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Бюджет - 2025-2027\Переутверждение\3. Ноябрь\В Думу\"/>
    </mc:Choice>
  </mc:AlternateContent>
  <bookViews>
    <workbookView xWindow="0" yWindow="0" windowWidth="28800" windowHeight="1080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Бюджет!#REF!</definedName>
    <definedName name="SIGN" localSheetId="0">Бюджет!#REF!</definedName>
    <definedName name="_xlnm.Print_Titles" localSheetId="0">Бюджет!$4:$6</definedName>
    <definedName name="_xlnm.Print_Area" localSheetId="0">Бюджет!$A$1:$L$185</definedName>
  </definedNames>
  <calcPr calcId="162913"/>
</workbook>
</file>

<file path=xl/calcChain.xml><?xml version="1.0" encoding="utf-8"?>
<calcChain xmlns="http://schemas.openxmlformats.org/spreadsheetml/2006/main">
  <c r="K26" i="1" l="1"/>
  <c r="K38" i="1"/>
  <c r="K122" i="1" l="1"/>
  <c r="K107" i="1" l="1"/>
  <c r="K108" i="1"/>
  <c r="K70" i="1"/>
  <c r="K74" i="1"/>
  <c r="K106" i="1" l="1"/>
  <c r="K59" i="1"/>
  <c r="K60" i="1"/>
  <c r="K174" i="1"/>
  <c r="K128" i="1"/>
  <c r="K145" i="1"/>
  <c r="K157" i="1"/>
  <c r="K154" i="1"/>
  <c r="K162" i="1"/>
  <c r="K82" i="1"/>
  <c r="K78" i="1"/>
  <c r="K86" i="1"/>
  <c r="K66" i="1"/>
  <c r="K62" i="1"/>
  <c r="K13" i="1"/>
  <c r="K58" i="1" l="1"/>
  <c r="K163" i="1"/>
  <c r="K151" i="1" l="1"/>
  <c r="K142" i="1"/>
  <c r="K139" i="1"/>
  <c r="K103" i="1" s="1"/>
  <c r="K132" i="1"/>
  <c r="K102" i="1" l="1"/>
  <c r="K104" i="1"/>
  <c r="K53" i="1"/>
  <c r="K10" i="1" s="1"/>
  <c r="K55" i="1"/>
  <c r="K11" i="1" s="1"/>
  <c r="K51" i="1"/>
  <c r="K9" i="1" s="1"/>
  <c r="I93" i="1" l="1"/>
  <c r="M96" i="1" s="1"/>
  <c r="F93" i="1"/>
  <c r="M95" i="1" s="1"/>
  <c r="C93" i="1"/>
  <c r="M94" i="1" s="1"/>
  <c r="I89" i="1"/>
  <c r="M92" i="1" s="1"/>
  <c r="F89" i="1"/>
  <c r="M91" i="1" s="1"/>
  <c r="C89" i="1"/>
  <c r="M90" i="1" s="1"/>
  <c r="I57" i="1"/>
  <c r="M60" i="1" s="1"/>
  <c r="F57" i="1"/>
  <c r="M59" i="1" s="1"/>
  <c r="C57" i="1"/>
  <c r="M58" i="1" s="1"/>
  <c r="I97" i="1" l="1"/>
  <c r="I101" i="1"/>
  <c r="M104" i="1" s="1"/>
  <c r="I161" i="1"/>
  <c r="M164" i="1" s="1"/>
  <c r="I173" i="1"/>
  <c r="M176" i="1" s="1"/>
  <c r="I8" i="1"/>
  <c r="M11" i="1" s="1"/>
  <c r="F97" i="1"/>
  <c r="F101" i="1"/>
  <c r="M103" i="1" s="1"/>
  <c r="F161" i="1"/>
  <c r="M163" i="1" s="1"/>
  <c r="F173" i="1"/>
  <c r="M175" i="1" s="1"/>
  <c r="F8" i="1"/>
  <c r="M10" i="1" s="1"/>
  <c r="C97" i="1"/>
  <c r="C101" i="1"/>
  <c r="M102" i="1" s="1"/>
  <c r="C161" i="1"/>
  <c r="M162" i="1" s="1"/>
  <c r="C173" i="1"/>
  <c r="M174" i="1" s="1"/>
  <c r="C8" i="1"/>
  <c r="M9" i="1" s="1"/>
  <c r="B7" i="1"/>
  <c r="D7" i="1" l="1"/>
  <c r="E7" i="1"/>
  <c r="G7" i="1"/>
  <c r="H7" i="1"/>
  <c r="J7" i="1"/>
  <c r="F7" i="1" l="1"/>
  <c r="I7" i="1"/>
  <c r="C7" i="1"/>
</calcChain>
</file>

<file path=xl/sharedStrings.xml><?xml version="1.0" encoding="utf-8"?>
<sst xmlns="http://schemas.openxmlformats.org/spreadsheetml/2006/main" count="204" uniqueCount="111">
  <si>
    <t>Итого</t>
  </si>
  <si>
    <t>рублей</t>
  </si>
  <si>
    <t>Наименование резерва</t>
  </si>
  <si>
    <t>Примечание</t>
  </si>
  <si>
    <t xml:space="preserve">Перераспределено в  бюджетные росписи ГРБС </t>
  </si>
  <si>
    <t>1</t>
  </si>
  <si>
    <t>3=4-2</t>
  </si>
  <si>
    <t>6=7-5</t>
  </si>
  <si>
    <t>9=10-8</t>
  </si>
  <si>
    <t>2025 год</t>
  </si>
  <si>
    <t>2026 год</t>
  </si>
  <si>
    <t>Средства, иным образом зарезервированные в составе утвержденных бюджетных ассигнований, на обеспечение расходных обязательств, возникающих после ввода в эксплуатацию новых (завершения капитального ремонта действующих) объектов муниципальной собственности, приобретения (получения) объектов в муниципальную собственность, завершения благоустройства общественных территорий, создания новых муниципальных учреждений</t>
  </si>
  <si>
    <t>Средства, иным образом зарезервированные в составе утвержденных бюджетных ассигнований, на оплату труда, выплаты социального характера, гарантии и компенсации работникам муниципальных учреждений и органов местного самоуправления</t>
  </si>
  <si>
    <t>Средства, иным образом зарезервированные в составе утвержденных бюджетных ассигнований, на предоставление дополнительной меры социальной поддержки в виде бесплатного проезда в городском пассажирском транспорте общего пользования</t>
  </si>
  <si>
    <t>Средства, иным образом зарезервированные в составе утвержденных бюджетных ассигнований, на предоставление дополнительной меры социальной поддержки в виде бесплатной перевозки до муниципальных образовательных учреждений и обратно обучающихся, проживающих на территории города</t>
  </si>
  <si>
    <t>Средства, иным образом зарезервированные в составе утвержденных бюджетных ассигнований, на предоставление дополнительной меры социальной поддержки по оплате содержания жилых помещений отдельным категориям граждан</t>
  </si>
  <si>
    <t>Средства, иным образом зарезервированные в составе утвержденных бюджетных ассигнований, на обеспечение расходных обязательств по концессионным соглашениям, увеличение расходных обязательств, возникающих по результатам проведения государственной (негосударственной) экспертизы проектной документации и результатов инженерных изысканий (проверки достоверности определения сметной стоимости), обеспечение уровня софинансирования на исполнение расходных обязательств городского округа Сургут Ханты-Мансийского автономного округа – Югры, в целях софинансирования которых предоставляются субсидии из других бюджетов бюджетной системы Российской Федерации</t>
  </si>
  <si>
    <t>Средства, иным образом зарезервированные в составе утвержденных бюджетных ассигнований, на реализацию мероприятий по содействию трудоустройству граждан за счет иных межбюджетных трансфертов из бюджета Ханты-Мансийского автономного округа - Югры</t>
  </si>
  <si>
    <t>2027 год</t>
  </si>
  <si>
    <t>● в бюджетную роспись Администрации города (КБК расходов: 0503/3660320790/810, 0801/0460120781/240, 0503/3660220795/240, 0707/0660220792/620, 0503/3660220793/240):</t>
  </si>
  <si>
    <t>на 2025 год, в том числе:</t>
  </si>
  <si>
    <t>эксплуатация инженерных систем  МБДОУ №29 "Журавушка", расположенных по адресу г. Сургут, ул. Сосновая, 61</t>
  </si>
  <si>
    <t>эксплуатация инженерных систем  МБОУ СОШ №45, расположенных по адресу г. Сургут, ул. Монтажников, 4</t>
  </si>
  <si>
    <t>Пешеходная дорожка в границах объекта "Парк в мкр. 42 г. Сургута"</t>
  </si>
  <si>
    <t>«Парковая зона в мкр-не 20А» (спортивная площадка № 1)</t>
  </si>
  <si>
    <t>«Парковая зона в мкр-не 20А» (площадка для выгула собак)</t>
  </si>
  <si>
    <t>Сквер, прилегающий к территории МКУ "Дворец торжеств" ( 10 952 кв.м.)</t>
  </si>
  <si>
    <t>Сквер на пересечении бульвара Свободы и проспекта Ленина в г. Сургуте (благоустройство)</t>
  </si>
  <si>
    <t>Парк в микрорайоне № 8 по ул. Республики, 75 (благоустройство</t>
  </si>
  <si>
    <t>"Проезд с ул. Киртбая до поликлиники "Нефтяник" на 700 посещений в смену в мкр. 37 г. Сургута. Автомобильная парковка"</t>
  </si>
  <si>
    <t>«Благоустройство в районе СурГУ в г. Сургуте»</t>
  </si>
  <si>
    <t>на 2026 год, в том числе:</t>
  </si>
  <si>
    <t>на 2027 год, в том числе:</t>
  </si>
  <si>
    <t xml:space="preserve"> «Благоустройство в районе СурГУ в г. Сургуте»</t>
  </si>
  <si>
    <t>на 2025 год</t>
  </si>
  <si>
    <t>на 2026 год</t>
  </si>
  <si>
    <t>на 2027 год</t>
  </si>
  <si>
    <t>Сумма</t>
  </si>
  <si>
    <t>● в бюджетную роспись департамента образования (КБК расходов: 0701/0340200590/610, 0702/0340200590/610):</t>
  </si>
  <si>
    <t xml:space="preserve">● в бюджетную роспись Думы города Сургута (КБК расходов: 0103/4000002040/120):
</t>
  </si>
  <si>
    <t xml:space="preserve">на 2027 год </t>
  </si>
  <si>
    <t>● в бюджетную роспись Контрольно-счетной палаты города Сургута (КБК расходов: 0106/4000002040/120, 0106/4000002250/120, 0106/4000002260/120):</t>
  </si>
  <si>
    <t>● в бюджетную роспись департамента имущественных и земельных отношений (КБК расходов: 0113/0940102040/120):</t>
  </si>
  <si>
    <t>● в бюджетную роспись департамента архитектуры и градостроительства (КБК расходов: 0412/4000002040/120):</t>
  </si>
  <si>
    <t>"Сети водоотведения "Научно-технологический центр в городе Сургуте"</t>
  </si>
  <si>
    <t xml:space="preserve"> "Сети теплоснабжения "Научно-технологический центр в городе Сургуте"</t>
  </si>
  <si>
    <t>Сети газоснабжения "Научно-технологического центра в городе Сургуте"</t>
  </si>
  <si>
    <t>"Внутриквартальные сети электроснабжения "Научно-технологический центр в городе Сургуте"</t>
  </si>
  <si>
    <t xml:space="preserve"> "Участок набережной протоки Кривуля в г. Сургуте"</t>
  </si>
  <si>
    <t>Средняя общеобразовательная школа в микрорайоне 20А г. Сургут (Общеобразовательная организация с универсальной безбарьерной средой)</t>
  </si>
  <si>
    <t>"Магистральная дорога на участках: ул. 16 "ЮР" от ул. 3 "ЮР" до примыкания к ул. Никольская; ул. 3 "ЮР" от ул. 16 "ЮР" до 18 "ЮР"; ул. 18 "ЮР" от 3 "ЮР" до примыкания к ул. Энгельса в г. Сургуте"</t>
  </si>
  <si>
    <t>"Улица Киртбая от пр. Ленина до ул. 1 "З" в г. Сургуте"</t>
  </si>
  <si>
    <t>"Средняя общеобразовательная школа в микрорайоне 5А г. Сургут (Общеобразовательная организация с универсальной безбарьерной средой)"</t>
  </si>
  <si>
    <t>Спортивный комплекс с искусственным льдом (хоз. зона)</t>
  </si>
  <si>
    <t>"Спортивный комплекс с универсальным игровым залом и дворец боевых искусств» в микрорайоне 30 А в муниципальном образовании городской округ Сургут Ханты-Мансийского автономного округа – Югры. II этап строительства. Спортивный комплекс с универсальным игровым залом"</t>
  </si>
  <si>
    <t>"Спортивный комплекс с универсальным игровым залом и дворец боевых искусств» в микрорайоне 30 А в муниципальном образовании городской округ Сургут Ханты-Мансийского автономного округа – Югры. I этап строительства. Дворец боевых искусств"</t>
  </si>
  <si>
    <t>"Спортивный комплекс с универсальным игровым залом в мкр. Хоззона (по ул. Маяковского) в муниципальном образовании городской округ Сургут Ханты-Мансийского автономного округа – Югры"</t>
  </si>
  <si>
    <t xml:space="preserve"> "Улица Киртбая от пр. Ленина до ул. 1 "З" в г. Сургуте"</t>
  </si>
  <si>
    <t>ремонт кровли МАОУ ДО "Технополис"</t>
  </si>
  <si>
    <t>ремонт крылец и отмостки здания МБОУ СОШ № 29</t>
  </si>
  <si>
    <t>ремонт наружных сетей ТВС МБОУ СОШ № 1</t>
  </si>
  <si>
    <t>капитальный ремонт здания МБУ ИКЦ "Старый Сургут", дом №6</t>
  </si>
  <si>
    <t>"Магистральный напорный канализационный коллектор от КНС-3 (речка "Черная") до мехколонны №114 (колодец-гаситель)"</t>
  </si>
  <si>
    <t xml:space="preserve"> субсидии на 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</si>
  <si>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«Средняя общеобразовательная школа в микрорайоне 20А г. Сургута (Общеобразовательная организация с универсальной безбарьерной средой)»</t>
  </si>
  <si>
    <t>«Средняя общеобразовательная школа №9 в микрорайоне 39 г. Сургута. Блок 2»</t>
  </si>
  <si>
    <t>«Средняя общеобразовательная школа в микрорайоне 5А г. Сургута (Общеобразовательная организация с универсальной безбарьерной средой)»</t>
  </si>
  <si>
    <t>● в бюджетную роспись департамента архитектуры и градостроительства (КБК расходов: 0502/3660220799/240, 0503/3660220710/240, 0503/3660220796/240, 0503/3660220798/240, 0502/3660220794/240, 0503/3660220784/240, 0503/3660220782/240, 0503/3660220783/240):</t>
  </si>
  <si>
    <t xml:space="preserve">Бюджетные ассигнования перераспределены на предоставление дополнительной меры социальной поддержки по оплате содержания жилых помещений отдельным категориям граждан в бюджетную роспись Администрации города (КБК расходов: 1003/3640520821/810):
</t>
  </si>
  <si>
    <t>Утверждено решением 
Думы города 
от 01.10.2025
№ 897-VII ДГ</t>
  </si>
  <si>
    <t xml:space="preserve"> "Природно-рекреационная зона в 39 микрорайоне"</t>
  </si>
  <si>
    <t>● в бюджетную роспись Администрации города (КБК расходов: 0409/114039Д008/810, 0409/114039Д007/810, 0503/3640400590/240, 0503/3940200590/240, 0701/0340200590/240, 0702/0340200590/240, 0503/3640400590/110, 0503/3640400590/850):</t>
  </si>
  <si>
    <t>● в бюджетную роспись департамента образования (КБК расходов: 0709/0340102040/120, 0709/0340100590/110, 0702/0340200590/610):</t>
  </si>
  <si>
    <t>● в бюджетную роспись департамента финансов Администрации города Сургута (КБК расходов: 0106/0240102040/120):</t>
  </si>
  <si>
    <t>● возврат в бюджетную роспись департамента финансов (КБК расходов: 0113/0240220980/870):</t>
  </si>
  <si>
    <t>"Проезд Мунарева на участке от пр.Комсомольский до ул. Мелик-Карамова в г.Сургуте"</t>
  </si>
  <si>
    <t>● в бюджетную роспись департамента образования (КБК расходов: 0702/03201A3050/890, 0702/03501S2090/890, 0702/0320120801/890, 0702/0350120801/890, 0702/0550120801/890):</t>
  </si>
  <si>
    <t>Спортивный комплекс в мкр.А</t>
  </si>
  <si>
    <t>● в бюджетную роспись Администрации города (КБК расходов: 0113/17402G4250/120, 0104/4000002040/120, 0113/4000002040/120, 0309/1640102040/120, 0408/4000002040/120, 0412/40000G4120/120, 0505/4000002040/120, 0605/4000002040/120, 0709/0640102040/120, 0804/0440102040/120, 1105/0540102040/120, 0304/40000F9300/120, 0310/1640100590/110, 0113/3940400590/110, 0113/4000000590/110, 0410/3340100590/110, 0102/4000002030/120, 0801/0440200590/620):</t>
  </si>
  <si>
    <t>возврат в бюджет автономного округа на основании уведомления Департамента финансов ХМАО-Югры:</t>
  </si>
  <si>
    <t xml:space="preserve">● в бюджетную роспись Администрации города (КБК расходов: 0401/0640385060/620):
</t>
  </si>
  <si>
    <t>"Автомобильная дорога по ул. Железнодорожная в г. Сургуте"</t>
  </si>
  <si>
    <t>"Кабельная линия 10 кВ от ТП-25 до ТП-26 в 31 мкр. в г. Сургуте"</t>
  </si>
  <si>
    <t xml:space="preserve">"Природно-рекреационная зона в 39 микрорайоне" </t>
  </si>
  <si>
    <t>«Парк в мкр. 42 г. Сургута» (пешеходная дорожка)</t>
  </si>
  <si>
    <t xml:space="preserve"> «Парковая зона в мкр. 20А» (сцена, спортивная площадка №1,2, площадка для выгула собак),</t>
  </si>
  <si>
    <t>Благоустройство сквера на пересечении бульвара Свободы и проспекта Ленина в г. Сургуте (благоустройство)</t>
  </si>
  <si>
    <t>Парк в микрорайоне № 8 по ул. Республики, 75 (благоустройство)</t>
  </si>
  <si>
    <t xml:space="preserve">"Проезд с ул. Островского вдоль БУ ХМАО-Югры "СКТБ" в г. Сургуте" </t>
  </si>
  <si>
    <t>Уточненный план на 17.11.2025</t>
  </si>
  <si>
    <t xml:space="preserve">Исполнители: 
Вершинина Мария Игоревна, тел.8-3462-522071
Маганёва Екатерина Николаевна, тел.8-3462-522072
</t>
  </si>
  <si>
    <t xml:space="preserve">Бюджетные ассигнования перераспределены на реализацию мероприятий по содействию трудоустройству граждан, в том числе по годам:
</t>
  </si>
  <si>
    <t xml:space="preserve">Бюджетные ассигнования перераспределены на реализацию инициативных проектов, в том числе по годам: 
</t>
  </si>
  <si>
    <t>Бюджетные ассигнования перераспределены на обеспечение расходных обязательств по концессионным соглашениям, увеличение расходных обязательств, возникающих по результатам проведения государственной (негосударственной) экспертизы проектной документации и результатов инженерных изысканий (проверки достоверности определения сметной стоимости), обеспечение уровня софинансирования на исполнение расходных обязательств городского округа Сургут Ханты-Мансийского автономного округа – Югры, в целях софинансирования которых предоставляются субсидии из других бюджетов бюджетной системы Российской Федерации, в том числе по годам:</t>
  </si>
  <si>
    <t>● в бюджетную роспись департамента архитектуры и градостроительства (КБК расходов: 0502/38501S8013/410, 0605/36501S8014/410, 0702/03501S2090/890, 1103/0550120801/890, 0409/11501SД050/410, 0702/0321А3050/410, 0702/0321L3051/890, 0409/11501S8012/410, 0409/116019Д101/410, 0502/3860120017/410, 0409/116019Д101/410):</t>
  </si>
  <si>
    <t>● в бюджетную роспись Администрации города (КБК расходов: 0702/03402Z3020/240, 0702/03402S3020/240, 0502/081И3А1540/810, 0502/081И351540/460, 0801/0440200590/240, 1102/0550120801/890, 0702/0340200590/240,0703/0340200590/240, 0702/0840500590/240):</t>
  </si>
  <si>
    <t>выполнение капитального ремонта территории, прилегающей к зданию МБОУ СОШ №8</t>
  </si>
  <si>
    <t>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</t>
  </si>
  <si>
    <t>● в бюджетную роспись департамента имущественных и земельных отношений (КБК расходов: 1003/38402S2903/320, 1004/38201L4970/320, 0113/0940220980/240, 1003/38402S2903/320):</t>
  </si>
  <si>
    <t>реализация мероприятий по обеспечению жильем молодых семей</t>
  </si>
  <si>
    <t>реализация 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</si>
  <si>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оказание услуг по страхованию объектов концессионных соглашений о финансировании, проектировании, строительстве и эксплуатации спортивного комплекса с универсальным игровым залом в мкр. А, спортивного комплекса с универсальным игровым залом и дворца боевых искусств в мкр. 30А в муниципальном образовании городской округ Сургут Ханты-Мансийского автономного округа - Югры</t>
  </si>
  <si>
    <t xml:space="preserve">Бюджетные ассигнования перераспределены на предоставление дополнительной меры социальной поддержки в виде бесплатной перевозки до муниципальных образовательных учреждений и обратно обучающихся, проживающих на территории города в бюджетную роспись департамента образования (КБК расходов: 1003/0340272600/320), в том числе по годам:
</t>
  </si>
  <si>
    <t>Бюджетные ассигнования перераспределены на предоставление дополнительной меры социальной поддержки в виде бесплатного проезда в городском пассажирском транспорте общего пользования в бюджетную роспись Администрации города (КБК расходов: 1003/1140420826/810), в том числе по годам:</t>
  </si>
  <si>
    <t>Бюджетные ассигнования перераспределены на оплату труда, выплаты социального характера, гарантии и компенсации работникам муниципальных учреждений и органов местного самоуправления, в том числе по годам:</t>
  </si>
  <si>
    <t xml:space="preserve"> "Детский сад №1 в жилой застройке "Марьина гора", "Начальная школа-детский сад в поселке Голд Фиш"</t>
  </si>
  <si>
    <t>Бюджетные ассигнования перераспределены на обеспечение расходных обязательств, возникающих после ввода в эксплуатацию новых (завершения капитального ремонта действующих) объектов муниципальной собственности, приобретения (получения) объектов в муниципальную собственность, завершения благоустройства общественных территорий, создания новых муниципальных учреждений, в том числе по годам:</t>
  </si>
  <si>
    <t>«Парковая зона в мкр-не 20А» (сцена, спортивная площадка №2)</t>
  </si>
  <si>
    <t xml:space="preserve"> «Парковая зона в мкр. 20А» (сцена, спортивная площадка №1,2, площадка для выгула собак)</t>
  </si>
  <si>
    <t>Информация о перераспределении бюджетных ассигнований между главными распорядителями бюджетных средств, разделами, подразделами, целевыми статьями и 
видами расходов классификации расходов бюджета города, зарезервированных в составе ведомственной структуры расходов на 2025-2027 годы,  по состоянию на 17.11.2025 года</t>
  </si>
  <si>
    <t>Средства, иным образом зарезервированные в составе утвержденных бюджетных ассигнований, на реализацию инициативных проектов, решения о поддержке которых будут приняты Администрацией города в течение финансового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</si>
</sst>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1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" fillId="0" borderId="0"/>
  </cellStyleXfs>
  <cellXfs count="64">
    <xf numFmtId="0" fontId="0" fillId="0" borderId="0" xfId="0"/>
    <xf numFmtId="0" fontId="3" fillId="0" borderId="0" xfId="0" applyFont="1" applyFill="1"/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top" wrapText="1"/>
    </xf>
    <xf numFmtId="0" fontId="4" fillId="0" borderId="0" xfId="0" applyFont="1" applyFill="1"/>
    <xf numFmtId="0" fontId="3" fillId="0" borderId="0" xfId="0" applyFont="1" applyFill="1" applyBorder="1" applyAlignment="1" applyProtection="1">
      <alignment vertical="top" wrapText="1"/>
    </xf>
    <xf numFmtId="4" fontId="3" fillId="0" borderId="0" xfId="0" applyNumberFormat="1" applyFont="1" applyFill="1"/>
    <xf numFmtId="4" fontId="3" fillId="0" borderId="0" xfId="0" applyNumberFormat="1" applyFont="1" applyFill="1" applyBorder="1" applyAlignment="1" applyProtection="1">
      <alignment vertical="top" wrapText="1"/>
    </xf>
    <xf numFmtId="0" fontId="3" fillId="0" borderId="0" xfId="0" applyFont="1" applyFill="1" applyAlignment="1">
      <alignment horizontal="right"/>
    </xf>
    <xf numFmtId="0" fontId="8" fillId="0" borderId="0" xfId="0" applyFont="1" applyFill="1" applyAlignment="1">
      <alignment vertical="center"/>
    </xf>
    <xf numFmtId="4" fontId="4" fillId="0" borderId="0" xfId="0" applyNumberFormat="1" applyFont="1" applyFill="1"/>
    <xf numFmtId="4" fontId="3" fillId="0" borderId="0" xfId="0" applyNumberFormat="1" applyFont="1" applyFill="1" applyAlignment="1">
      <alignment horizontal="right"/>
    </xf>
    <xf numFmtId="4" fontId="7" fillId="0" borderId="2" xfId="2" applyNumberFormat="1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4" fontId="7" fillId="0" borderId="1" xfId="2" applyNumberFormat="1" applyFont="1" applyFill="1" applyBorder="1" applyAlignment="1">
      <alignment horizontal="left" vertical="center" wrapText="1"/>
    </xf>
    <xf numFmtId="4" fontId="9" fillId="0" borderId="1" xfId="2" applyNumberFormat="1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4" fontId="8" fillId="0" borderId="0" xfId="0" applyNumberFormat="1" applyFont="1" applyFill="1" applyAlignment="1">
      <alignment vertical="center"/>
    </xf>
    <xf numFmtId="4" fontId="7" fillId="2" borderId="1" xfId="2" applyNumberFormat="1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left" vertical="center" wrapText="1"/>
    </xf>
    <xf numFmtId="4" fontId="9" fillId="2" borderId="1" xfId="2" applyNumberFormat="1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left" vertical="center" wrapText="1"/>
    </xf>
    <xf numFmtId="4" fontId="7" fillId="0" borderId="2" xfId="2" applyNumberFormat="1" applyFont="1" applyFill="1" applyBorder="1" applyAlignment="1">
      <alignment horizontal="left" vertical="top" wrapText="1"/>
    </xf>
    <xf numFmtId="0" fontId="7" fillId="0" borderId="2" xfId="2" applyFont="1" applyFill="1" applyBorder="1" applyAlignment="1">
      <alignment horizontal="left" vertical="top" wrapText="1"/>
    </xf>
    <xf numFmtId="4" fontId="7" fillId="0" borderId="1" xfId="0" applyNumberFormat="1" applyFont="1" applyFill="1" applyBorder="1" applyAlignment="1">
      <alignment horizontal="justify" vertical="top" wrapText="1"/>
    </xf>
    <xf numFmtId="0" fontId="7" fillId="0" borderId="1" xfId="2" applyFont="1" applyFill="1" applyBorder="1" applyAlignment="1">
      <alignment horizontal="left" vertical="top" wrapText="1"/>
    </xf>
    <xf numFmtId="4" fontId="7" fillId="0" borderId="1" xfId="2" applyNumberFormat="1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 applyProtection="1">
      <alignment horizontal="left" vertical="center"/>
    </xf>
    <xf numFmtId="4" fontId="9" fillId="0" borderId="1" xfId="0" applyNumberFormat="1" applyFont="1" applyFill="1" applyBorder="1" applyAlignment="1" applyProtection="1">
      <alignment vertical="center"/>
    </xf>
    <xf numFmtId="0" fontId="7" fillId="0" borderId="0" xfId="0" applyFont="1" applyFill="1"/>
    <xf numFmtId="4" fontId="7" fillId="0" borderId="2" xfId="0" applyNumberFormat="1" applyFont="1" applyFill="1" applyBorder="1" applyAlignment="1" applyProtection="1">
      <alignment horizontal="center" vertical="top" wrapText="1"/>
    </xf>
    <xf numFmtId="4" fontId="7" fillId="0" borderId="4" xfId="0" applyNumberFormat="1" applyFont="1" applyFill="1" applyBorder="1" applyAlignment="1" applyProtection="1">
      <alignment horizontal="center" vertical="top" wrapText="1"/>
    </xf>
    <xf numFmtId="4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4" fontId="7" fillId="0" borderId="5" xfId="2" applyNumberFormat="1" applyFont="1" applyFill="1" applyBorder="1" applyAlignment="1">
      <alignment horizontal="left" vertical="center" wrapText="1"/>
    </xf>
    <xf numFmtId="4" fontId="7" fillId="0" borderId="6" xfId="2" applyNumberFormat="1" applyFont="1" applyFill="1" applyBorder="1" applyAlignment="1">
      <alignment horizontal="left" vertical="center" wrapText="1"/>
    </xf>
    <xf numFmtId="164" fontId="7" fillId="0" borderId="2" xfId="0" applyNumberFormat="1" applyFont="1" applyFill="1" applyBorder="1" applyAlignment="1" applyProtection="1">
      <alignment horizontal="left" vertical="top" wrapText="1"/>
    </xf>
    <xf numFmtId="164" fontId="7" fillId="0" borderId="4" xfId="0" applyNumberFormat="1" applyFont="1" applyFill="1" applyBorder="1" applyAlignment="1" applyProtection="1">
      <alignment horizontal="left" vertical="top" wrapText="1"/>
    </xf>
    <xf numFmtId="164" fontId="7" fillId="0" borderId="3" xfId="0" applyNumberFormat="1" applyFont="1" applyFill="1" applyBorder="1" applyAlignment="1" applyProtection="1">
      <alignment horizontal="left" vertical="top" wrapText="1"/>
    </xf>
    <xf numFmtId="4" fontId="6" fillId="0" borderId="2" xfId="0" applyNumberFormat="1" applyFont="1" applyFill="1" applyBorder="1" applyAlignment="1" applyProtection="1">
      <alignment horizontal="center" vertical="top" wrapText="1"/>
    </xf>
    <xf numFmtId="4" fontId="6" fillId="0" borderId="4" xfId="0" applyNumberFormat="1" applyFont="1" applyFill="1" applyBorder="1" applyAlignment="1" applyProtection="1">
      <alignment horizontal="center" vertical="top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4" xfId="0" applyNumberFormat="1" applyFont="1" applyFill="1" applyBorder="1" applyAlignment="1" applyProtection="1">
      <alignment horizontal="left" vertical="top" wrapText="1"/>
    </xf>
    <xf numFmtId="0" fontId="3" fillId="0" borderId="0" xfId="0" applyFont="1" applyFill="1" applyAlignment="1">
      <alignment horizontal="left" wrapText="1"/>
    </xf>
    <xf numFmtId="0" fontId="10" fillId="0" borderId="0" xfId="0" applyFont="1" applyFill="1" applyBorder="1" applyAlignment="1" applyProtection="1">
      <alignment horizontal="center" vertical="top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left" vertical="top" wrapText="1"/>
    </xf>
    <xf numFmtId="4" fontId="7" fillId="0" borderId="6" xfId="0" applyNumberFormat="1" applyFont="1" applyFill="1" applyBorder="1" applyAlignment="1">
      <alignment horizontal="left" vertical="top" wrapText="1"/>
    </xf>
    <xf numFmtId="0" fontId="7" fillId="0" borderId="5" xfId="2" applyFont="1" applyFill="1" applyBorder="1" applyAlignment="1">
      <alignment horizontal="left" vertical="center" wrapText="1"/>
    </xf>
    <xf numFmtId="0" fontId="7" fillId="0" borderId="6" xfId="2" applyFont="1" applyFill="1" applyBorder="1" applyAlignment="1">
      <alignment horizontal="left" vertical="center" wrapText="1"/>
    </xf>
    <xf numFmtId="4" fontId="7" fillId="0" borderId="5" xfId="0" applyNumberFormat="1" applyFont="1" applyFill="1" applyBorder="1" applyAlignment="1">
      <alignment horizontal="center"/>
    </xf>
    <xf numFmtId="4" fontId="7" fillId="0" borderId="6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top" wrapText="1"/>
    </xf>
    <xf numFmtId="49" fontId="7" fillId="0" borderId="2" xfId="0" applyNumberFormat="1" applyFont="1" applyFill="1" applyBorder="1" applyAlignment="1" applyProtection="1">
      <alignment horizontal="left" vertical="top" wrapText="1"/>
    </xf>
    <xf numFmtId="49" fontId="7" fillId="0" borderId="4" xfId="0" applyNumberFormat="1" applyFont="1" applyFill="1" applyBorder="1" applyAlignment="1" applyProtection="1">
      <alignment horizontal="left" vertical="top" wrapText="1"/>
    </xf>
    <xf numFmtId="49" fontId="7" fillId="0" borderId="3" xfId="0" applyNumberFormat="1" applyFont="1" applyFill="1" applyBorder="1" applyAlignment="1" applyProtection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185"/>
  <sheetViews>
    <sheetView showGridLines="0" tabSelected="1" view="pageBreakPreview" topLeftCell="A46" zoomScale="75" zoomScaleNormal="100" zoomScaleSheetLayoutView="75" workbookViewId="0">
      <selection activeCell="D57" sqref="D57:D88"/>
    </sheetView>
  </sheetViews>
  <sheetFormatPr defaultColWidth="9.140625" defaultRowHeight="12.75" customHeight="1" x14ac:dyDescent="0.2"/>
  <cols>
    <col min="1" max="1" width="74.42578125" style="1" customWidth="1"/>
    <col min="2" max="2" width="18.7109375" style="5" customWidth="1"/>
    <col min="3" max="3" width="16.7109375" style="5" customWidth="1"/>
    <col min="4" max="4" width="17" style="5" customWidth="1"/>
    <col min="5" max="5" width="20.140625" style="5" customWidth="1"/>
    <col min="6" max="6" width="17.28515625" style="5" customWidth="1"/>
    <col min="7" max="7" width="15.42578125" style="5" customWidth="1"/>
    <col min="8" max="8" width="18.140625" style="5" customWidth="1"/>
    <col min="9" max="9" width="17.140625" style="5" customWidth="1"/>
    <col min="10" max="10" width="18.42578125" style="5" customWidth="1"/>
    <col min="11" max="11" width="26.140625" style="11" customWidth="1"/>
    <col min="12" max="12" width="132.85546875" style="5" customWidth="1"/>
    <col min="13" max="13" width="20.85546875" style="5" customWidth="1"/>
    <col min="14" max="15" width="15.42578125" style="5" bestFit="1" customWidth="1"/>
    <col min="16" max="16384" width="9.140625" style="5"/>
  </cols>
  <sheetData>
    <row r="1" spans="1:15" ht="12.75" customHeight="1" x14ac:dyDescent="0.2">
      <c r="A1" s="6"/>
      <c r="B1" s="4"/>
      <c r="C1" s="4"/>
      <c r="D1" s="4"/>
      <c r="E1" s="4"/>
      <c r="F1" s="4"/>
    </row>
    <row r="2" spans="1:15" ht="78.75" customHeight="1" x14ac:dyDescent="0.2">
      <c r="A2" s="47" t="s">
        <v>109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5" ht="13.9" customHeight="1" x14ac:dyDescent="0.2">
      <c r="A3" s="6"/>
      <c r="B3" s="6"/>
      <c r="C3" s="8"/>
      <c r="D3" s="6"/>
      <c r="E3" s="6"/>
      <c r="F3" s="8"/>
      <c r="G3" s="1"/>
      <c r="H3" s="1"/>
      <c r="I3" s="7"/>
      <c r="J3" s="1"/>
      <c r="K3" s="12"/>
      <c r="L3" s="9" t="s">
        <v>1</v>
      </c>
    </row>
    <row r="4" spans="1:15" ht="12.75" customHeight="1" x14ac:dyDescent="0.2">
      <c r="A4" s="48" t="s">
        <v>2</v>
      </c>
      <c r="B4" s="49" t="s">
        <v>9</v>
      </c>
      <c r="C4" s="49"/>
      <c r="D4" s="49"/>
      <c r="E4" s="49" t="s">
        <v>10</v>
      </c>
      <c r="F4" s="49"/>
      <c r="G4" s="49"/>
      <c r="H4" s="49" t="s">
        <v>18</v>
      </c>
      <c r="I4" s="49"/>
      <c r="J4" s="49"/>
      <c r="K4" s="51" t="s">
        <v>37</v>
      </c>
      <c r="L4" s="50" t="s">
        <v>3</v>
      </c>
    </row>
    <row r="5" spans="1:15" ht="70.5" customHeight="1" x14ac:dyDescent="0.2">
      <c r="A5" s="48"/>
      <c r="B5" s="2" t="s">
        <v>69</v>
      </c>
      <c r="C5" s="2" t="s">
        <v>4</v>
      </c>
      <c r="D5" s="2" t="s">
        <v>89</v>
      </c>
      <c r="E5" s="2" t="s">
        <v>69</v>
      </c>
      <c r="F5" s="2" t="s">
        <v>4</v>
      </c>
      <c r="G5" s="2" t="s">
        <v>89</v>
      </c>
      <c r="H5" s="2" t="s">
        <v>69</v>
      </c>
      <c r="I5" s="2" t="s">
        <v>4</v>
      </c>
      <c r="J5" s="2" t="s">
        <v>89</v>
      </c>
      <c r="K5" s="51"/>
      <c r="L5" s="50"/>
    </row>
    <row r="6" spans="1:15" s="1" customFormat="1" ht="18.75" customHeight="1" x14ac:dyDescent="0.2">
      <c r="A6" s="3" t="s">
        <v>5</v>
      </c>
      <c r="B6" s="3">
        <v>2</v>
      </c>
      <c r="C6" s="3" t="s">
        <v>6</v>
      </c>
      <c r="D6" s="3">
        <v>4</v>
      </c>
      <c r="E6" s="3">
        <v>5</v>
      </c>
      <c r="F6" s="3" t="s">
        <v>7</v>
      </c>
      <c r="G6" s="3">
        <v>7</v>
      </c>
      <c r="H6" s="3">
        <v>8</v>
      </c>
      <c r="I6" s="3" t="s">
        <v>8</v>
      </c>
      <c r="J6" s="3">
        <v>10</v>
      </c>
      <c r="K6" s="3">
        <v>11</v>
      </c>
      <c r="L6" s="3">
        <v>12</v>
      </c>
    </row>
    <row r="7" spans="1:15" s="31" customFormat="1" ht="20.25" customHeight="1" x14ac:dyDescent="0.25">
      <c r="A7" s="29" t="s">
        <v>0</v>
      </c>
      <c r="B7" s="30">
        <f t="shared" ref="B7:J7" si="0">SUM(B8:B173)</f>
        <v>1568645837.02</v>
      </c>
      <c r="C7" s="30">
        <f t="shared" si="0"/>
        <v>-591795905.83999991</v>
      </c>
      <c r="D7" s="30">
        <f t="shared" si="0"/>
        <v>976849931.17999995</v>
      </c>
      <c r="E7" s="30">
        <f t="shared" si="0"/>
        <v>1320390237.0799999</v>
      </c>
      <c r="F7" s="30">
        <f t="shared" si="0"/>
        <v>-662697083.86000013</v>
      </c>
      <c r="G7" s="30">
        <f t="shared" si="0"/>
        <v>657693153.22000003</v>
      </c>
      <c r="H7" s="30">
        <f t="shared" si="0"/>
        <v>1611306140.48</v>
      </c>
      <c r="I7" s="30">
        <f t="shared" si="0"/>
        <v>-284358343.38999999</v>
      </c>
      <c r="J7" s="30">
        <f t="shared" si="0"/>
        <v>1326947797.0900002</v>
      </c>
      <c r="K7" s="56"/>
      <c r="L7" s="57"/>
    </row>
    <row r="8" spans="1:15" s="10" customFormat="1" ht="78.75" customHeight="1" x14ac:dyDescent="0.2">
      <c r="A8" s="39" t="s">
        <v>11</v>
      </c>
      <c r="B8" s="32">
        <v>108491714.95</v>
      </c>
      <c r="C8" s="32">
        <f>D8-B8</f>
        <v>-82744597.870000005</v>
      </c>
      <c r="D8" s="32">
        <v>25747117.079999998</v>
      </c>
      <c r="E8" s="32">
        <v>173742614.00999999</v>
      </c>
      <c r="F8" s="32">
        <f>G8-E8</f>
        <v>-109945784.35999998</v>
      </c>
      <c r="G8" s="32">
        <v>63796829.649999999</v>
      </c>
      <c r="H8" s="32">
        <v>171876886.78999999</v>
      </c>
      <c r="I8" s="32">
        <f>J8-H8</f>
        <v>-108083240.19999999</v>
      </c>
      <c r="J8" s="32">
        <v>63793646.590000004</v>
      </c>
      <c r="K8" s="54" t="s">
        <v>106</v>
      </c>
      <c r="L8" s="55"/>
    </row>
    <row r="9" spans="1:15" s="10" customFormat="1" ht="17.25" customHeight="1" x14ac:dyDescent="0.2">
      <c r="A9" s="40"/>
      <c r="B9" s="33"/>
      <c r="C9" s="33"/>
      <c r="D9" s="33"/>
      <c r="E9" s="33"/>
      <c r="F9" s="33"/>
      <c r="G9" s="33"/>
      <c r="H9" s="33"/>
      <c r="I9" s="33"/>
      <c r="J9" s="33"/>
      <c r="K9" s="13">
        <f>K13+K51</f>
        <v>82744597.870000005</v>
      </c>
      <c r="L9" s="14" t="s">
        <v>34</v>
      </c>
      <c r="M9" s="19">
        <f>C8+K9</f>
        <v>0</v>
      </c>
      <c r="N9" s="19"/>
      <c r="O9" s="19"/>
    </row>
    <row r="10" spans="1:15" s="10" customFormat="1" ht="17.25" customHeight="1" x14ac:dyDescent="0.2">
      <c r="A10" s="40"/>
      <c r="B10" s="33"/>
      <c r="C10" s="33"/>
      <c r="D10" s="33"/>
      <c r="E10" s="33"/>
      <c r="F10" s="33"/>
      <c r="G10" s="33"/>
      <c r="H10" s="33"/>
      <c r="I10" s="33"/>
      <c r="J10" s="33"/>
      <c r="K10" s="13">
        <f>K26+K53</f>
        <v>109945784.36000001</v>
      </c>
      <c r="L10" s="14" t="s">
        <v>35</v>
      </c>
      <c r="M10" s="19">
        <f>F8+K10</f>
        <v>0</v>
      </c>
    </row>
    <row r="11" spans="1:15" s="10" customFormat="1" ht="17.25" customHeight="1" x14ac:dyDescent="0.2">
      <c r="A11" s="40"/>
      <c r="B11" s="33"/>
      <c r="C11" s="33"/>
      <c r="D11" s="33"/>
      <c r="E11" s="33"/>
      <c r="F11" s="33"/>
      <c r="G11" s="33"/>
      <c r="H11" s="33"/>
      <c r="I11" s="33"/>
      <c r="J11" s="33"/>
      <c r="K11" s="13">
        <f>K38+K55</f>
        <v>108083240.20000002</v>
      </c>
      <c r="L11" s="14" t="s">
        <v>36</v>
      </c>
      <c r="M11" s="19">
        <f>I8+K11</f>
        <v>0</v>
      </c>
    </row>
    <row r="12" spans="1:15" s="10" customFormat="1" ht="37.5" customHeight="1" x14ac:dyDescent="0.2">
      <c r="A12" s="40"/>
      <c r="B12" s="33"/>
      <c r="C12" s="33"/>
      <c r="D12" s="33"/>
      <c r="E12" s="33"/>
      <c r="F12" s="33"/>
      <c r="G12" s="33"/>
      <c r="H12" s="33"/>
      <c r="I12" s="33"/>
      <c r="J12" s="33"/>
      <c r="K12" s="54" t="s">
        <v>71</v>
      </c>
      <c r="L12" s="55"/>
    </row>
    <row r="13" spans="1:15" s="10" customFormat="1" ht="37.5" customHeight="1" x14ac:dyDescent="0.2">
      <c r="A13" s="40"/>
      <c r="B13" s="33"/>
      <c r="C13" s="33"/>
      <c r="D13" s="33"/>
      <c r="E13" s="33"/>
      <c r="F13" s="33"/>
      <c r="G13" s="33"/>
      <c r="H13" s="33"/>
      <c r="I13" s="33"/>
      <c r="J13" s="33"/>
      <c r="K13" s="17">
        <f>SUM(K14:K25)</f>
        <v>25334848.010000002</v>
      </c>
      <c r="L13" s="18" t="s">
        <v>20</v>
      </c>
    </row>
    <row r="14" spans="1:15" s="10" customFormat="1" ht="15.75" x14ac:dyDescent="0.2">
      <c r="A14" s="40"/>
      <c r="B14" s="33"/>
      <c r="C14" s="33"/>
      <c r="D14" s="33"/>
      <c r="E14" s="33"/>
      <c r="F14" s="33"/>
      <c r="G14" s="33"/>
      <c r="H14" s="33"/>
      <c r="I14" s="33"/>
      <c r="J14" s="33"/>
      <c r="K14" s="16">
        <v>2891511.79</v>
      </c>
      <c r="L14" s="15" t="s">
        <v>21</v>
      </c>
    </row>
    <row r="15" spans="1:15" s="10" customFormat="1" ht="15.75" x14ac:dyDescent="0.2">
      <c r="A15" s="40"/>
      <c r="B15" s="33"/>
      <c r="C15" s="33"/>
      <c r="D15" s="33"/>
      <c r="E15" s="33"/>
      <c r="F15" s="33"/>
      <c r="G15" s="33"/>
      <c r="H15" s="33"/>
      <c r="I15" s="33"/>
      <c r="J15" s="33"/>
      <c r="K15" s="16">
        <v>3433974.49</v>
      </c>
      <c r="L15" s="15" t="s">
        <v>22</v>
      </c>
    </row>
    <row r="16" spans="1:15" s="10" customFormat="1" ht="15.75" x14ac:dyDescent="0.2">
      <c r="A16" s="40"/>
      <c r="B16" s="33"/>
      <c r="C16" s="33"/>
      <c r="D16" s="33"/>
      <c r="E16" s="33"/>
      <c r="F16" s="33"/>
      <c r="G16" s="33"/>
      <c r="H16" s="33"/>
      <c r="I16" s="33"/>
      <c r="J16" s="33"/>
      <c r="K16" s="16">
        <v>114825.97</v>
      </c>
      <c r="L16" s="15" t="s">
        <v>23</v>
      </c>
    </row>
    <row r="17" spans="1:12" s="10" customFormat="1" ht="15.75" x14ac:dyDescent="0.2">
      <c r="A17" s="40"/>
      <c r="B17" s="33"/>
      <c r="C17" s="33"/>
      <c r="D17" s="33"/>
      <c r="E17" s="33"/>
      <c r="F17" s="33"/>
      <c r="G17" s="33"/>
      <c r="H17" s="33"/>
      <c r="I17" s="33"/>
      <c r="J17" s="33"/>
      <c r="K17" s="16">
        <v>432952.4</v>
      </c>
      <c r="L17" s="15" t="s">
        <v>24</v>
      </c>
    </row>
    <row r="18" spans="1:12" s="10" customFormat="1" ht="15.75" x14ac:dyDescent="0.2">
      <c r="A18" s="40"/>
      <c r="B18" s="33"/>
      <c r="C18" s="33"/>
      <c r="D18" s="33"/>
      <c r="E18" s="33"/>
      <c r="F18" s="33"/>
      <c r="G18" s="33"/>
      <c r="H18" s="33"/>
      <c r="I18" s="33"/>
      <c r="J18" s="33"/>
      <c r="K18" s="16">
        <v>1647975.07</v>
      </c>
      <c r="L18" s="15" t="s">
        <v>25</v>
      </c>
    </row>
    <row r="19" spans="1:12" s="10" customFormat="1" ht="15.75" x14ac:dyDescent="0.2">
      <c r="A19" s="40"/>
      <c r="B19" s="33"/>
      <c r="C19" s="33"/>
      <c r="D19" s="33"/>
      <c r="E19" s="33"/>
      <c r="F19" s="33"/>
      <c r="G19" s="33"/>
      <c r="H19" s="33"/>
      <c r="I19" s="33"/>
      <c r="J19" s="33"/>
      <c r="K19" s="16">
        <v>4569019.25</v>
      </c>
      <c r="L19" s="15" t="s">
        <v>107</v>
      </c>
    </row>
    <row r="20" spans="1:12" s="10" customFormat="1" ht="15.75" x14ac:dyDescent="0.2">
      <c r="A20" s="40"/>
      <c r="B20" s="33"/>
      <c r="C20" s="33"/>
      <c r="D20" s="33"/>
      <c r="E20" s="33"/>
      <c r="F20" s="33"/>
      <c r="G20" s="33"/>
      <c r="H20" s="33"/>
      <c r="I20" s="33"/>
      <c r="J20" s="33"/>
      <c r="K20" s="16">
        <v>978534.3</v>
      </c>
      <c r="L20" s="15" t="s">
        <v>26</v>
      </c>
    </row>
    <row r="21" spans="1:12" s="10" customFormat="1" ht="15.75" x14ac:dyDescent="0.2">
      <c r="A21" s="40"/>
      <c r="B21" s="33"/>
      <c r="C21" s="33"/>
      <c r="D21" s="33"/>
      <c r="E21" s="33"/>
      <c r="F21" s="33"/>
      <c r="G21" s="33"/>
      <c r="H21" s="33"/>
      <c r="I21" s="33"/>
      <c r="J21" s="33"/>
      <c r="K21" s="16">
        <v>1383082.43</v>
      </c>
      <c r="L21" s="15" t="s">
        <v>27</v>
      </c>
    </row>
    <row r="22" spans="1:12" s="10" customFormat="1" ht="15.75" x14ac:dyDescent="0.2">
      <c r="A22" s="40"/>
      <c r="B22" s="33"/>
      <c r="C22" s="33"/>
      <c r="D22" s="33"/>
      <c r="E22" s="33"/>
      <c r="F22" s="33"/>
      <c r="G22" s="33"/>
      <c r="H22" s="33"/>
      <c r="I22" s="33"/>
      <c r="J22" s="33"/>
      <c r="K22" s="16">
        <v>573590.42000000004</v>
      </c>
      <c r="L22" s="15" t="s">
        <v>28</v>
      </c>
    </row>
    <row r="23" spans="1:12" s="10" customFormat="1" ht="15.75" x14ac:dyDescent="0.2">
      <c r="A23" s="40"/>
      <c r="B23" s="33"/>
      <c r="C23" s="33"/>
      <c r="D23" s="33"/>
      <c r="E23" s="33"/>
      <c r="F23" s="33"/>
      <c r="G23" s="33"/>
      <c r="H23" s="33"/>
      <c r="I23" s="33"/>
      <c r="J23" s="33"/>
      <c r="K23" s="16">
        <v>354215.84</v>
      </c>
      <c r="L23" s="15" t="s">
        <v>29</v>
      </c>
    </row>
    <row r="24" spans="1:12" s="10" customFormat="1" ht="15.75" x14ac:dyDescent="0.2">
      <c r="A24" s="40"/>
      <c r="B24" s="33"/>
      <c r="C24" s="33"/>
      <c r="D24" s="33"/>
      <c r="E24" s="33"/>
      <c r="F24" s="33"/>
      <c r="G24" s="33"/>
      <c r="H24" s="33"/>
      <c r="I24" s="33"/>
      <c r="J24" s="33"/>
      <c r="K24" s="16">
        <v>6863215.5300000003</v>
      </c>
      <c r="L24" s="15" t="s">
        <v>30</v>
      </c>
    </row>
    <row r="25" spans="1:12" s="10" customFormat="1" ht="15.75" x14ac:dyDescent="0.2">
      <c r="A25" s="40"/>
      <c r="B25" s="33"/>
      <c r="C25" s="33"/>
      <c r="D25" s="33"/>
      <c r="E25" s="33"/>
      <c r="F25" s="33"/>
      <c r="G25" s="33"/>
      <c r="H25" s="33"/>
      <c r="I25" s="33"/>
      <c r="J25" s="33"/>
      <c r="K25" s="16">
        <v>2091950.52</v>
      </c>
      <c r="L25" s="15" t="s">
        <v>70</v>
      </c>
    </row>
    <row r="26" spans="1:12" s="10" customFormat="1" ht="37.5" customHeight="1" x14ac:dyDescent="0.2">
      <c r="A26" s="40"/>
      <c r="B26" s="33"/>
      <c r="C26" s="33"/>
      <c r="D26" s="33"/>
      <c r="E26" s="33"/>
      <c r="F26" s="33"/>
      <c r="G26" s="33"/>
      <c r="H26" s="33"/>
      <c r="I26" s="33"/>
      <c r="J26" s="33"/>
      <c r="K26" s="17">
        <f>K27+K28+K29+K30+K31+K32+K33+K34+K35+K36+K37</f>
        <v>51911985.440000005</v>
      </c>
      <c r="L26" s="18" t="s">
        <v>31</v>
      </c>
    </row>
    <row r="27" spans="1:12" s="10" customFormat="1" ht="15.75" x14ac:dyDescent="0.2">
      <c r="A27" s="40"/>
      <c r="B27" s="33"/>
      <c r="C27" s="33"/>
      <c r="D27" s="33"/>
      <c r="E27" s="33"/>
      <c r="F27" s="33"/>
      <c r="G27" s="33"/>
      <c r="H27" s="33"/>
      <c r="I27" s="33"/>
      <c r="J27" s="33"/>
      <c r="K27" s="16">
        <v>4937276.87</v>
      </c>
      <c r="L27" s="15" t="s">
        <v>21</v>
      </c>
    </row>
    <row r="28" spans="1:12" s="10" customFormat="1" ht="15.75" x14ac:dyDescent="0.2">
      <c r="A28" s="40"/>
      <c r="B28" s="33"/>
      <c r="C28" s="33"/>
      <c r="D28" s="33"/>
      <c r="E28" s="33"/>
      <c r="F28" s="33"/>
      <c r="G28" s="33"/>
      <c r="H28" s="33"/>
      <c r="I28" s="33"/>
      <c r="J28" s="33"/>
      <c r="K28" s="16">
        <v>5868186</v>
      </c>
      <c r="L28" s="15" t="s">
        <v>22</v>
      </c>
    </row>
    <row r="29" spans="1:12" s="10" customFormat="1" ht="15.75" x14ac:dyDescent="0.2">
      <c r="A29" s="40"/>
      <c r="B29" s="33"/>
      <c r="C29" s="33"/>
      <c r="D29" s="33"/>
      <c r="E29" s="33"/>
      <c r="F29" s="33"/>
      <c r="G29" s="33"/>
      <c r="H29" s="33"/>
      <c r="I29" s="33"/>
      <c r="J29" s="33"/>
      <c r="K29" s="16">
        <v>401714.64</v>
      </c>
      <c r="L29" s="15" t="s">
        <v>29</v>
      </c>
    </row>
    <row r="30" spans="1:12" s="10" customFormat="1" ht="15.75" x14ac:dyDescent="0.2">
      <c r="A30" s="40"/>
      <c r="B30" s="33"/>
      <c r="C30" s="33"/>
      <c r="D30" s="33"/>
      <c r="E30" s="33"/>
      <c r="F30" s="33"/>
      <c r="G30" s="33"/>
      <c r="H30" s="33"/>
      <c r="I30" s="33"/>
      <c r="J30" s="33"/>
      <c r="K30" s="16">
        <v>17212593.350000001</v>
      </c>
      <c r="L30" s="15" t="s">
        <v>30</v>
      </c>
    </row>
    <row r="31" spans="1:12" s="10" customFormat="1" ht="15.75" x14ac:dyDescent="0.2">
      <c r="A31" s="40"/>
      <c r="B31" s="33"/>
      <c r="C31" s="33"/>
      <c r="D31" s="33"/>
      <c r="E31" s="33"/>
      <c r="F31" s="33"/>
      <c r="G31" s="33"/>
      <c r="H31" s="33"/>
      <c r="I31" s="33"/>
      <c r="J31" s="33"/>
      <c r="K31" s="20">
        <v>6929803.71</v>
      </c>
      <c r="L31" s="21" t="s">
        <v>83</v>
      </c>
    </row>
    <row r="32" spans="1:12" s="10" customFormat="1" ht="15.75" x14ac:dyDescent="0.2">
      <c r="A32" s="40"/>
      <c r="B32" s="33"/>
      <c r="C32" s="33"/>
      <c r="D32" s="33"/>
      <c r="E32" s="33"/>
      <c r="F32" s="33"/>
      <c r="G32" s="33"/>
      <c r="H32" s="33"/>
      <c r="I32" s="33"/>
      <c r="J32" s="33"/>
      <c r="K32" s="20">
        <v>254186.4</v>
      </c>
      <c r="L32" s="21" t="s">
        <v>84</v>
      </c>
    </row>
    <row r="33" spans="1:12" s="10" customFormat="1" ht="15.75" x14ac:dyDescent="0.2">
      <c r="A33" s="40"/>
      <c r="B33" s="33"/>
      <c r="C33" s="33"/>
      <c r="D33" s="33"/>
      <c r="E33" s="33"/>
      <c r="F33" s="33"/>
      <c r="G33" s="33"/>
      <c r="H33" s="33"/>
      <c r="I33" s="33"/>
      <c r="J33" s="33"/>
      <c r="K33" s="20">
        <v>10025126.529999999</v>
      </c>
      <c r="L33" s="21" t="s">
        <v>85</v>
      </c>
    </row>
    <row r="34" spans="1:12" s="10" customFormat="1" ht="15.75" x14ac:dyDescent="0.2">
      <c r="A34" s="40"/>
      <c r="B34" s="33"/>
      <c r="C34" s="33"/>
      <c r="D34" s="33"/>
      <c r="E34" s="33"/>
      <c r="F34" s="33"/>
      <c r="G34" s="33"/>
      <c r="H34" s="33"/>
      <c r="I34" s="33"/>
      <c r="J34" s="33"/>
      <c r="K34" s="20">
        <v>1944574.03</v>
      </c>
      <c r="L34" s="21" t="s">
        <v>26</v>
      </c>
    </row>
    <row r="35" spans="1:12" s="10" customFormat="1" ht="15.75" x14ac:dyDescent="0.2">
      <c r="A35" s="40"/>
      <c r="B35" s="33"/>
      <c r="C35" s="33"/>
      <c r="D35" s="33"/>
      <c r="E35" s="33"/>
      <c r="F35" s="33"/>
      <c r="G35" s="33"/>
      <c r="H35" s="33"/>
      <c r="I35" s="33"/>
      <c r="J35" s="33"/>
      <c r="K35" s="20">
        <v>2374756.9300000002</v>
      </c>
      <c r="L35" s="21" t="s">
        <v>86</v>
      </c>
    </row>
    <row r="36" spans="1:12" s="10" customFormat="1" ht="15.75" x14ac:dyDescent="0.2">
      <c r="A36" s="40"/>
      <c r="B36" s="33"/>
      <c r="C36" s="33"/>
      <c r="D36" s="33"/>
      <c r="E36" s="33"/>
      <c r="F36" s="33"/>
      <c r="G36" s="33"/>
      <c r="H36" s="33"/>
      <c r="I36" s="33"/>
      <c r="J36" s="33"/>
      <c r="K36" s="20">
        <v>1314923.06</v>
      </c>
      <c r="L36" s="21" t="s">
        <v>87</v>
      </c>
    </row>
    <row r="37" spans="1:12" s="10" customFormat="1" ht="15.75" x14ac:dyDescent="0.2">
      <c r="A37" s="40"/>
      <c r="B37" s="33"/>
      <c r="C37" s="33"/>
      <c r="D37" s="33"/>
      <c r="E37" s="33"/>
      <c r="F37" s="33"/>
      <c r="G37" s="33"/>
      <c r="H37" s="33"/>
      <c r="I37" s="33"/>
      <c r="J37" s="33"/>
      <c r="K37" s="20">
        <v>648843.92000000004</v>
      </c>
      <c r="L37" s="21" t="s">
        <v>88</v>
      </c>
    </row>
    <row r="38" spans="1:12" s="10" customFormat="1" ht="37.5" customHeight="1" x14ac:dyDescent="0.2">
      <c r="A38" s="40"/>
      <c r="B38" s="33"/>
      <c r="C38" s="33"/>
      <c r="D38" s="33"/>
      <c r="E38" s="33"/>
      <c r="F38" s="33"/>
      <c r="G38" s="33"/>
      <c r="H38" s="33"/>
      <c r="I38" s="33"/>
      <c r="J38" s="33"/>
      <c r="K38" s="22">
        <f>K39+K40+K41+K42+K49+K43+K44+K45+K46+K47+K48</f>
        <v>51953843.820000008</v>
      </c>
      <c r="L38" s="23" t="s">
        <v>32</v>
      </c>
    </row>
    <row r="39" spans="1:12" s="10" customFormat="1" ht="15.75" x14ac:dyDescent="0.2">
      <c r="A39" s="40"/>
      <c r="B39" s="33"/>
      <c r="C39" s="33"/>
      <c r="D39" s="33"/>
      <c r="E39" s="33"/>
      <c r="F39" s="33"/>
      <c r="G39" s="33"/>
      <c r="H39" s="33"/>
      <c r="I39" s="33"/>
      <c r="J39" s="33"/>
      <c r="K39" s="20">
        <v>4937276.87</v>
      </c>
      <c r="L39" s="21" t="s">
        <v>21</v>
      </c>
    </row>
    <row r="40" spans="1:12" s="10" customFormat="1" ht="15.75" x14ac:dyDescent="0.2">
      <c r="A40" s="40"/>
      <c r="B40" s="33"/>
      <c r="C40" s="33"/>
      <c r="D40" s="33"/>
      <c r="E40" s="33"/>
      <c r="F40" s="33"/>
      <c r="G40" s="33"/>
      <c r="H40" s="33"/>
      <c r="I40" s="33"/>
      <c r="J40" s="33"/>
      <c r="K40" s="20">
        <v>5868186</v>
      </c>
      <c r="L40" s="21" t="s">
        <v>22</v>
      </c>
    </row>
    <row r="41" spans="1:12" s="10" customFormat="1" ht="15.75" x14ac:dyDescent="0.2">
      <c r="A41" s="40"/>
      <c r="B41" s="33"/>
      <c r="C41" s="33"/>
      <c r="D41" s="33"/>
      <c r="E41" s="33"/>
      <c r="F41" s="33"/>
      <c r="G41" s="33"/>
      <c r="H41" s="33"/>
      <c r="I41" s="33"/>
      <c r="J41" s="33"/>
      <c r="K41" s="20">
        <v>417702.96</v>
      </c>
      <c r="L41" s="21" t="s">
        <v>29</v>
      </c>
    </row>
    <row r="42" spans="1:12" s="10" customFormat="1" ht="15.75" x14ac:dyDescent="0.2">
      <c r="A42" s="40"/>
      <c r="B42" s="33"/>
      <c r="C42" s="33"/>
      <c r="D42" s="33"/>
      <c r="E42" s="33"/>
      <c r="F42" s="33"/>
      <c r="G42" s="33"/>
      <c r="H42" s="33"/>
      <c r="I42" s="33"/>
      <c r="J42" s="33"/>
      <c r="K42" s="20">
        <v>17212593.350000001</v>
      </c>
      <c r="L42" s="21" t="s">
        <v>33</v>
      </c>
    </row>
    <row r="43" spans="1:12" s="10" customFormat="1" ht="15.75" x14ac:dyDescent="0.2">
      <c r="A43" s="40"/>
      <c r="B43" s="33"/>
      <c r="C43" s="33"/>
      <c r="D43" s="33"/>
      <c r="E43" s="33"/>
      <c r="F43" s="33"/>
      <c r="G43" s="33"/>
      <c r="H43" s="33"/>
      <c r="I43" s="33"/>
      <c r="J43" s="33"/>
      <c r="K43" s="20">
        <v>6929803.71</v>
      </c>
      <c r="L43" s="21" t="s">
        <v>83</v>
      </c>
    </row>
    <row r="44" spans="1:12" s="10" customFormat="1" ht="15.75" x14ac:dyDescent="0.2">
      <c r="A44" s="40"/>
      <c r="B44" s="33"/>
      <c r="C44" s="33"/>
      <c r="D44" s="33"/>
      <c r="E44" s="33"/>
      <c r="F44" s="33"/>
      <c r="G44" s="33"/>
      <c r="H44" s="33"/>
      <c r="I44" s="33"/>
      <c r="J44" s="33"/>
      <c r="K44" s="20">
        <v>254186.4</v>
      </c>
      <c r="L44" s="21" t="s">
        <v>84</v>
      </c>
    </row>
    <row r="45" spans="1:12" s="10" customFormat="1" ht="15.75" x14ac:dyDescent="0.2">
      <c r="A45" s="40"/>
      <c r="B45" s="33"/>
      <c r="C45" s="33"/>
      <c r="D45" s="33"/>
      <c r="E45" s="33"/>
      <c r="F45" s="33"/>
      <c r="G45" s="33"/>
      <c r="H45" s="33"/>
      <c r="I45" s="33"/>
      <c r="J45" s="33"/>
      <c r="K45" s="20">
        <v>10025126.529999999</v>
      </c>
      <c r="L45" s="21" t="s">
        <v>108</v>
      </c>
    </row>
    <row r="46" spans="1:12" s="10" customFormat="1" ht="15.75" x14ac:dyDescent="0.2">
      <c r="A46" s="40"/>
      <c r="B46" s="33"/>
      <c r="C46" s="33"/>
      <c r="D46" s="33"/>
      <c r="E46" s="33"/>
      <c r="F46" s="33"/>
      <c r="G46" s="33"/>
      <c r="H46" s="33"/>
      <c r="I46" s="33"/>
      <c r="J46" s="33"/>
      <c r="K46" s="20">
        <v>1944574.03</v>
      </c>
      <c r="L46" s="21" t="s">
        <v>26</v>
      </c>
    </row>
    <row r="47" spans="1:12" s="10" customFormat="1" ht="15.75" x14ac:dyDescent="0.2">
      <c r="A47" s="40"/>
      <c r="B47" s="33"/>
      <c r="C47" s="33"/>
      <c r="D47" s="33"/>
      <c r="E47" s="33"/>
      <c r="F47" s="33"/>
      <c r="G47" s="33"/>
      <c r="H47" s="33"/>
      <c r="I47" s="33"/>
      <c r="J47" s="33"/>
      <c r="K47" s="20">
        <v>2374756.9300000002</v>
      </c>
      <c r="L47" s="21" t="s">
        <v>86</v>
      </c>
    </row>
    <row r="48" spans="1:12" s="10" customFormat="1" ht="15.75" x14ac:dyDescent="0.2">
      <c r="A48" s="40"/>
      <c r="B48" s="33"/>
      <c r="C48" s="33"/>
      <c r="D48" s="33"/>
      <c r="E48" s="33"/>
      <c r="F48" s="33"/>
      <c r="G48" s="33"/>
      <c r="H48" s="33"/>
      <c r="I48" s="33"/>
      <c r="J48" s="33"/>
      <c r="K48" s="20">
        <v>1314923.06</v>
      </c>
      <c r="L48" s="21" t="s">
        <v>87</v>
      </c>
    </row>
    <row r="49" spans="1:13" s="10" customFormat="1" ht="15.75" x14ac:dyDescent="0.2">
      <c r="A49" s="40"/>
      <c r="B49" s="33"/>
      <c r="C49" s="33"/>
      <c r="D49" s="33"/>
      <c r="E49" s="33"/>
      <c r="F49" s="33"/>
      <c r="G49" s="33"/>
      <c r="H49" s="33"/>
      <c r="I49" s="33"/>
      <c r="J49" s="33"/>
      <c r="K49" s="16">
        <v>674713.98</v>
      </c>
      <c r="L49" s="15" t="s">
        <v>88</v>
      </c>
    </row>
    <row r="50" spans="1:13" s="10" customFormat="1" ht="25.5" customHeight="1" x14ac:dyDescent="0.2">
      <c r="A50" s="40"/>
      <c r="B50" s="33"/>
      <c r="C50" s="33"/>
      <c r="D50" s="33"/>
      <c r="E50" s="33"/>
      <c r="F50" s="33"/>
      <c r="G50" s="33"/>
      <c r="H50" s="33"/>
      <c r="I50" s="33"/>
      <c r="J50" s="33"/>
      <c r="K50" s="54" t="s">
        <v>38</v>
      </c>
      <c r="L50" s="55"/>
    </row>
    <row r="51" spans="1:13" s="10" customFormat="1" ht="37.5" customHeight="1" x14ac:dyDescent="0.2">
      <c r="A51" s="40"/>
      <c r="B51" s="33"/>
      <c r="C51" s="33"/>
      <c r="D51" s="33"/>
      <c r="E51" s="33"/>
      <c r="F51" s="33"/>
      <c r="G51" s="33"/>
      <c r="H51" s="33"/>
      <c r="I51" s="33"/>
      <c r="J51" s="33"/>
      <c r="K51" s="17">
        <f>K52</f>
        <v>57409749.859999999</v>
      </c>
      <c r="L51" s="18" t="s">
        <v>20</v>
      </c>
    </row>
    <row r="52" spans="1:13" s="10" customFormat="1" ht="15.75" x14ac:dyDescent="0.2">
      <c r="A52" s="40"/>
      <c r="B52" s="33"/>
      <c r="C52" s="33"/>
      <c r="D52" s="33"/>
      <c r="E52" s="33"/>
      <c r="F52" s="33"/>
      <c r="G52" s="33"/>
      <c r="H52" s="33"/>
      <c r="I52" s="33"/>
      <c r="J52" s="33"/>
      <c r="K52" s="16">
        <v>57409749.859999999</v>
      </c>
      <c r="L52" s="15" t="s">
        <v>105</v>
      </c>
    </row>
    <row r="53" spans="1:13" s="10" customFormat="1" ht="37.5" customHeight="1" x14ac:dyDescent="0.2">
      <c r="A53" s="40"/>
      <c r="B53" s="33"/>
      <c r="C53" s="33"/>
      <c r="D53" s="33"/>
      <c r="E53" s="33"/>
      <c r="F53" s="33"/>
      <c r="G53" s="33"/>
      <c r="H53" s="33"/>
      <c r="I53" s="33"/>
      <c r="J53" s="33"/>
      <c r="K53" s="17">
        <f>K54</f>
        <v>58033798.920000002</v>
      </c>
      <c r="L53" s="18" t="s">
        <v>31</v>
      </c>
    </row>
    <row r="54" spans="1:13" s="10" customFormat="1" ht="15.75" x14ac:dyDescent="0.2">
      <c r="A54" s="40"/>
      <c r="B54" s="33"/>
      <c r="C54" s="33"/>
      <c r="D54" s="33"/>
      <c r="E54" s="33"/>
      <c r="F54" s="33"/>
      <c r="G54" s="33"/>
      <c r="H54" s="33"/>
      <c r="I54" s="33"/>
      <c r="J54" s="33"/>
      <c r="K54" s="16">
        <v>58033798.920000002</v>
      </c>
      <c r="L54" s="15" t="s">
        <v>105</v>
      </c>
    </row>
    <row r="55" spans="1:13" s="10" customFormat="1" ht="37.5" customHeight="1" x14ac:dyDescent="0.2">
      <c r="A55" s="40"/>
      <c r="B55" s="33"/>
      <c r="C55" s="33"/>
      <c r="D55" s="33"/>
      <c r="E55" s="33"/>
      <c r="F55" s="33"/>
      <c r="G55" s="33"/>
      <c r="H55" s="33"/>
      <c r="I55" s="33"/>
      <c r="J55" s="33"/>
      <c r="K55" s="17">
        <f>K56</f>
        <v>56129396.380000003</v>
      </c>
      <c r="L55" s="18" t="s">
        <v>32</v>
      </c>
    </row>
    <row r="56" spans="1:13" s="10" customFormat="1" ht="15.75" x14ac:dyDescent="0.2">
      <c r="A56" s="41"/>
      <c r="B56" s="34"/>
      <c r="C56" s="34"/>
      <c r="D56" s="34"/>
      <c r="E56" s="34"/>
      <c r="F56" s="34"/>
      <c r="G56" s="34"/>
      <c r="H56" s="34"/>
      <c r="I56" s="34"/>
      <c r="J56" s="34"/>
      <c r="K56" s="16">
        <v>56129396.380000003</v>
      </c>
      <c r="L56" s="15" t="s">
        <v>105</v>
      </c>
    </row>
    <row r="57" spans="1:13" s="10" customFormat="1" ht="51" customHeight="1" x14ac:dyDescent="0.2">
      <c r="A57" s="44" t="s">
        <v>12</v>
      </c>
      <c r="B57" s="42">
        <v>481980556</v>
      </c>
      <c r="C57" s="42">
        <f>D57-B57</f>
        <v>-100213837.22000003</v>
      </c>
      <c r="D57" s="42">
        <v>381766718.77999997</v>
      </c>
      <c r="E57" s="42">
        <v>451714556</v>
      </c>
      <c r="F57" s="42">
        <f>G57-E57</f>
        <v>-45030986.930000007</v>
      </c>
      <c r="G57" s="42">
        <v>406683569.06999999</v>
      </c>
      <c r="H57" s="42">
        <v>451714556</v>
      </c>
      <c r="I57" s="42">
        <f>J57-H57</f>
        <v>-44981540.930000007</v>
      </c>
      <c r="J57" s="42">
        <v>406733015.06999999</v>
      </c>
      <c r="K57" s="37" t="s">
        <v>104</v>
      </c>
      <c r="L57" s="38"/>
    </row>
    <row r="58" spans="1:13" s="10" customFormat="1" ht="17.25" customHeight="1" x14ac:dyDescent="0.2">
      <c r="A58" s="45"/>
      <c r="B58" s="43"/>
      <c r="C58" s="43"/>
      <c r="D58" s="43"/>
      <c r="E58" s="43"/>
      <c r="F58" s="43"/>
      <c r="G58" s="43"/>
      <c r="H58" s="43"/>
      <c r="I58" s="43"/>
      <c r="J58" s="43"/>
      <c r="K58" s="13">
        <f>K62+K66+K70+K74+K78+K82+K86</f>
        <v>100213837.22</v>
      </c>
      <c r="L58" s="14" t="s">
        <v>34</v>
      </c>
      <c r="M58" s="19">
        <f>C57+K58</f>
        <v>0</v>
      </c>
    </row>
    <row r="59" spans="1:13" s="10" customFormat="1" ht="17.25" customHeight="1" x14ac:dyDescent="0.2">
      <c r="A59" s="45"/>
      <c r="B59" s="43"/>
      <c r="C59" s="43"/>
      <c r="D59" s="43"/>
      <c r="E59" s="43"/>
      <c r="F59" s="43"/>
      <c r="G59" s="43"/>
      <c r="H59" s="43"/>
      <c r="I59" s="43"/>
      <c r="J59" s="43"/>
      <c r="K59" s="13">
        <f t="shared" ref="K59:K60" si="1">K63+K67+K71+K75+K79+K83+K87</f>
        <v>45030986.93</v>
      </c>
      <c r="L59" s="14" t="s">
        <v>35</v>
      </c>
      <c r="M59" s="19">
        <f>F57+K59</f>
        <v>0</v>
      </c>
    </row>
    <row r="60" spans="1:13" s="10" customFormat="1" ht="17.25" customHeight="1" x14ac:dyDescent="0.2">
      <c r="A60" s="45"/>
      <c r="B60" s="43"/>
      <c r="C60" s="43"/>
      <c r="D60" s="43"/>
      <c r="E60" s="43"/>
      <c r="F60" s="43"/>
      <c r="G60" s="43"/>
      <c r="H60" s="43"/>
      <c r="I60" s="43"/>
      <c r="J60" s="43"/>
      <c r="K60" s="13">
        <f t="shared" si="1"/>
        <v>44981540.93</v>
      </c>
      <c r="L60" s="14" t="s">
        <v>36</v>
      </c>
      <c r="M60" s="19">
        <f>I57+K60</f>
        <v>0</v>
      </c>
    </row>
    <row r="61" spans="1:13" s="10" customFormat="1" ht="36" customHeight="1" x14ac:dyDescent="0.2">
      <c r="A61" s="45"/>
      <c r="B61" s="43"/>
      <c r="C61" s="43"/>
      <c r="D61" s="43"/>
      <c r="E61" s="43"/>
      <c r="F61" s="43"/>
      <c r="G61" s="43"/>
      <c r="H61" s="43"/>
      <c r="I61" s="43"/>
      <c r="J61" s="43"/>
      <c r="K61" s="37" t="s">
        <v>39</v>
      </c>
      <c r="L61" s="38"/>
    </row>
    <row r="62" spans="1:13" s="10" customFormat="1" ht="15.75" x14ac:dyDescent="0.2">
      <c r="A62" s="45"/>
      <c r="B62" s="43"/>
      <c r="C62" s="43"/>
      <c r="D62" s="43"/>
      <c r="E62" s="43"/>
      <c r="F62" s="43"/>
      <c r="G62" s="43"/>
      <c r="H62" s="43"/>
      <c r="I62" s="43"/>
      <c r="J62" s="43"/>
      <c r="K62" s="13">
        <f>360000+1119600</f>
        <v>1479600</v>
      </c>
      <c r="L62" s="14" t="s">
        <v>34</v>
      </c>
    </row>
    <row r="63" spans="1:13" s="10" customFormat="1" ht="15.75" x14ac:dyDescent="0.2">
      <c r="A63" s="45"/>
      <c r="B63" s="43"/>
      <c r="C63" s="43"/>
      <c r="D63" s="43"/>
      <c r="E63" s="43"/>
      <c r="F63" s="43"/>
      <c r="G63" s="43"/>
      <c r="H63" s="43"/>
      <c r="I63" s="43"/>
      <c r="J63" s="43"/>
      <c r="K63" s="13">
        <v>390600</v>
      </c>
      <c r="L63" s="14" t="s">
        <v>35</v>
      </c>
    </row>
    <row r="64" spans="1:13" s="10" customFormat="1" ht="15.75" x14ac:dyDescent="0.2">
      <c r="A64" s="45"/>
      <c r="B64" s="43"/>
      <c r="C64" s="43"/>
      <c r="D64" s="43"/>
      <c r="E64" s="43"/>
      <c r="F64" s="43"/>
      <c r="G64" s="43"/>
      <c r="H64" s="43"/>
      <c r="I64" s="43"/>
      <c r="J64" s="43"/>
      <c r="K64" s="13">
        <v>390600</v>
      </c>
      <c r="L64" s="14" t="s">
        <v>40</v>
      </c>
    </row>
    <row r="65" spans="1:12" s="10" customFormat="1" ht="36" customHeight="1" x14ac:dyDescent="0.2">
      <c r="A65" s="45"/>
      <c r="B65" s="43"/>
      <c r="C65" s="43"/>
      <c r="D65" s="43"/>
      <c r="E65" s="43"/>
      <c r="F65" s="43"/>
      <c r="G65" s="43"/>
      <c r="H65" s="43"/>
      <c r="I65" s="43"/>
      <c r="J65" s="43"/>
      <c r="K65" s="37" t="s">
        <v>41</v>
      </c>
      <c r="L65" s="38"/>
    </row>
    <row r="66" spans="1:12" s="10" customFormat="1" ht="15.75" x14ac:dyDescent="0.2">
      <c r="A66" s="45"/>
      <c r="B66" s="43"/>
      <c r="C66" s="43"/>
      <c r="D66" s="43"/>
      <c r="E66" s="43"/>
      <c r="F66" s="43"/>
      <c r="G66" s="43"/>
      <c r="H66" s="43"/>
      <c r="I66" s="43"/>
      <c r="J66" s="43"/>
      <c r="K66" s="13">
        <f>648148.2+1181092.62</f>
        <v>1829240.82</v>
      </c>
      <c r="L66" s="14" t="s">
        <v>34</v>
      </c>
    </row>
    <row r="67" spans="1:12" s="10" customFormat="1" ht="15.75" x14ac:dyDescent="0.2">
      <c r="A67" s="45"/>
      <c r="B67" s="43"/>
      <c r="C67" s="43"/>
      <c r="D67" s="43"/>
      <c r="E67" s="43"/>
      <c r="F67" s="43"/>
      <c r="G67" s="43"/>
      <c r="H67" s="43"/>
      <c r="I67" s="43"/>
      <c r="J67" s="43"/>
      <c r="K67" s="13">
        <v>527860</v>
      </c>
      <c r="L67" s="14" t="s">
        <v>35</v>
      </c>
    </row>
    <row r="68" spans="1:12" s="10" customFormat="1" ht="15.75" x14ac:dyDescent="0.2">
      <c r="A68" s="45"/>
      <c r="B68" s="43"/>
      <c r="C68" s="43"/>
      <c r="D68" s="43"/>
      <c r="E68" s="43"/>
      <c r="F68" s="43"/>
      <c r="G68" s="43"/>
      <c r="H68" s="43"/>
      <c r="I68" s="43"/>
      <c r="J68" s="43"/>
      <c r="K68" s="13">
        <v>527860</v>
      </c>
      <c r="L68" s="14" t="s">
        <v>40</v>
      </c>
    </row>
    <row r="69" spans="1:12" s="10" customFormat="1" ht="65.25" customHeight="1" x14ac:dyDescent="0.2">
      <c r="A69" s="45"/>
      <c r="B69" s="43"/>
      <c r="C69" s="43"/>
      <c r="D69" s="43"/>
      <c r="E69" s="43"/>
      <c r="F69" s="43"/>
      <c r="G69" s="43"/>
      <c r="H69" s="43"/>
      <c r="I69" s="43"/>
      <c r="J69" s="43"/>
      <c r="K69" s="37" t="s">
        <v>78</v>
      </c>
      <c r="L69" s="38"/>
    </row>
    <row r="70" spans="1:12" s="10" customFormat="1" ht="15.75" x14ac:dyDescent="0.2">
      <c r="A70" s="45"/>
      <c r="B70" s="43"/>
      <c r="C70" s="43"/>
      <c r="D70" s="43"/>
      <c r="E70" s="43"/>
      <c r="F70" s="43"/>
      <c r="G70" s="43"/>
      <c r="H70" s="43"/>
      <c r="I70" s="43"/>
      <c r="J70" s="43"/>
      <c r="K70" s="13">
        <f>33446128.57+284230.43+19692300+154472+585549.22</f>
        <v>54162680.219999999</v>
      </c>
      <c r="L70" s="14" t="s">
        <v>34</v>
      </c>
    </row>
    <row r="71" spans="1:12" s="10" customFormat="1" ht="15.75" x14ac:dyDescent="0.2">
      <c r="A71" s="45"/>
      <c r="B71" s="43"/>
      <c r="C71" s="43"/>
      <c r="D71" s="43"/>
      <c r="E71" s="43"/>
      <c r="F71" s="43"/>
      <c r="G71" s="43"/>
      <c r="H71" s="43"/>
      <c r="I71" s="43"/>
      <c r="J71" s="43"/>
      <c r="K71" s="13">
        <v>30895957.649999999</v>
      </c>
      <c r="L71" s="14" t="s">
        <v>35</v>
      </c>
    </row>
    <row r="72" spans="1:12" s="10" customFormat="1" ht="15.75" x14ac:dyDescent="0.2">
      <c r="A72" s="45"/>
      <c r="B72" s="43"/>
      <c r="C72" s="43"/>
      <c r="D72" s="43"/>
      <c r="E72" s="43"/>
      <c r="F72" s="43"/>
      <c r="G72" s="43"/>
      <c r="H72" s="43"/>
      <c r="I72" s="43"/>
      <c r="J72" s="43"/>
      <c r="K72" s="13">
        <v>30895957.649999999</v>
      </c>
      <c r="L72" s="14" t="s">
        <v>40</v>
      </c>
    </row>
    <row r="73" spans="1:12" s="10" customFormat="1" ht="36" customHeight="1" x14ac:dyDescent="0.2">
      <c r="A73" s="45"/>
      <c r="B73" s="43"/>
      <c r="C73" s="43"/>
      <c r="D73" s="43"/>
      <c r="E73" s="43"/>
      <c r="F73" s="43"/>
      <c r="G73" s="43"/>
      <c r="H73" s="43"/>
      <c r="I73" s="43"/>
      <c r="J73" s="43"/>
      <c r="K73" s="37" t="s">
        <v>72</v>
      </c>
      <c r="L73" s="38"/>
    </row>
    <row r="74" spans="1:12" s="10" customFormat="1" ht="15.75" x14ac:dyDescent="0.2">
      <c r="A74" s="45"/>
      <c r="B74" s="43"/>
      <c r="C74" s="43"/>
      <c r="D74" s="43"/>
      <c r="E74" s="43"/>
      <c r="F74" s="43"/>
      <c r="G74" s="43"/>
      <c r="H74" s="43"/>
      <c r="I74" s="43"/>
      <c r="J74" s="43"/>
      <c r="K74" s="13">
        <f>3799340.14+613368.57+7500226.35+2602200+1032811.3</f>
        <v>15547946.359999999</v>
      </c>
      <c r="L74" s="14" t="s">
        <v>34</v>
      </c>
    </row>
    <row r="75" spans="1:12" s="10" customFormat="1" ht="15.75" x14ac:dyDescent="0.2">
      <c r="A75" s="45"/>
      <c r="B75" s="43"/>
      <c r="C75" s="43"/>
      <c r="D75" s="43"/>
      <c r="E75" s="43"/>
      <c r="F75" s="43"/>
      <c r="G75" s="43"/>
      <c r="H75" s="43"/>
      <c r="I75" s="43"/>
      <c r="J75" s="43"/>
      <c r="K75" s="13">
        <v>7009104.2800000003</v>
      </c>
      <c r="L75" s="14" t="s">
        <v>35</v>
      </c>
    </row>
    <row r="76" spans="1:12" s="10" customFormat="1" ht="15.75" x14ac:dyDescent="0.2">
      <c r="A76" s="45"/>
      <c r="B76" s="43"/>
      <c r="C76" s="43"/>
      <c r="D76" s="43"/>
      <c r="E76" s="43"/>
      <c r="F76" s="43"/>
      <c r="G76" s="43"/>
      <c r="H76" s="43"/>
      <c r="I76" s="43"/>
      <c r="J76" s="43"/>
      <c r="K76" s="13">
        <v>6975252.2800000003</v>
      </c>
      <c r="L76" s="14" t="s">
        <v>40</v>
      </c>
    </row>
    <row r="77" spans="1:12" s="10" customFormat="1" ht="37.5" customHeight="1" x14ac:dyDescent="0.2">
      <c r="A77" s="45"/>
      <c r="B77" s="43"/>
      <c r="C77" s="43"/>
      <c r="D77" s="43"/>
      <c r="E77" s="43"/>
      <c r="F77" s="43"/>
      <c r="G77" s="43"/>
      <c r="H77" s="43"/>
      <c r="I77" s="43"/>
      <c r="J77" s="43"/>
      <c r="K77" s="37" t="s">
        <v>42</v>
      </c>
      <c r="L77" s="38"/>
    </row>
    <row r="78" spans="1:12" s="10" customFormat="1" ht="15.75" x14ac:dyDescent="0.2">
      <c r="A78" s="45"/>
      <c r="B78" s="43"/>
      <c r="C78" s="43"/>
      <c r="D78" s="43"/>
      <c r="E78" s="43"/>
      <c r="F78" s="43"/>
      <c r="G78" s="43"/>
      <c r="H78" s="43"/>
      <c r="I78" s="43"/>
      <c r="J78" s="43"/>
      <c r="K78" s="13">
        <f>2781072+3791700</f>
        <v>6572772</v>
      </c>
      <c r="L78" s="14" t="s">
        <v>34</v>
      </c>
    </row>
    <row r="79" spans="1:12" s="10" customFormat="1" ht="15.75" x14ac:dyDescent="0.2">
      <c r="A79" s="45"/>
      <c r="B79" s="43"/>
      <c r="C79" s="43"/>
      <c r="D79" s="43"/>
      <c r="E79" s="43"/>
      <c r="F79" s="43"/>
      <c r="G79" s="43"/>
      <c r="H79" s="43"/>
      <c r="I79" s="43"/>
      <c r="J79" s="43"/>
      <c r="K79" s="13">
        <v>2781072</v>
      </c>
      <c r="L79" s="14" t="s">
        <v>35</v>
      </c>
    </row>
    <row r="80" spans="1:12" s="10" customFormat="1" ht="15.75" x14ac:dyDescent="0.2">
      <c r="A80" s="45"/>
      <c r="B80" s="43"/>
      <c r="C80" s="43"/>
      <c r="D80" s="43"/>
      <c r="E80" s="43"/>
      <c r="F80" s="43"/>
      <c r="G80" s="43"/>
      <c r="H80" s="43"/>
      <c r="I80" s="43"/>
      <c r="J80" s="43"/>
      <c r="K80" s="13">
        <v>2781072</v>
      </c>
      <c r="L80" s="14" t="s">
        <v>40</v>
      </c>
    </row>
    <row r="81" spans="1:13" s="10" customFormat="1" ht="39" customHeight="1" x14ac:dyDescent="0.2">
      <c r="A81" s="45"/>
      <c r="B81" s="43"/>
      <c r="C81" s="43"/>
      <c r="D81" s="43"/>
      <c r="E81" s="43"/>
      <c r="F81" s="43"/>
      <c r="G81" s="43"/>
      <c r="H81" s="43"/>
      <c r="I81" s="43"/>
      <c r="J81" s="43"/>
      <c r="K81" s="37" t="s">
        <v>73</v>
      </c>
      <c r="L81" s="38"/>
    </row>
    <row r="82" spans="1:13" s="10" customFormat="1" ht="15.75" x14ac:dyDescent="0.2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13">
        <f>1828008+2904900+11661314.82</f>
        <v>16394222.82</v>
      </c>
      <c r="L82" s="14" t="s">
        <v>34</v>
      </c>
    </row>
    <row r="83" spans="1:13" s="10" customFormat="1" ht="15.75" x14ac:dyDescent="0.2">
      <c r="A83" s="45"/>
      <c r="B83" s="43"/>
      <c r="C83" s="43"/>
      <c r="D83" s="43"/>
      <c r="E83" s="43"/>
      <c r="F83" s="43"/>
      <c r="G83" s="43"/>
      <c r="H83" s="43"/>
      <c r="I83" s="43"/>
      <c r="J83" s="43"/>
      <c r="K83" s="13">
        <v>1828008</v>
      </c>
      <c r="L83" s="14" t="s">
        <v>35</v>
      </c>
    </row>
    <row r="84" spans="1:13" s="10" customFormat="1" ht="15.75" x14ac:dyDescent="0.2">
      <c r="A84" s="45"/>
      <c r="B84" s="43"/>
      <c r="C84" s="43"/>
      <c r="D84" s="43"/>
      <c r="E84" s="43"/>
      <c r="F84" s="43"/>
      <c r="G84" s="43"/>
      <c r="H84" s="43"/>
      <c r="I84" s="43"/>
      <c r="J84" s="43"/>
      <c r="K84" s="13">
        <v>1828008</v>
      </c>
      <c r="L84" s="14" t="s">
        <v>40</v>
      </c>
    </row>
    <row r="85" spans="1:13" s="10" customFormat="1" ht="38.25" customHeight="1" x14ac:dyDescent="0.2">
      <c r="A85" s="45"/>
      <c r="B85" s="43"/>
      <c r="C85" s="43"/>
      <c r="D85" s="43"/>
      <c r="E85" s="43"/>
      <c r="F85" s="43"/>
      <c r="G85" s="43"/>
      <c r="H85" s="43"/>
      <c r="I85" s="43"/>
      <c r="J85" s="43"/>
      <c r="K85" s="37" t="s">
        <v>43</v>
      </c>
      <c r="L85" s="38"/>
    </row>
    <row r="86" spans="1:13" s="10" customFormat="1" ht="15.75" x14ac:dyDescent="0.2">
      <c r="A86" s="45"/>
      <c r="B86" s="43"/>
      <c r="C86" s="43"/>
      <c r="D86" s="43"/>
      <c r="E86" s="43"/>
      <c r="F86" s="43"/>
      <c r="G86" s="43"/>
      <c r="H86" s="43"/>
      <c r="I86" s="43"/>
      <c r="J86" s="43"/>
      <c r="K86" s="13">
        <f>1624375+2603000</f>
        <v>4227375</v>
      </c>
      <c r="L86" s="14" t="s">
        <v>34</v>
      </c>
    </row>
    <row r="87" spans="1:13" s="10" customFormat="1" ht="15.75" x14ac:dyDescent="0.2">
      <c r="A87" s="45"/>
      <c r="B87" s="43"/>
      <c r="C87" s="43"/>
      <c r="D87" s="43"/>
      <c r="E87" s="43"/>
      <c r="F87" s="43"/>
      <c r="G87" s="43"/>
      <c r="H87" s="43"/>
      <c r="I87" s="43"/>
      <c r="J87" s="43"/>
      <c r="K87" s="13">
        <v>1598385</v>
      </c>
      <c r="L87" s="14" t="s">
        <v>35</v>
      </c>
    </row>
    <row r="88" spans="1:13" s="10" customFormat="1" ht="15.75" x14ac:dyDescent="0.2">
      <c r="A88" s="45"/>
      <c r="B88" s="43"/>
      <c r="C88" s="43"/>
      <c r="D88" s="43"/>
      <c r="E88" s="43"/>
      <c r="F88" s="43"/>
      <c r="G88" s="43"/>
      <c r="H88" s="43"/>
      <c r="I88" s="43"/>
      <c r="J88" s="43"/>
      <c r="K88" s="13">
        <v>1582791</v>
      </c>
      <c r="L88" s="14" t="s">
        <v>40</v>
      </c>
    </row>
    <row r="89" spans="1:13" s="10" customFormat="1" ht="45" customHeight="1" x14ac:dyDescent="0.2">
      <c r="A89" s="59" t="s">
        <v>13</v>
      </c>
      <c r="B89" s="32">
        <v>14298240</v>
      </c>
      <c r="C89" s="32">
        <f t="shared" ref="C89:C93" si="2">D89-B89</f>
        <v>-14298240</v>
      </c>
      <c r="D89" s="32">
        <v>0</v>
      </c>
      <c r="E89" s="32">
        <v>14298240</v>
      </c>
      <c r="F89" s="32">
        <f t="shared" ref="F89:F93" si="3">G89-E89</f>
        <v>-14298240</v>
      </c>
      <c r="G89" s="32">
        <v>0</v>
      </c>
      <c r="H89" s="32">
        <v>14298240</v>
      </c>
      <c r="I89" s="32">
        <f t="shared" ref="I89:I93" si="4">J89-H89</f>
        <v>-14298240</v>
      </c>
      <c r="J89" s="32">
        <v>0</v>
      </c>
      <c r="K89" s="52" t="s">
        <v>103</v>
      </c>
      <c r="L89" s="53"/>
    </row>
    <row r="90" spans="1:13" s="10" customFormat="1" ht="17.25" customHeight="1" x14ac:dyDescent="0.2">
      <c r="A90" s="60"/>
      <c r="B90" s="33"/>
      <c r="C90" s="33"/>
      <c r="D90" s="33"/>
      <c r="E90" s="33"/>
      <c r="F90" s="33"/>
      <c r="G90" s="33"/>
      <c r="H90" s="33"/>
      <c r="I90" s="33"/>
      <c r="J90" s="33"/>
      <c r="K90" s="24">
        <v>14298240</v>
      </c>
      <c r="L90" s="25" t="s">
        <v>34</v>
      </c>
      <c r="M90" s="19">
        <f>C89+K90</f>
        <v>0</v>
      </c>
    </row>
    <row r="91" spans="1:13" s="10" customFormat="1" ht="17.25" customHeight="1" x14ac:dyDescent="0.2">
      <c r="A91" s="60"/>
      <c r="B91" s="33"/>
      <c r="C91" s="33"/>
      <c r="D91" s="33"/>
      <c r="E91" s="33"/>
      <c r="F91" s="33"/>
      <c r="G91" s="33"/>
      <c r="H91" s="33"/>
      <c r="I91" s="33"/>
      <c r="J91" s="33"/>
      <c r="K91" s="24">
        <v>14298240</v>
      </c>
      <c r="L91" s="25" t="s">
        <v>35</v>
      </c>
      <c r="M91" s="19">
        <f>F89+K91</f>
        <v>0</v>
      </c>
    </row>
    <row r="92" spans="1:13" s="10" customFormat="1" ht="17.25" customHeight="1" x14ac:dyDescent="0.2">
      <c r="A92" s="61"/>
      <c r="B92" s="34"/>
      <c r="C92" s="34"/>
      <c r="D92" s="34"/>
      <c r="E92" s="34"/>
      <c r="F92" s="34"/>
      <c r="G92" s="34"/>
      <c r="H92" s="34"/>
      <c r="I92" s="34"/>
      <c r="J92" s="34"/>
      <c r="K92" s="24">
        <v>14298240</v>
      </c>
      <c r="L92" s="25" t="s">
        <v>36</v>
      </c>
      <c r="M92" s="19">
        <f>I89+K92</f>
        <v>0</v>
      </c>
    </row>
    <row r="93" spans="1:13" s="10" customFormat="1" ht="63" customHeight="1" x14ac:dyDescent="0.2">
      <c r="A93" s="39" t="s">
        <v>14</v>
      </c>
      <c r="B93" s="32">
        <v>89798257.5</v>
      </c>
      <c r="C93" s="32">
        <f t="shared" si="2"/>
        <v>-89798257.5</v>
      </c>
      <c r="D93" s="32">
        <v>0</v>
      </c>
      <c r="E93" s="32">
        <v>101528061.06999999</v>
      </c>
      <c r="F93" s="32">
        <f t="shared" si="3"/>
        <v>0</v>
      </c>
      <c r="G93" s="32">
        <v>101528061.06999999</v>
      </c>
      <c r="H93" s="32">
        <v>98840061.069999993</v>
      </c>
      <c r="I93" s="32">
        <f t="shared" si="4"/>
        <v>0</v>
      </c>
      <c r="J93" s="32">
        <v>98840061.069999993</v>
      </c>
      <c r="K93" s="35" t="s">
        <v>102</v>
      </c>
      <c r="L93" s="36"/>
    </row>
    <row r="94" spans="1:13" s="10" customFormat="1" ht="17.25" customHeight="1" x14ac:dyDescent="0.2">
      <c r="A94" s="40"/>
      <c r="B94" s="33"/>
      <c r="C94" s="33"/>
      <c r="D94" s="33"/>
      <c r="E94" s="33"/>
      <c r="F94" s="33"/>
      <c r="G94" s="33"/>
      <c r="H94" s="33"/>
      <c r="I94" s="33"/>
      <c r="J94" s="33"/>
      <c r="K94" s="13">
        <v>89798257.5</v>
      </c>
      <c r="L94" s="14" t="s">
        <v>34</v>
      </c>
      <c r="M94" s="19">
        <f>C93+K94</f>
        <v>0</v>
      </c>
    </row>
    <row r="95" spans="1:13" s="10" customFormat="1" ht="17.25" customHeight="1" x14ac:dyDescent="0.2">
      <c r="A95" s="40"/>
      <c r="B95" s="33"/>
      <c r="C95" s="33"/>
      <c r="D95" s="33"/>
      <c r="E95" s="33"/>
      <c r="F95" s="33"/>
      <c r="G95" s="33"/>
      <c r="H95" s="33"/>
      <c r="I95" s="33"/>
      <c r="J95" s="33"/>
      <c r="K95" s="13">
        <v>0</v>
      </c>
      <c r="L95" s="14" t="s">
        <v>35</v>
      </c>
      <c r="M95" s="19">
        <f>F93+K95</f>
        <v>0</v>
      </c>
    </row>
    <row r="96" spans="1:13" s="10" customFormat="1" ht="17.25" customHeight="1" x14ac:dyDescent="0.2">
      <c r="A96" s="41"/>
      <c r="B96" s="34"/>
      <c r="C96" s="34"/>
      <c r="D96" s="34"/>
      <c r="E96" s="34"/>
      <c r="F96" s="34"/>
      <c r="G96" s="34"/>
      <c r="H96" s="34"/>
      <c r="I96" s="34"/>
      <c r="J96" s="34"/>
      <c r="K96" s="13">
        <v>0</v>
      </c>
      <c r="L96" s="14" t="s">
        <v>36</v>
      </c>
      <c r="M96" s="19">
        <f>I93+K96</f>
        <v>0</v>
      </c>
    </row>
    <row r="97" spans="1:13" s="10" customFormat="1" ht="63" customHeight="1" x14ac:dyDescent="0.2">
      <c r="A97" s="59" t="s">
        <v>15</v>
      </c>
      <c r="B97" s="32">
        <v>1315526.6299999999</v>
      </c>
      <c r="C97" s="32">
        <f t="shared" ref="C97" si="5">D97-B97</f>
        <v>-1315526.6299999999</v>
      </c>
      <c r="D97" s="32">
        <v>0</v>
      </c>
      <c r="E97" s="32">
        <v>119593.33</v>
      </c>
      <c r="F97" s="32">
        <f t="shared" ref="F97" si="6">G97-E97</f>
        <v>-119593.33</v>
      </c>
      <c r="G97" s="32">
        <v>0</v>
      </c>
      <c r="H97" s="32">
        <v>0</v>
      </c>
      <c r="I97" s="32">
        <f t="shared" ref="I97" si="7">J97-H97</f>
        <v>0</v>
      </c>
      <c r="J97" s="32">
        <v>0</v>
      </c>
      <c r="K97" s="35" t="s">
        <v>68</v>
      </c>
      <c r="L97" s="36"/>
    </row>
    <row r="98" spans="1:13" s="10" customFormat="1" ht="17.25" customHeight="1" x14ac:dyDescent="0.2">
      <c r="A98" s="60"/>
      <c r="B98" s="33"/>
      <c r="C98" s="33"/>
      <c r="D98" s="33"/>
      <c r="E98" s="33"/>
      <c r="F98" s="33"/>
      <c r="G98" s="33"/>
      <c r="H98" s="33"/>
      <c r="I98" s="33"/>
      <c r="J98" s="33"/>
      <c r="K98" s="13">
        <v>1315526.6299999999</v>
      </c>
      <c r="L98" s="14" t="s">
        <v>34</v>
      </c>
    </row>
    <row r="99" spans="1:13" s="10" customFormat="1" ht="17.25" customHeight="1" x14ac:dyDescent="0.2">
      <c r="A99" s="60"/>
      <c r="B99" s="33"/>
      <c r="C99" s="33"/>
      <c r="D99" s="33"/>
      <c r="E99" s="33"/>
      <c r="F99" s="33"/>
      <c r="G99" s="33"/>
      <c r="H99" s="33"/>
      <c r="I99" s="33"/>
      <c r="J99" s="33"/>
      <c r="K99" s="16">
        <v>119593.33</v>
      </c>
      <c r="L99" s="14" t="s">
        <v>35</v>
      </c>
    </row>
    <row r="100" spans="1:13" s="10" customFormat="1" ht="17.25" customHeight="1" x14ac:dyDescent="0.2">
      <c r="A100" s="61"/>
      <c r="B100" s="34"/>
      <c r="C100" s="34"/>
      <c r="D100" s="34"/>
      <c r="E100" s="34"/>
      <c r="F100" s="34"/>
      <c r="G100" s="34"/>
      <c r="H100" s="34"/>
      <c r="I100" s="34"/>
      <c r="J100" s="34"/>
      <c r="K100" s="16">
        <v>0</v>
      </c>
      <c r="L100" s="14" t="s">
        <v>36</v>
      </c>
    </row>
    <row r="101" spans="1:13" s="10" customFormat="1" ht="78.75" customHeight="1" x14ac:dyDescent="0.2">
      <c r="A101" s="39" t="s">
        <v>16</v>
      </c>
      <c r="B101" s="32">
        <v>803953149.42999995</v>
      </c>
      <c r="C101" s="32">
        <f>D101-B101</f>
        <v>-243852287.48999989</v>
      </c>
      <c r="D101" s="32">
        <v>560100861.94000006</v>
      </c>
      <c r="E101" s="32">
        <v>489667472.67000002</v>
      </c>
      <c r="F101" s="32">
        <f>G101-E101</f>
        <v>-464001261.30000001</v>
      </c>
      <c r="G101" s="32">
        <v>25666211.370000001</v>
      </c>
      <c r="H101" s="32">
        <v>775261696.62</v>
      </c>
      <c r="I101" s="32">
        <f>J101-H101</f>
        <v>-116995322.25999999</v>
      </c>
      <c r="J101" s="32">
        <v>658266374.36000001</v>
      </c>
      <c r="K101" s="35" t="s">
        <v>93</v>
      </c>
      <c r="L101" s="36"/>
    </row>
    <row r="102" spans="1:13" s="10" customFormat="1" ht="17.25" customHeight="1" x14ac:dyDescent="0.2">
      <c r="A102" s="40"/>
      <c r="B102" s="33"/>
      <c r="C102" s="33"/>
      <c r="D102" s="33"/>
      <c r="E102" s="33"/>
      <c r="F102" s="33"/>
      <c r="G102" s="33"/>
      <c r="H102" s="33"/>
      <c r="I102" s="33"/>
      <c r="J102" s="33"/>
      <c r="K102" s="13">
        <f>K106+K132+K145+K151</f>
        <v>243852287.49000001</v>
      </c>
      <c r="L102" s="14" t="s">
        <v>34</v>
      </c>
      <c r="M102" s="19">
        <f>C101+K102</f>
        <v>0</v>
      </c>
    </row>
    <row r="103" spans="1:13" s="10" customFormat="1" ht="17.25" customHeight="1" x14ac:dyDescent="0.2">
      <c r="A103" s="40"/>
      <c r="B103" s="33"/>
      <c r="C103" s="33"/>
      <c r="D103" s="33"/>
      <c r="E103" s="33"/>
      <c r="F103" s="33"/>
      <c r="G103" s="33"/>
      <c r="H103" s="33"/>
      <c r="I103" s="33"/>
      <c r="J103" s="33"/>
      <c r="K103" s="13">
        <f>K122+K139+K154</f>
        <v>464001261.30000001</v>
      </c>
      <c r="L103" s="14" t="s">
        <v>35</v>
      </c>
      <c r="M103" s="19">
        <f>F101+K103</f>
        <v>0</v>
      </c>
    </row>
    <row r="104" spans="1:13" s="10" customFormat="1" ht="17.25" customHeight="1" x14ac:dyDescent="0.2">
      <c r="A104" s="40"/>
      <c r="B104" s="33"/>
      <c r="C104" s="33"/>
      <c r="D104" s="33"/>
      <c r="E104" s="33"/>
      <c r="F104" s="33"/>
      <c r="G104" s="33"/>
      <c r="H104" s="33"/>
      <c r="I104" s="33"/>
      <c r="J104" s="33"/>
      <c r="K104" s="13">
        <f>K128+K142+K157</f>
        <v>116995322.26000001</v>
      </c>
      <c r="L104" s="14" t="s">
        <v>36</v>
      </c>
      <c r="M104" s="19">
        <f>I101+K104</f>
        <v>0</v>
      </c>
    </row>
    <row r="105" spans="1:13" s="10" customFormat="1" ht="72" customHeight="1" x14ac:dyDescent="0.2">
      <c r="A105" s="40"/>
      <c r="B105" s="33"/>
      <c r="C105" s="33"/>
      <c r="D105" s="33"/>
      <c r="E105" s="33"/>
      <c r="F105" s="33"/>
      <c r="G105" s="33"/>
      <c r="H105" s="33"/>
      <c r="I105" s="33"/>
      <c r="J105" s="33"/>
      <c r="K105" s="37" t="s">
        <v>94</v>
      </c>
      <c r="L105" s="38"/>
    </row>
    <row r="106" spans="1:13" s="10" customFormat="1" ht="15.75" x14ac:dyDescent="0.2">
      <c r="A106" s="40"/>
      <c r="B106" s="33"/>
      <c r="C106" s="33"/>
      <c r="D106" s="33"/>
      <c r="E106" s="33"/>
      <c r="F106" s="33"/>
      <c r="G106" s="33"/>
      <c r="H106" s="33"/>
      <c r="I106" s="33"/>
      <c r="J106" s="33"/>
      <c r="K106" s="17">
        <f>SUM(K107:K121)</f>
        <v>171658776.78999999</v>
      </c>
      <c r="L106" s="18" t="s">
        <v>20</v>
      </c>
    </row>
    <row r="107" spans="1:13" s="10" customFormat="1" ht="15.75" x14ac:dyDescent="0.2">
      <c r="A107" s="40"/>
      <c r="B107" s="33"/>
      <c r="C107" s="33"/>
      <c r="D107" s="33"/>
      <c r="E107" s="33"/>
      <c r="F107" s="33"/>
      <c r="G107" s="33"/>
      <c r="H107" s="33"/>
      <c r="I107" s="33"/>
      <c r="J107" s="33"/>
      <c r="K107" s="13">
        <f>1162462.32+9593468.75</f>
        <v>10755931.07</v>
      </c>
      <c r="L107" s="14" t="s">
        <v>44</v>
      </c>
    </row>
    <row r="108" spans="1:13" s="10" customFormat="1" ht="15.75" x14ac:dyDescent="0.2">
      <c r="A108" s="40"/>
      <c r="B108" s="33"/>
      <c r="C108" s="33"/>
      <c r="D108" s="33"/>
      <c r="E108" s="33"/>
      <c r="F108" s="33"/>
      <c r="G108" s="33"/>
      <c r="H108" s="33"/>
      <c r="I108" s="33"/>
      <c r="J108" s="33"/>
      <c r="K108" s="13">
        <f>9613639.7+2004218.75</f>
        <v>11617858.449999999</v>
      </c>
      <c r="L108" s="14" t="s">
        <v>45</v>
      </c>
    </row>
    <row r="109" spans="1:13" s="10" customFormat="1" ht="15.75" x14ac:dyDescent="0.2">
      <c r="A109" s="40"/>
      <c r="B109" s="33"/>
      <c r="C109" s="33"/>
      <c r="D109" s="33"/>
      <c r="E109" s="33"/>
      <c r="F109" s="33"/>
      <c r="G109" s="33"/>
      <c r="H109" s="33"/>
      <c r="I109" s="33"/>
      <c r="J109" s="33"/>
      <c r="K109" s="13">
        <v>8757604.4499999993</v>
      </c>
      <c r="L109" s="14" t="s">
        <v>46</v>
      </c>
    </row>
    <row r="110" spans="1:13" s="10" customFormat="1" ht="15.75" x14ac:dyDescent="0.2">
      <c r="A110" s="40"/>
      <c r="B110" s="33"/>
      <c r="C110" s="33"/>
      <c r="D110" s="33"/>
      <c r="E110" s="33"/>
      <c r="F110" s="33"/>
      <c r="G110" s="33"/>
      <c r="H110" s="33"/>
      <c r="I110" s="33"/>
      <c r="J110" s="33"/>
      <c r="K110" s="13">
        <v>224997.35</v>
      </c>
      <c r="L110" s="14" t="s">
        <v>47</v>
      </c>
    </row>
    <row r="111" spans="1:13" s="10" customFormat="1" ht="15.75" x14ac:dyDescent="0.2">
      <c r="A111" s="40"/>
      <c r="B111" s="33"/>
      <c r="C111" s="33"/>
      <c r="D111" s="33"/>
      <c r="E111" s="33"/>
      <c r="F111" s="33"/>
      <c r="G111" s="33"/>
      <c r="H111" s="33"/>
      <c r="I111" s="33"/>
      <c r="J111" s="33"/>
      <c r="K111" s="13">
        <v>11230219</v>
      </c>
      <c r="L111" s="14" t="s">
        <v>48</v>
      </c>
    </row>
    <row r="112" spans="1:13" s="10" customFormat="1" ht="31.5" x14ac:dyDescent="0.2">
      <c r="A112" s="40"/>
      <c r="B112" s="33"/>
      <c r="C112" s="33"/>
      <c r="D112" s="33"/>
      <c r="E112" s="33"/>
      <c r="F112" s="33"/>
      <c r="G112" s="33"/>
      <c r="H112" s="33"/>
      <c r="I112" s="33"/>
      <c r="J112" s="33"/>
      <c r="K112" s="13">
        <v>3084500</v>
      </c>
      <c r="L112" s="14" t="s">
        <v>49</v>
      </c>
    </row>
    <row r="113" spans="1:12" s="10" customFormat="1" ht="31.5" x14ac:dyDescent="0.2">
      <c r="A113" s="40"/>
      <c r="B113" s="33"/>
      <c r="C113" s="33"/>
      <c r="D113" s="33"/>
      <c r="E113" s="33"/>
      <c r="F113" s="33"/>
      <c r="G113" s="33"/>
      <c r="H113" s="33"/>
      <c r="I113" s="33"/>
      <c r="J113" s="33"/>
      <c r="K113" s="13">
        <v>3589300</v>
      </c>
      <c r="L113" s="14" t="s">
        <v>50</v>
      </c>
    </row>
    <row r="114" spans="1:12" s="10" customFormat="1" ht="15.75" x14ac:dyDescent="0.2">
      <c r="A114" s="40"/>
      <c r="B114" s="33"/>
      <c r="C114" s="33"/>
      <c r="D114" s="33"/>
      <c r="E114" s="33"/>
      <c r="F114" s="33"/>
      <c r="G114" s="33"/>
      <c r="H114" s="33"/>
      <c r="I114" s="33"/>
      <c r="J114" s="33"/>
      <c r="K114" s="13">
        <v>11096000</v>
      </c>
      <c r="L114" s="14" t="s">
        <v>51</v>
      </c>
    </row>
    <row r="115" spans="1:12" s="10" customFormat="1" ht="31.5" x14ac:dyDescent="0.2">
      <c r="A115" s="40"/>
      <c r="B115" s="33"/>
      <c r="C115" s="33"/>
      <c r="D115" s="33"/>
      <c r="E115" s="33"/>
      <c r="F115" s="33"/>
      <c r="G115" s="33"/>
      <c r="H115" s="33"/>
      <c r="I115" s="33"/>
      <c r="J115" s="33"/>
      <c r="K115" s="13">
        <v>27011900</v>
      </c>
      <c r="L115" s="14" t="s">
        <v>52</v>
      </c>
    </row>
    <row r="116" spans="1:12" s="10" customFormat="1" ht="15.75" x14ac:dyDescent="0.2">
      <c r="A116" s="40"/>
      <c r="B116" s="33"/>
      <c r="C116" s="33"/>
      <c r="D116" s="33"/>
      <c r="E116" s="33"/>
      <c r="F116" s="33"/>
      <c r="G116" s="33"/>
      <c r="H116" s="33"/>
      <c r="I116" s="33"/>
      <c r="J116" s="33"/>
      <c r="K116" s="13">
        <v>2600800</v>
      </c>
      <c r="L116" s="14" t="s">
        <v>53</v>
      </c>
    </row>
    <row r="117" spans="1:12" s="10" customFormat="1" ht="47.25" x14ac:dyDescent="0.2">
      <c r="A117" s="40"/>
      <c r="B117" s="33"/>
      <c r="C117" s="33"/>
      <c r="D117" s="33"/>
      <c r="E117" s="33"/>
      <c r="F117" s="33"/>
      <c r="G117" s="33"/>
      <c r="H117" s="33"/>
      <c r="I117" s="33"/>
      <c r="J117" s="33"/>
      <c r="K117" s="13">
        <v>4678750</v>
      </c>
      <c r="L117" s="14" t="s">
        <v>54</v>
      </c>
    </row>
    <row r="118" spans="1:12" s="10" customFormat="1" ht="47.25" x14ac:dyDescent="0.2">
      <c r="A118" s="40"/>
      <c r="B118" s="33"/>
      <c r="C118" s="33"/>
      <c r="D118" s="33"/>
      <c r="E118" s="33"/>
      <c r="F118" s="33"/>
      <c r="G118" s="33"/>
      <c r="H118" s="33"/>
      <c r="I118" s="33"/>
      <c r="J118" s="33"/>
      <c r="K118" s="13">
        <v>4381300</v>
      </c>
      <c r="L118" s="14" t="s">
        <v>55</v>
      </c>
    </row>
    <row r="119" spans="1:12" s="10" customFormat="1" ht="31.5" x14ac:dyDescent="0.2">
      <c r="A119" s="40"/>
      <c r="B119" s="33"/>
      <c r="C119" s="33"/>
      <c r="D119" s="33"/>
      <c r="E119" s="33"/>
      <c r="F119" s="33"/>
      <c r="G119" s="33"/>
      <c r="H119" s="33"/>
      <c r="I119" s="33"/>
      <c r="J119" s="33"/>
      <c r="K119" s="13">
        <v>1892600</v>
      </c>
      <c r="L119" s="14" t="s">
        <v>56</v>
      </c>
    </row>
    <row r="120" spans="1:12" s="10" customFormat="1" ht="15.75" x14ac:dyDescent="0.2">
      <c r="A120" s="40"/>
      <c r="B120" s="33"/>
      <c r="C120" s="33"/>
      <c r="D120" s="33"/>
      <c r="E120" s="33"/>
      <c r="F120" s="33"/>
      <c r="G120" s="33"/>
      <c r="H120" s="33"/>
      <c r="I120" s="33"/>
      <c r="J120" s="33"/>
      <c r="K120" s="13">
        <v>62555900.689999998</v>
      </c>
      <c r="L120" s="14" t="s">
        <v>75</v>
      </c>
    </row>
    <row r="121" spans="1:12" s="10" customFormat="1" ht="15.75" x14ac:dyDescent="0.2">
      <c r="A121" s="40"/>
      <c r="B121" s="33"/>
      <c r="C121" s="33"/>
      <c r="D121" s="33"/>
      <c r="E121" s="33"/>
      <c r="F121" s="33"/>
      <c r="G121" s="33"/>
      <c r="H121" s="33"/>
      <c r="I121" s="33"/>
      <c r="J121" s="33"/>
      <c r="K121" s="13">
        <v>8181115.7800000003</v>
      </c>
      <c r="L121" s="14" t="s">
        <v>82</v>
      </c>
    </row>
    <row r="122" spans="1:12" s="10" customFormat="1" ht="15.75" x14ac:dyDescent="0.2">
      <c r="A122" s="40"/>
      <c r="B122" s="33"/>
      <c r="C122" s="33"/>
      <c r="D122" s="33"/>
      <c r="E122" s="33"/>
      <c r="F122" s="33"/>
      <c r="G122" s="33"/>
      <c r="H122" s="33"/>
      <c r="I122" s="33"/>
      <c r="J122" s="33"/>
      <c r="K122" s="17">
        <f>SUM(K123:K127)</f>
        <v>377777852.04000002</v>
      </c>
      <c r="L122" s="18" t="s">
        <v>31</v>
      </c>
    </row>
    <row r="123" spans="1:12" s="10" customFormat="1" ht="31.5" x14ac:dyDescent="0.2">
      <c r="A123" s="40"/>
      <c r="B123" s="33"/>
      <c r="C123" s="33"/>
      <c r="D123" s="33"/>
      <c r="E123" s="33"/>
      <c r="F123" s="33"/>
      <c r="G123" s="33"/>
      <c r="H123" s="33"/>
      <c r="I123" s="33"/>
      <c r="J123" s="33"/>
      <c r="K123" s="13">
        <v>220256700</v>
      </c>
      <c r="L123" s="14" t="s">
        <v>49</v>
      </c>
    </row>
    <row r="124" spans="1:12" s="10" customFormat="1" ht="15.75" x14ac:dyDescent="0.2">
      <c r="A124" s="40"/>
      <c r="B124" s="33"/>
      <c r="C124" s="33"/>
      <c r="D124" s="33"/>
      <c r="E124" s="33"/>
      <c r="F124" s="33"/>
      <c r="G124" s="33"/>
      <c r="H124" s="33"/>
      <c r="I124" s="33"/>
      <c r="J124" s="33"/>
      <c r="K124" s="13">
        <v>49889950</v>
      </c>
      <c r="L124" s="14" t="s">
        <v>51</v>
      </c>
    </row>
    <row r="125" spans="1:12" s="10" customFormat="1" ht="15.75" x14ac:dyDescent="0.2">
      <c r="A125" s="40"/>
      <c r="B125" s="33"/>
      <c r="C125" s="33"/>
      <c r="D125" s="33"/>
      <c r="E125" s="33"/>
      <c r="F125" s="33"/>
      <c r="G125" s="33"/>
      <c r="H125" s="33"/>
      <c r="I125" s="33"/>
      <c r="J125" s="33"/>
      <c r="K125" s="13">
        <v>38452475</v>
      </c>
      <c r="L125" s="14" t="s">
        <v>44</v>
      </c>
    </row>
    <row r="126" spans="1:12" s="10" customFormat="1" ht="15.75" x14ac:dyDescent="0.2">
      <c r="A126" s="40"/>
      <c r="B126" s="33"/>
      <c r="C126" s="33"/>
      <c r="D126" s="33"/>
      <c r="E126" s="33"/>
      <c r="F126" s="33"/>
      <c r="G126" s="33"/>
      <c r="H126" s="33"/>
      <c r="I126" s="33"/>
      <c r="J126" s="33"/>
      <c r="K126" s="13">
        <v>46836307.039999999</v>
      </c>
      <c r="L126" s="14" t="s">
        <v>45</v>
      </c>
    </row>
    <row r="127" spans="1:12" s="10" customFormat="1" ht="15.75" x14ac:dyDescent="0.2">
      <c r="A127" s="40"/>
      <c r="B127" s="33"/>
      <c r="C127" s="33"/>
      <c r="D127" s="33"/>
      <c r="E127" s="33"/>
      <c r="F127" s="33"/>
      <c r="G127" s="33"/>
      <c r="H127" s="33"/>
      <c r="I127" s="33"/>
      <c r="J127" s="33"/>
      <c r="K127" s="13">
        <v>22342420</v>
      </c>
      <c r="L127" s="14" t="s">
        <v>81</v>
      </c>
    </row>
    <row r="128" spans="1:12" s="10" customFormat="1" ht="15.75" x14ac:dyDescent="0.2">
      <c r="A128" s="40"/>
      <c r="B128" s="33"/>
      <c r="C128" s="33"/>
      <c r="D128" s="33"/>
      <c r="E128" s="33"/>
      <c r="F128" s="33"/>
      <c r="G128" s="33"/>
      <c r="H128" s="33"/>
      <c r="I128" s="33"/>
      <c r="J128" s="33"/>
      <c r="K128" s="17">
        <f>K129+K130</f>
        <v>102000600</v>
      </c>
      <c r="L128" s="18" t="s">
        <v>32</v>
      </c>
    </row>
    <row r="129" spans="1:12" s="10" customFormat="1" ht="15.75" x14ac:dyDescent="0.2">
      <c r="A129" s="40"/>
      <c r="B129" s="33"/>
      <c r="C129" s="33"/>
      <c r="D129" s="33"/>
      <c r="E129" s="33"/>
      <c r="F129" s="33"/>
      <c r="G129" s="33"/>
      <c r="H129" s="33"/>
      <c r="I129" s="33"/>
      <c r="J129" s="33"/>
      <c r="K129" s="13">
        <v>39125950</v>
      </c>
      <c r="L129" s="14" t="s">
        <v>57</v>
      </c>
    </row>
    <row r="130" spans="1:12" s="10" customFormat="1" ht="31.5" x14ac:dyDescent="0.2">
      <c r="A130" s="40"/>
      <c r="B130" s="33"/>
      <c r="C130" s="33"/>
      <c r="D130" s="33"/>
      <c r="E130" s="33"/>
      <c r="F130" s="33"/>
      <c r="G130" s="33"/>
      <c r="H130" s="33"/>
      <c r="I130" s="33"/>
      <c r="J130" s="33"/>
      <c r="K130" s="13">
        <v>62874650</v>
      </c>
      <c r="L130" s="14" t="s">
        <v>52</v>
      </c>
    </row>
    <row r="131" spans="1:12" s="10" customFormat="1" ht="54" customHeight="1" x14ac:dyDescent="0.2">
      <c r="A131" s="40"/>
      <c r="B131" s="33"/>
      <c r="C131" s="33"/>
      <c r="D131" s="33"/>
      <c r="E131" s="33"/>
      <c r="F131" s="33"/>
      <c r="G131" s="33"/>
      <c r="H131" s="33"/>
      <c r="I131" s="33"/>
      <c r="J131" s="33"/>
      <c r="K131" s="37" t="s">
        <v>95</v>
      </c>
      <c r="L131" s="38"/>
    </row>
    <row r="132" spans="1:12" s="10" customFormat="1" ht="15.75" x14ac:dyDescent="0.2">
      <c r="A132" s="40"/>
      <c r="B132" s="33"/>
      <c r="C132" s="33"/>
      <c r="D132" s="33"/>
      <c r="E132" s="33"/>
      <c r="F132" s="33"/>
      <c r="G132" s="33"/>
      <c r="H132" s="33"/>
      <c r="I132" s="33"/>
      <c r="J132" s="33"/>
      <c r="K132" s="17">
        <f>SUM(K133:K138)</f>
        <v>57089166.149999999</v>
      </c>
      <c r="L132" s="18" t="s">
        <v>20</v>
      </c>
    </row>
    <row r="133" spans="1:12" s="10" customFormat="1" ht="15.75" x14ac:dyDescent="0.2">
      <c r="A133" s="40"/>
      <c r="B133" s="33"/>
      <c r="C133" s="33"/>
      <c r="D133" s="33"/>
      <c r="E133" s="33"/>
      <c r="F133" s="33"/>
      <c r="G133" s="33"/>
      <c r="H133" s="33"/>
      <c r="I133" s="33"/>
      <c r="J133" s="33"/>
      <c r="K133" s="13">
        <v>10986793.99</v>
      </c>
      <c r="L133" s="14" t="s">
        <v>58</v>
      </c>
    </row>
    <row r="134" spans="1:12" s="10" customFormat="1" ht="15.75" x14ac:dyDescent="0.2">
      <c r="A134" s="40"/>
      <c r="B134" s="33"/>
      <c r="C134" s="33"/>
      <c r="D134" s="33"/>
      <c r="E134" s="33"/>
      <c r="F134" s="33"/>
      <c r="G134" s="33"/>
      <c r="H134" s="33"/>
      <c r="I134" s="33"/>
      <c r="J134" s="33"/>
      <c r="K134" s="13">
        <v>28645096.190000001</v>
      </c>
      <c r="L134" s="14" t="s">
        <v>59</v>
      </c>
    </row>
    <row r="135" spans="1:12" s="10" customFormat="1" ht="15.75" x14ac:dyDescent="0.2">
      <c r="A135" s="40"/>
      <c r="B135" s="33"/>
      <c r="C135" s="33"/>
      <c r="D135" s="33"/>
      <c r="E135" s="33"/>
      <c r="F135" s="33"/>
      <c r="G135" s="33"/>
      <c r="H135" s="33"/>
      <c r="I135" s="33"/>
      <c r="J135" s="33"/>
      <c r="K135" s="13">
        <v>2754465.73</v>
      </c>
      <c r="L135" s="14" t="s">
        <v>60</v>
      </c>
    </row>
    <row r="136" spans="1:12" s="10" customFormat="1" ht="15.75" x14ac:dyDescent="0.2">
      <c r="A136" s="40"/>
      <c r="B136" s="33"/>
      <c r="C136" s="33"/>
      <c r="D136" s="33"/>
      <c r="E136" s="33"/>
      <c r="F136" s="33"/>
      <c r="G136" s="33"/>
      <c r="H136" s="33"/>
      <c r="I136" s="33"/>
      <c r="J136" s="33"/>
      <c r="K136" s="13">
        <v>5684054.6299999999</v>
      </c>
      <c r="L136" s="14" t="s">
        <v>96</v>
      </c>
    </row>
    <row r="137" spans="1:12" s="10" customFormat="1" ht="15.75" x14ac:dyDescent="0.2">
      <c r="A137" s="40"/>
      <c r="B137" s="33"/>
      <c r="C137" s="33"/>
      <c r="D137" s="33"/>
      <c r="E137" s="33"/>
      <c r="F137" s="33"/>
      <c r="G137" s="33"/>
      <c r="H137" s="33"/>
      <c r="I137" s="33"/>
      <c r="J137" s="33"/>
      <c r="K137" s="13">
        <v>5607004.7199999997</v>
      </c>
      <c r="L137" s="14" t="s">
        <v>61</v>
      </c>
    </row>
    <row r="138" spans="1:12" s="10" customFormat="1" ht="31.5" x14ac:dyDescent="0.2">
      <c r="A138" s="40"/>
      <c r="B138" s="33"/>
      <c r="C138" s="33"/>
      <c r="D138" s="33"/>
      <c r="E138" s="33"/>
      <c r="F138" s="33"/>
      <c r="G138" s="33"/>
      <c r="H138" s="33"/>
      <c r="I138" s="33"/>
      <c r="J138" s="33"/>
      <c r="K138" s="13">
        <v>3411750.89</v>
      </c>
      <c r="L138" s="14" t="s">
        <v>97</v>
      </c>
    </row>
    <row r="139" spans="1:12" s="10" customFormat="1" ht="15.75" x14ac:dyDescent="0.2">
      <c r="A139" s="40"/>
      <c r="B139" s="33"/>
      <c r="C139" s="33"/>
      <c r="D139" s="33"/>
      <c r="E139" s="33"/>
      <c r="F139" s="33"/>
      <c r="G139" s="33"/>
      <c r="H139" s="33"/>
      <c r="I139" s="33"/>
      <c r="J139" s="33"/>
      <c r="K139" s="17">
        <f>K140+K141</f>
        <v>85537700</v>
      </c>
      <c r="L139" s="18" t="s">
        <v>31</v>
      </c>
    </row>
    <row r="140" spans="1:12" s="10" customFormat="1" ht="15.75" x14ac:dyDescent="0.2">
      <c r="A140" s="40"/>
      <c r="B140" s="33"/>
      <c r="C140" s="33"/>
      <c r="D140" s="33"/>
      <c r="E140" s="33"/>
      <c r="F140" s="33"/>
      <c r="G140" s="33"/>
      <c r="H140" s="33"/>
      <c r="I140" s="33"/>
      <c r="J140" s="33"/>
      <c r="K140" s="13">
        <v>57952000</v>
      </c>
      <c r="L140" s="14" t="s">
        <v>62</v>
      </c>
    </row>
    <row r="141" spans="1:12" s="10" customFormat="1" ht="31.5" x14ac:dyDescent="0.2">
      <c r="A141" s="40"/>
      <c r="B141" s="33"/>
      <c r="C141" s="33"/>
      <c r="D141" s="33"/>
      <c r="E141" s="33"/>
      <c r="F141" s="33"/>
      <c r="G141" s="33"/>
      <c r="H141" s="33"/>
      <c r="I141" s="33"/>
      <c r="J141" s="33"/>
      <c r="K141" s="13">
        <v>27585700</v>
      </c>
      <c r="L141" s="14" t="s">
        <v>63</v>
      </c>
    </row>
    <row r="142" spans="1:12" s="10" customFormat="1" ht="15.75" x14ac:dyDescent="0.2">
      <c r="A142" s="40"/>
      <c r="B142" s="33"/>
      <c r="C142" s="33"/>
      <c r="D142" s="33"/>
      <c r="E142" s="33"/>
      <c r="F142" s="33"/>
      <c r="G142" s="33"/>
      <c r="H142" s="33"/>
      <c r="I142" s="33"/>
      <c r="J142" s="33"/>
      <c r="K142" s="17">
        <f>K143</f>
        <v>11921763.060000001</v>
      </c>
      <c r="L142" s="18" t="s">
        <v>32</v>
      </c>
    </row>
    <row r="143" spans="1:12" s="10" customFormat="1" ht="31.5" x14ac:dyDescent="0.2">
      <c r="A143" s="40"/>
      <c r="B143" s="33"/>
      <c r="C143" s="33"/>
      <c r="D143" s="33"/>
      <c r="E143" s="33"/>
      <c r="F143" s="33"/>
      <c r="G143" s="33"/>
      <c r="H143" s="33"/>
      <c r="I143" s="33"/>
      <c r="J143" s="33"/>
      <c r="K143" s="13">
        <v>11921763.060000001</v>
      </c>
      <c r="L143" s="14" t="s">
        <v>56</v>
      </c>
    </row>
    <row r="144" spans="1:12" s="10" customFormat="1" ht="48" customHeight="1" x14ac:dyDescent="0.2">
      <c r="A144" s="40"/>
      <c r="B144" s="33"/>
      <c r="C144" s="33"/>
      <c r="D144" s="33"/>
      <c r="E144" s="33"/>
      <c r="F144" s="33"/>
      <c r="G144" s="33"/>
      <c r="H144" s="33"/>
      <c r="I144" s="33"/>
      <c r="J144" s="33"/>
      <c r="K144" s="37" t="s">
        <v>98</v>
      </c>
      <c r="L144" s="38"/>
    </row>
    <row r="145" spans="1:12" s="10" customFormat="1" ht="18.75" customHeight="1" x14ac:dyDescent="0.2">
      <c r="A145" s="40"/>
      <c r="B145" s="33"/>
      <c r="C145" s="33"/>
      <c r="D145" s="33"/>
      <c r="E145" s="33"/>
      <c r="F145" s="33"/>
      <c r="G145" s="33"/>
      <c r="H145" s="33"/>
      <c r="I145" s="33"/>
      <c r="J145" s="33"/>
      <c r="K145" s="17">
        <f>K146+K147+K148+K149</f>
        <v>7805079.2999999998</v>
      </c>
      <c r="L145" s="18" t="s">
        <v>20</v>
      </c>
    </row>
    <row r="146" spans="1:12" s="10" customFormat="1" ht="15.75" x14ac:dyDescent="0.2">
      <c r="A146" s="40"/>
      <c r="B146" s="33"/>
      <c r="C146" s="33"/>
      <c r="D146" s="33"/>
      <c r="E146" s="33"/>
      <c r="F146" s="33"/>
      <c r="G146" s="33"/>
      <c r="H146" s="33"/>
      <c r="I146" s="33"/>
      <c r="J146" s="33"/>
      <c r="K146" s="13">
        <v>24663.16</v>
      </c>
      <c r="L146" s="14" t="s">
        <v>99</v>
      </c>
    </row>
    <row r="147" spans="1:12" s="10" customFormat="1" ht="63" x14ac:dyDescent="0.2">
      <c r="A147" s="40"/>
      <c r="B147" s="33"/>
      <c r="C147" s="33"/>
      <c r="D147" s="33"/>
      <c r="E147" s="33"/>
      <c r="F147" s="33"/>
      <c r="G147" s="33"/>
      <c r="H147" s="33"/>
      <c r="I147" s="33"/>
      <c r="J147" s="33"/>
      <c r="K147" s="13">
        <v>501580.23</v>
      </c>
      <c r="L147" s="14" t="s">
        <v>100</v>
      </c>
    </row>
    <row r="148" spans="1:12" s="10" customFormat="1" ht="63" x14ac:dyDescent="0.2">
      <c r="A148" s="40"/>
      <c r="B148" s="33"/>
      <c r="C148" s="33"/>
      <c r="D148" s="33"/>
      <c r="E148" s="33"/>
      <c r="F148" s="33"/>
      <c r="G148" s="33"/>
      <c r="H148" s="33"/>
      <c r="I148" s="33"/>
      <c r="J148" s="33"/>
      <c r="K148" s="13">
        <v>1515779.86</v>
      </c>
      <c r="L148" s="14" t="s">
        <v>101</v>
      </c>
    </row>
    <row r="149" spans="1:12" s="10" customFormat="1" ht="63" x14ac:dyDescent="0.2">
      <c r="A149" s="40"/>
      <c r="B149" s="33"/>
      <c r="C149" s="33"/>
      <c r="D149" s="33"/>
      <c r="E149" s="33"/>
      <c r="F149" s="33"/>
      <c r="G149" s="33"/>
      <c r="H149" s="33"/>
      <c r="I149" s="33"/>
      <c r="J149" s="33"/>
      <c r="K149" s="13">
        <v>5763056.0499999998</v>
      </c>
      <c r="L149" s="14" t="s">
        <v>100</v>
      </c>
    </row>
    <row r="150" spans="1:12" s="10" customFormat="1" ht="41.25" customHeight="1" x14ac:dyDescent="0.2">
      <c r="A150" s="40"/>
      <c r="B150" s="33"/>
      <c r="C150" s="33"/>
      <c r="D150" s="33"/>
      <c r="E150" s="33"/>
      <c r="F150" s="33"/>
      <c r="G150" s="33"/>
      <c r="H150" s="33"/>
      <c r="I150" s="33"/>
      <c r="J150" s="33"/>
      <c r="K150" s="37" t="s">
        <v>76</v>
      </c>
      <c r="L150" s="38"/>
    </row>
    <row r="151" spans="1:12" s="10" customFormat="1" ht="15.75" x14ac:dyDescent="0.2">
      <c r="A151" s="40"/>
      <c r="B151" s="33"/>
      <c r="C151" s="33"/>
      <c r="D151" s="33"/>
      <c r="E151" s="33"/>
      <c r="F151" s="33"/>
      <c r="G151" s="33"/>
      <c r="H151" s="33"/>
      <c r="I151" s="33"/>
      <c r="J151" s="33"/>
      <c r="K151" s="17">
        <f>K152+K153</f>
        <v>7299265.25</v>
      </c>
      <c r="L151" s="18" t="s">
        <v>20</v>
      </c>
    </row>
    <row r="152" spans="1:12" s="10" customFormat="1" ht="31.5" x14ac:dyDescent="0.2">
      <c r="A152" s="40"/>
      <c r="B152" s="33"/>
      <c r="C152" s="33"/>
      <c r="D152" s="33"/>
      <c r="E152" s="33"/>
      <c r="F152" s="33"/>
      <c r="G152" s="33"/>
      <c r="H152" s="33"/>
      <c r="I152" s="33"/>
      <c r="J152" s="33"/>
      <c r="K152" s="13">
        <v>6711957.0499999998</v>
      </c>
      <c r="L152" s="14" t="s">
        <v>64</v>
      </c>
    </row>
    <row r="153" spans="1:12" s="10" customFormat="1" ht="15.75" x14ac:dyDescent="0.2">
      <c r="A153" s="40"/>
      <c r="B153" s="33"/>
      <c r="C153" s="33"/>
      <c r="D153" s="33"/>
      <c r="E153" s="33"/>
      <c r="F153" s="33"/>
      <c r="G153" s="33"/>
      <c r="H153" s="33"/>
      <c r="I153" s="33"/>
      <c r="J153" s="33"/>
      <c r="K153" s="13">
        <v>587308.19999999995</v>
      </c>
      <c r="L153" s="14" t="s">
        <v>65</v>
      </c>
    </row>
    <row r="154" spans="1:12" s="10" customFormat="1" ht="15.75" x14ac:dyDescent="0.2">
      <c r="A154" s="40"/>
      <c r="B154" s="33"/>
      <c r="C154" s="33"/>
      <c r="D154" s="33"/>
      <c r="E154" s="33"/>
      <c r="F154" s="33"/>
      <c r="G154" s="33"/>
      <c r="H154" s="33"/>
      <c r="I154" s="33"/>
      <c r="J154" s="33"/>
      <c r="K154" s="17">
        <f>K155+K156</f>
        <v>685709.26</v>
      </c>
      <c r="L154" s="18" t="s">
        <v>31</v>
      </c>
    </row>
    <row r="155" spans="1:12" s="10" customFormat="1" ht="31.5" x14ac:dyDescent="0.2">
      <c r="A155" s="40"/>
      <c r="B155" s="33"/>
      <c r="C155" s="33"/>
      <c r="D155" s="33"/>
      <c r="E155" s="33"/>
      <c r="F155" s="33"/>
      <c r="G155" s="33"/>
      <c r="H155" s="33"/>
      <c r="I155" s="33"/>
      <c r="J155" s="33"/>
      <c r="K155" s="13">
        <v>382022.22</v>
      </c>
      <c r="L155" s="14" t="s">
        <v>64</v>
      </c>
    </row>
    <row r="156" spans="1:12" s="10" customFormat="1" ht="15.75" x14ac:dyDescent="0.2">
      <c r="A156" s="40"/>
      <c r="B156" s="33"/>
      <c r="C156" s="33"/>
      <c r="D156" s="33"/>
      <c r="E156" s="33"/>
      <c r="F156" s="33"/>
      <c r="G156" s="33"/>
      <c r="H156" s="33"/>
      <c r="I156" s="33"/>
      <c r="J156" s="33"/>
      <c r="K156" s="13">
        <v>303687.03999999998</v>
      </c>
      <c r="L156" s="14" t="s">
        <v>77</v>
      </c>
    </row>
    <row r="157" spans="1:12" s="10" customFormat="1" ht="15.75" x14ac:dyDescent="0.2">
      <c r="A157" s="40"/>
      <c r="B157" s="33"/>
      <c r="C157" s="33"/>
      <c r="D157" s="33"/>
      <c r="E157" s="33"/>
      <c r="F157" s="33"/>
      <c r="G157" s="33"/>
      <c r="H157" s="33"/>
      <c r="I157" s="33"/>
      <c r="J157" s="33"/>
      <c r="K157" s="17">
        <f>K158+K159+K160</f>
        <v>3072959.2</v>
      </c>
      <c r="L157" s="18" t="s">
        <v>32</v>
      </c>
    </row>
    <row r="158" spans="1:12" s="10" customFormat="1" ht="31.5" x14ac:dyDescent="0.2">
      <c r="A158" s="40"/>
      <c r="B158" s="33"/>
      <c r="C158" s="33"/>
      <c r="D158" s="33"/>
      <c r="E158" s="33"/>
      <c r="F158" s="33"/>
      <c r="G158" s="33"/>
      <c r="H158" s="33"/>
      <c r="I158" s="33"/>
      <c r="J158" s="33"/>
      <c r="K158" s="13">
        <v>2755155.56</v>
      </c>
      <c r="L158" s="14" t="s">
        <v>64</v>
      </c>
    </row>
    <row r="159" spans="1:12" s="10" customFormat="1" ht="31.5" x14ac:dyDescent="0.2">
      <c r="A159" s="40"/>
      <c r="B159" s="33"/>
      <c r="C159" s="33"/>
      <c r="D159" s="33"/>
      <c r="E159" s="33"/>
      <c r="F159" s="33"/>
      <c r="G159" s="33"/>
      <c r="H159" s="33"/>
      <c r="I159" s="33"/>
      <c r="J159" s="33"/>
      <c r="K159" s="13">
        <v>1944.44</v>
      </c>
      <c r="L159" s="14" t="s">
        <v>66</v>
      </c>
    </row>
    <row r="160" spans="1:12" s="10" customFormat="1" ht="15.75" x14ac:dyDescent="0.2">
      <c r="A160" s="41"/>
      <c r="B160" s="34"/>
      <c r="C160" s="34"/>
      <c r="D160" s="34"/>
      <c r="E160" s="34"/>
      <c r="F160" s="34"/>
      <c r="G160" s="34"/>
      <c r="H160" s="34"/>
      <c r="I160" s="34"/>
      <c r="J160" s="34"/>
      <c r="K160" s="13">
        <v>315859.20000000001</v>
      </c>
      <c r="L160" s="14" t="s">
        <v>77</v>
      </c>
    </row>
    <row r="161" spans="1:13" s="10" customFormat="1" ht="15.75" customHeight="1" x14ac:dyDescent="0.2">
      <c r="A161" s="39" t="s">
        <v>110</v>
      </c>
      <c r="B161" s="32">
        <v>54493692.509999998</v>
      </c>
      <c r="C161" s="32">
        <f>D161-B161</f>
        <v>-45258487.449999996</v>
      </c>
      <c r="D161" s="32">
        <v>9235205.0600000005</v>
      </c>
      <c r="E161" s="32">
        <v>75005000</v>
      </c>
      <c r="F161" s="32">
        <f>G161-E161</f>
        <v>-29301217.939999998</v>
      </c>
      <c r="G161" s="32">
        <v>45703782.060000002</v>
      </c>
      <c r="H161" s="32">
        <v>85000000</v>
      </c>
      <c r="I161" s="32">
        <f>J161-H161</f>
        <v>0</v>
      </c>
      <c r="J161" s="32">
        <v>85000000</v>
      </c>
      <c r="K161" s="58" t="s">
        <v>92</v>
      </c>
      <c r="L161" s="58"/>
    </row>
    <row r="162" spans="1:13" s="10" customFormat="1" ht="17.25" customHeight="1" x14ac:dyDescent="0.2">
      <c r="A162" s="40"/>
      <c r="B162" s="33"/>
      <c r="C162" s="33"/>
      <c r="D162" s="33"/>
      <c r="E162" s="33"/>
      <c r="F162" s="33"/>
      <c r="G162" s="33"/>
      <c r="H162" s="33"/>
      <c r="I162" s="33"/>
      <c r="J162" s="33"/>
      <c r="K162" s="28">
        <f>K166+K169+K172</f>
        <v>45258487.450000003</v>
      </c>
      <c r="L162" s="27" t="s">
        <v>34</v>
      </c>
      <c r="M162" s="19">
        <f>C161+K162</f>
        <v>0</v>
      </c>
    </row>
    <row r="163" spans="1:13" s="10" customFormat="1" ht="17.25" customHeight="1" x14ac:dyDescent="0.2">
      <c r="A163" s="40"/>
      <c r="B163" s="33"/>
      <c r="C163" s="33"/>
      <c r="D163" s="33"/>
      <c r="E163" s="33"/>
      <c r="F163" s="33"/>
      <c r="G163" s="33"/>
      <c r="H163" s="33"/>
      <c r="I163" s="33"/>
      <c r="J163" s="33"/>
      <c r="K163" s="28">
        <f>K167+K170</f>
        <v>29301217.940000001</v>
      </c>
      <c r="L163" s="27" t="s">
        <v>35</v>
      </c>
      <c r="M163" s="19">
        <f>F161+K163</f>
        <v>0</v>
      </c>
    </row>
    <row r="164" spans="1:13" s="10" customFormat="1" ht="17.25" customHeight="1" x14ac:dyDescent="0.2">
      <c r="A164" s="40"/>
      <c r="B164" s="33"/>
      <c r="C164" s="33"/>
      <c r="D164" s="33"/>
      <c r="E164" s="33"/>
      <c r="F164" s="33"/>
      <c r="G164" s="33"/>
      <c r="H164" s="33"/>
      <c r="I164" s="33"/>
      <c r="J164" s="33"/>
      <c r="K164" s="28">
        <v>0</v>
      </c>
      <c r="L164" s="27" t="s">
        <v>36</v>
      </c>
      <c r="M164" s="19">
        <f>I161+K164</f>
        <v>0</v>
      </c>
    </row>
    <row r="165" spans="1:13" s="10" customFormat="1" ht="33" customHeight="1" x14ac:dyDescent="0.2">
      <c r="A165" s="40"/>
      <c r="B165" s="33"/>
      <c r="C165" s="33"/>
      <c r="D165" s="33"/>
      <c r="E165" s="33"/>
      <c r="F165" s="33"/>
      <c r="G165" s="33"/>
      <c r="H165" s="33"/>
      <c r="I165" s="33"/>
      <c r="J165" s="33"/>
      <c r="K165" s="62" t="s">
        <v>19</v>
      </c>
      <c r="L165" s="63"/>
    </row>
    <row r="166" spans="1:13" s="10" customFormat="1" ht="15.75" x14ac:dyDescent="0.2">
      <c r="A166" s="40"/>
      <c r="B166" s="33"/>
      <c r="C166" s="33"/>
      <c r="D166" s="33"/>
      <c r="E166" s="33"/>
      <c r="F166" s="33"/>
      <c r="G166" s="33"/>
      <c r="H166" s="33"/>
      <c r="I166" s="33"/>
      <c r="J166" s="33"/>
      <c r="K166" s="26">
        <v>14522718.17</v>
      </c>
      <c r="L166" s="27" t="s">
        <v>34</v>
      </c>
    </row>
    <row r="167" spans="1:13" s="10" customFormat="1" ht="17.25" customHeight="1" x14ac:dyDescent="0.2">
      <c r="A167" s="40"/>
      <c r="B167" s="33"/>
      <c r="C167" s="33"/>
      <c r="D167" s="33"/>
      <c r="E167" s="33"/>
      <c r="F167" s="33"/>
      <c r="G167" s="33"/>
      <c r="H167" s="33"/>
      <c r="I167" s="33"/>
      <c r="J167" s="33"/>
      <c r="K167" s="28">
        <v>4063247.94</v>
      </c>
      <c r="L167" s="27" t="s">
        <v>35</v>
      </c>
    </row>
    <row r="168" spans="1:13" s="10" customFormat="1" ht="33" customHeight="1" x14ac:dyDescent="0.2">
      <c r="A168" s="40"/>
      <c r="B168" s="33"/>
      <c r="C168" s="33"/>
      <c r="D168" s="33"/>
      <c r="E168" s="33"/>
      <c r="F168" s="33"/>
      <c r="G168" s="33"/>
      <c r="H168" s="33"/>
      <c r="I168" s="33"/>
      <c r="J168" s="33"/>
      <c r="K168" s="62" t="s">
        <v>67</v>
      </c>
      <c r="L168" s="63"/>
    </row>
    <row r="169" spans="1:13" s="10" customFormat="1" ht="15.75" x14ac:dyDescent="0.2">
      <c r="A169" s="40"/>
      <c r="B169" s="33"/>
      <c r="C169" s="33"/>
      <c r="D169" s="33"/>
      <c r="E169" s="33"/>
      <c r="F169" s="33"/>
      <c r="G169" s="33"/>
      <c r="H169" s="33"/>
      <c r="I169" s="33"/>
      <c r="J169" s="33"/>
      <c r="K169" s="26">
        <v>31618502.280000001</v>
      </c>
      <c r="L169" s="27" t="s">
        <v>34</v>
      </c>
    </row>
    <row r="170" spans="1:13" s="10" customFormat="1" ht="17.25" customHeight="1" x14ac:dyDescent="0.2">
      <c r="A170" s="40"/>
      <c r="B170" s="33"/>
      <c r="C170" s="33"/>
      <c r="D170" s="33"/>
      <c r="E170" s="33"/>
      <c r="F170" s="33"/>
      <c r="G170" s="33"/>
      <c r="H170" s="33"/>
      <c r="I170" s="33"/>
      <c r="J170" s="33"/>
      <c r="K170" s="28">
        <v>25237970</v>
      </c>
      <c r="L170" s="27" t="s">
        <v>35</v>
      </c>
    </row>
    <row r="171" spans="1:13" s="10" customFormat="1" ht="26.25" customHeight="1" x14ac:dyDescent="0.2">
      <c r="A171" s="40"/>
      <c r="B171" s="33"/>
      <c r="C171" s="33"/>
      <c r="D171" s="33"/>
      <c r="E171" s="33"/>
      <c r="F171" s="33"/>
      <c r="G171" s="33"/>
      <c r="H171" s="33"/>
      <c r="I171" s="33"/>
      <c r="J171" s="33"/>
      <c r="K171" s="62" t="s">
        <v>74</v>
      </c>
      <c r="L171" s="63"/>
    </row>
    <row r="172" spans="1:13" s="10" customFormat="1" ht="15.75" x14ac:dyDescent="0.2">
      <c r="A172" s="41"/>
      <c r="B172" s="34"/>
      <c r="C172" s="34"/>
      <c r="D172" s="34"/>
      <c r="E172" s="34"/>
      <c r="F172" s="34"/>
      <c r="G172" s="34"/>
      <c r="H172" s="34"/>
      <c r="I172" s="34"/>
      <c r="J172" s="34"/>
      <c r="K172" s="26">
        <v>-882733</v>
      </c>
      <c r="L172" s="27" t="s">
        <v>34</v>
      </c>
    </row>
    <row r="173" spans="1:13" s="10" customFormat="1" ht="23.25" customHeight="1" x14ac:dyDescent="0.2">
      <c r="A173" s="59" t="s">
        <v>17</v>
      </c>
      <c r="B173" s="32">
        <v>14314700</v>
      </c>
      <c r="C173" s="32">
        <f>D173-B173</f>
        <v>-14314671.68</v>
      </c>
      <c r="D173" s="32">
        <v>28.32</v>
      </c>
      <c r="E173" s="32">
        <v>14314700</v>
      </c>
      <c r="F173" s="32">
        <f>G173-E173</f>
        <v>0</v>
      </c>
      <c r="G173" s="32">
        <v>14314700</v>
      </c>
      <c r="H173" s="32">
        <v>14314700</v>
      </c>
      <c r="I173" s="32">
        <f>J173-H173</f>
        <v>0</v>
      </c>
      <c r="J173" s="32">
        <v>14314700</v>
      </c>
      <c r="K173" s="58" t="s">
        <v>91</v>
      </c>
      <c r="L173" s="58"/>
    </row>
    <row r="174" spans="1:13" s="10" customFormat="1" ht="17.25" customHeight="1" x14ac:dyDescent="0.2">
      <c r="A174" s="60"/>
      <c r="B174" s="33"/>
      <c r="C174" s="33"/>
      <c r="D174" s="33"/>
      <c r="E174" s="33"/>
      <c r="F174" s="33"/>
      <c r="G174" s="33"/>
      <c r="H174" s="33"/>
      <c r="I174" s="33"/>
      <c r="J174" s="33"/>
      <c r="K174" s="24">
        <f>K178+K180</f>
        <v>14314671.68</v>
      </c>
      <c r="L174" s="25" t="s">
        <v>34</v>
      </c>
      <c r="M174" s="19">
        <f>C173+K174</f>
        <v>0</v>
      </c>
    </row>
    <row r="175" spans="1:13" s="10" customFormat="1" ht="17.25" customHeight="1" x14ac:dyDescent="0.2">
      <c r="A175" s="60"/>
      <c r="B175" s="33"/>
      <c r="C175" s="33"/>
      <c r="D175" s="33"/>
      <c r="E175" s="33"/>
      <c r="F175" s="33"/>
      <c r="G175" s="33"/>
      <c r="H175" s="33"/>
      <c r="I175" s="33"/>
      <c r="J175" s="33"/>
      <c r="K175" s="24">
        <v>0</v>
      </c>
      <c r="L175" s="25" t="s">
        <v>35</v>
      </c>
      <c r="M175" s="19">
        <f>F173+K175</f>
        <v>0</v>
      </c>
    </row>
    <row r="176" spans="1:13" s="10" customFormat="1" ht="17.25" customHeight="1" x14ac:dyDescent="0.2">
      <c r="A176" s="60"/>
      <c r="B176" s="33"/>
      <c r="C176" s="33"/>
      <c r="D176" s="33"/>
      <c r="E176" s="33"/>
      <c r="F176" s="33"/>
      <c r="G176" s="33"/>
      <c r="H176" s="33"/>
      <c r="I176" s="33"/>
      <c r="J176" s="33"/>
      <c r="K176" s="24">
        <v>0</v>
      </c>
      <c r="L176" s="25" t="s">
        <v>36</v>
      </c>
      <c r="M176" s="19">
        <f>I173+K176</f>
        <v>0</v>
      </c>
    </row>
    <row r="177" spans="1:13" s="10" customFormat="1" ht="15.75" x14ac:dyDescent="0.2">
      <c r="A177" s="60"/>
      <c r="B177" s="33"/>
      <c r="C177" s="33"/>
      <c r="D177" s="33"/>
      <c r="E177" s="33"/>
      <c r="F177" s="33"/>
      <c r="G177" s="33"/>
      <c r="H177" s="33"/>
      <c r="I177" s="33"/>
      <c r="J177" s="33"/>
      <c r="K177" s="62" t="s">
        <v>80</v>
      </c>
      <c r="L177" s="63"/>
    </row>
    <row r="178" spans="1:13" s="10" customFormat="1" ht="15.75" x14ac:dyDescent="0.2">
      <c r="A178" s="60"/>
      <c r="B178" s="33"/>
      <c r="C178" s="33"/>
      <c r="D178" s="33"/>
      <c r="E178" s="33"/>
      <c r="F178" s="33"/>
      <c r="G178" s="33"/>
      <c r="H178" s="33"/>
      <c r="I178" s="33"/>
      <c r="J178" s="33"/>
      <c r="K178" s="26">
        <v>8886871.6799999997</v>
      </c>
      <c r="L178" s="27" t="s">
        <v>34</v>
      </c>
      <c r="M178" s="19"/>
    </row>
    <row r="179" spans="1:13" s="10" customFormat="1" ht="25.5" customHeight="1" x14ac:dyDescent="0.2">
      <c r="A179" s="60"/>
      <c r="B179" s="33"/>
      <c r="C179" s="33"/>
      <c r="D179" s="33"/>
      <c r="E179" s="33"/>
      <c r="F179" s="33"/>
      <c r="G179" s="33"/>
      <c r="H179" s="33"/>
      <c r="I179" s="33"/>
      <c r="J179" s="33"/>
      <c r="K179" s="62" t="s">
        <v>79</v>
      </c>
      <c r="L179" s="63"/>
    </row>
    <row r="180" spans="1:13" s="10" customFormat="1" ht="15.75" x14ac:dyDescent="0.2">
      <c r="A180" s="61"/>
      <c r="B180" s="34"/>
      <c r="C180" s="34"/>
      <c r="D180" s="34"/>
      <c r="E180" s="34"/>
      <c r="F180" s="34"/>
      <c r="G180" s="34"/>
      <c r="H180" s="34"/>
      <c r="I180" s="34"/>
      <c r="J180" s="34"/>
      <c r="K180" s="26">
        <v>5427800</v>
      </c>
      <c r="L180" s="27" t="s">
        <v>34</v>
      </c>
      <c r="M180" s="19"/>
    </row>
    <row r="182" spans="1:13" ht="16.149999999999999" customHeight="1" x14ac:dyDescent="0.2"/>
    <row r="185" spans="1:13" ht="56.25" customHeight="1" x14ac:dyDescent="0.2">
      <c r="A185" s="46" t="s">
        <v>90</v>
      </c>
      <c r="B185" s="46"/>
    </row>
  </sheetData>
  <mergeCells count="115">
    <mergeCell ref="K179:L179"/>
    <mergeCell ref="K173:L173"/>
    <mergeCell ref="A173:A180"/>
    <mergeCell ref="B173:B180"/>
    <mergeCell ref="C173:C180"/>
    <mergeCell ref="D173:D180"/>
    <mergeCell ref="E173:E180"/>
    <mergeCell ref="F173:F180"/>
    <mergeCell ref="G173:G180"/>
    <mergeCell ref="H173:H180"/>
    <mergeCell ref="I173:I180"/>
    <mergeCell ref="J173:J180"/>
    <mergeCell ref="K177:L177"/>
    <mergeCell ref="K97:L97"/>
    <mergeCell ref="A97:A100"/>
    <mergeCell ref="B97:B100"/>
    <mergeCell ref="C97:C100"/>
    <mergeCell ref="D97:D100"/>
    <mergeCell ref="E97:E100"/>
    <mergeCell ref="F97:F100"/>
    <mergeCell ref="G97:G100"/>
    <mergeCell ref="H97:H100"/>
    <mergeCell ref="I97:I100"/>
    <mergeCell ref="J97:J100"/>
    <mergeCell ref="K171:L171"/>
    <mergeCell ref="K165:L165"/>
    <mergeCell ref="K168:L168"/>
    <mergeCell ref="A161:A172"/>
    <mergeCell ref="B161:B172"/>
    <mergeCell ref="C161:C172"/>
    <mergeCell ref="D161:D172"/>
    <mergeCell ref="E161:E172"/>
    <mergeCell ref="F161:F172"/>
    <mergeCell ref="G161:G172"/>
    <mergeCell ref="H161:H172"/>
    <mergeCell ref="I161:I172"/>
    <mergeCell ref="J161:J172"/>
    <mergeCell ref="J101:J160"/>
    <mergeCell ref="F93:F96"/>
    <mergeCell ref="G93:G96"/>
    <mergeCell ref="H93:H96"/>
    <mergeCell ref="I93:I96"/>
    <mergeCell ref="J93:J96"/>
    <mergeCell ref="A93:A96"/>
    <mergeCell ref="B93:B96"/>
    <mergeCell ref="C93:C96"/>
    <mergeCell ref="D93:D96"/>
    <mergeCell ref="E93:E96"/>
    <mergeCell ref="A101:A160"/>
    <mergeCell ref="B101:B160"/>
    <mergeCell ref="C101:C160"/>
    <mergeCell ref="D101:D160"/>
    <mergeCell ref="E101:E160"/>
    <mergeCell ref="F101:F160"/>
    <mergeCell ref="G101:G160"/>
    <mergeCell ref="H101:H160"/>
    <mergeCell ref="I101:I160"/>
    <mergeCell ref="F89:F92"/>
    <mergeCell ref="G89:G92"/>
    <mergeCell ref="H89:H92"/>
    <mergeCell ref="I89:I92"/>
    <mergeCell ref="J89:J92"/>
    <mergeCell ref="A89:A92"/>
    <mergeCell ref="B89:B92"/>
    <mergeCell ref="C89:C92"/>
    <mergeCell ref="D89:D92"/>
    <mergeCell ref="E89:E92"/>
    <mergeCell ref="A185:B185"/>
    <mergeCell ref="A2:L2"/>
    <mergeCell ref="A4:A5"/>
    <mergeCell ref="B4:D4"/>
    <mergeCell ref="E4:G4"/>
    <mergeCell ref="H4:J4"/>
    <mergeCell ref="L4:L5"/>
    <mergeCell ref="K4:K5"/>
    <mergeCell ref="K57:L57"/>
    <mergeCell ref="K61:L61"/>
    <mergeCell ref="K65:L65"/>
    <mergeCell ref="K69:L69"/>
    <mergeCell ref="K73:L73"/>
    <mergeCell ref="K89:L89"/>
    <mergeCell ref="K8:L8"/>
    <mergeCell ref="K7:L7"/>
    <mergeCell ref="K144:L144"/>
    <mergeCell ref="K12:L12"/>
    <mergeCell ref="K50:L50"/>
    <mergeCell ref="K77:L77"/>
    <mergeCell ref="K81:L81"/>
    <mergeCell ref="K85:L85"/>
    <mergeCell ref="K161:L161"/>
    <mergeCell ref="K150:L150"/>
    <mergeCell ref="J8:J56"/>
    <mergeCell ref="K93:L93"/>
    <mergeCell ref="K101:L101"/>
    <mergeCell ref="K105:L105"/>
    <mergeCell ref="K131:L131"/>
    <mergeCell ref="A8:A56"/>
    <mergeCell ref="B8:B56"/>
    <mergeCell ref="C8:C56"/>
    <mergeCell ref="D8:D56"/>
    <mergeCell ref="E8:E56"/>
    <mergeCell ref="F8:F56"/>
    <mergeCell ref="G8:G56"/>
    <mergeCell ref="H8:H56"/>
    <mergeCell ref="I8:I56"/>
    <mergeCell ref="F57:F88"/>
    <mergeCell ref="G57:G88"/>
    <mergeCell ref="H57:H88"/>
    <mergeCell ref="I57:I88"/>
    <mergeCell ref="J57:J88"/>
    <mergeCell ref="A57:A88"/>
    <mergeCell ref="B57:B88"/>
    <mergeCell ref="C57:C88"/>
    <mergeCell ref="D57:D88"/>
    <mergeCell ref="E57:E88"/>
  </mergeCells>
  <pageMargins left="0.94488188976377963" right="0.74803149606299213" top="0.98425196850393704" bottom="0.59055118110236227" header="0.51181102362204722" footer="0.31496062992125984"/>
  <pageSetup paperSize="8" scale="49" firstPageNumber="139" fitToHeight="0" orientation="landscape" useFirstPageNumber="1" r:id="rId1"/>
  <headerFooter alignWithMargins="0">
    <oddFooter>&amp;R&amp;"Times New Roman,обычный"&amp;14&amp;P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Вершинина Мария Игоревна</dc:creator>
  <dc:description>POI HSSF rep:2.55.0.102</dc:description>
  <cp:lastModifiedBy>Полунина Юлия Николаевна</cp:lastModifiedBy>
  <cp:lastPrinted>2025-11-19T06:33:17Z</cp:lastPrinted>
  <dcterms:created xsi:type="dcterms:W3CDTF">2023-01-30T09:18:45Z</dcterms:created>
  <dcterms:modified xsi:type="dcterms:W3CDTF">2025-11-19T06:34:23Z</dcterms:modified>
</cp:coreProperties>
</file>