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080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  <definedName name="_xlnm.Print_Titles" localSheetId="0">Бюджет!$4:$6</definedName>
    <definedName name="_xlnm.Print_Area" localSheetId="0">Бюджет!$A$1:$L$136</definedName>
  </definedNames>
  <calcPr calcId="162913"/>
</workbook>
</file>

<file path=xl/calcChain.xml><?xml version="1.0" encoding="utf-8"?>
<calcChain xmlns="http://schemas.openxmlformats.org/spreadsheetml/2006/main">
  <c r="K53" i="1" l="1"/>
  <c r="K76" i="1" l="1"/>
  <c r="K107" i="1"/>
  <c r="K25" i="1" l="1"/>
  <c r="K20" i="1"/>
  <c r="K15" i="1"/>
  <c r="K24" i="1" l="1"/>
  <c r="K23" i="1" s="1"/>
  <c r="K19" i="1"/>
  <c r="K18" i="1" s="1"/>
  <c r="K14" i="1"/>
  <c r="K13" i="1" s="1"/>
  <c r="K120" i="1"/>
  <c r="K121" i="1" l="1"/>
  <c r="K100" i="1"/>
  <c r="K63" i="1" s="1"/>
  <c r="K92" i="1"/>
  <c r="K79" i="1"/>
  <c r="K65" i="1" l="1"/>
  <c r="K9" i="1"/>
  <c r="K55" i="1" l="1"/>
  <c r="K54" i="1"/>
  <c r="K72" i="1"/>
  <c r="K47" i="1" l="1"/>
  <c r="K31" i="1" s="1"/>
  <c r="K123" i="1"/>
  <c r="K129" i="1"/>
  <c r="K125" i="1" s="1"/>
  <c r="K46" i="1"/>
  <c r="K30" i="1" s="1"/>
  <c r="K45" i="1"/>
  <c r="K29" i="1" s="1"/>
  <c r="D7" i="1"/>
  <c r="E7" i="1"/>
  <c r="G7" i="1"/>
  <c r="H7" i="1"/>
  <c r="J7" i="1"/>
  <c r="B7" i="1"/>
  <c r="K112" i="1" l="1"/>
  <c r="K110" i="1"/>
  <c r="K61" i="1" s="1"/>
  <c r="K116" i="1"/>
  <c r="K62" i="1" l="1"/>
  <c r="C60" i="1" l="1"/>
  <c r="K117" i="1" l="1"/>
  <c r="I115" i="1" l="1"/>
  <c r="F115" i="1"/>
  <c r="C115" i="1"/>
  <c r="C124" i="1"/>
  <c r="K11" i="1" l="1"/>
  <c r="K10" i="1"/>
  <c r="I28" i="1" l="1"/>
  <c r="F28" i="1"/>
  <c r="C28" i="1"/>
  <c r="I56" i="1" l="1"/>
  <c r="I60" i="1"/>
  <c r="I124" i="1"/>
  <c r="I8" i="1"/>
  <c r="F56" i="1"/>
  <c r="F60" i="1"/>
  <c r="F124" i="1"/>
  <c r="F8" i="1"/>
  <c r="C56" i="1"/>
  <c r="C8" i="1"/>
  <c r="I7" i="1" l="1"/>
  <c r="C7" i="1"/>
  <c r="F7" i="1"/>
</calcChain>
</file>

<file path=xl/sharedStrings.xml><?xml version="1.0" encoding="utf-8"?>
<sst xmlns="http://schemas.openxmlformats.org/spreadsheetml/2006/main" count="153" uniqueCount="78">
  <si>
    <t>Итого</t>
  </si>
  <si>
    <t>рублей</t>
  </si>
  <si>
    <t>Наименование резерва</t>
  </si>
  <si>
    <t>Примечание</t>
  </si>
  <si>
    <t xml:space="preserve">Перераспределено в  бюджетные росписи ГРБС </t>
  </si>
  <si>
    <t>1</t>
  </si>
  <si>
    <t>3=4-2</t>
  </si>
  <si>
    <t>6=7-5</t>
  </si>
  <si>
    <t>9=10-8</t>
  </si>
  <si>
    <t>2026 год</t>
  </si>
  <si>
    <t>Средства, иным образом зарезервированные в составе утвержденных бюджетных ассигнований, на предоставление дополнительной меры социальной поддержки по оплате содержания жилых помещений отдельным категориям граждан</t>
  </si>
  <si>
    <t>Средства, иным образом зарезервированные в составе утвержденных бюджетных ассигнований, на реализацию мероприятий по содействию трудоустройству граждан за счет иных межбюджетных трансфертов из бюджета Ханты-Мансийского автономного округа - Югры</t>
  </si>
  <si>
    <t>2027 год</t>
  </si>
  <si>
    <t>на 2026 год, в том числе:</t>
  </si>
  <si>
    <t>на 2027 год, в том числе:</t>
  </si>
  <si>
    <t>на 2026 год</t>
  </si>
  <si>
    <t>на 2027 год</t>
  </si>
  <si>
    <t>Сумма</t>
  </si>
  <si>
    <t>Бюджетные ассигнования перераспределены на обеспечение расходных обязательств по концессионным соглашениям, увеличение расходных обязательств, возникающих по результатам проведения государственной (негосударственной) экспертизы проектной документации и результатов инженерных изысканий (проверки достоверности определения сметной стоимости), обеспечение уровня софинансирования на исполнение расходных обязательств городского округа Сургут Ханты-Мансийского автономного округа – Югры, в целях софинансирования которых предоставляются субсидии из других бюджетов бюджетной системы Российской Федерации, в том числе по годам:</t>
  </si>
  <si>
    <t>Бюджетные ассигнования перераспределены на обеспечение расходных обязательств, возникающих после ввода в эксплуатацию новых (завершения капитального ремонта действующих) объектов муниципальной собственности, приобретения (получения) объектов в муниципальную собственность, завершения благоустройства общественных территорий, создания новых муниципальных учреждений, в том числе по годам:</t>
  </si>
  <si>
    <t>2028 год</t>
  </si>
  <si>
    <t>Средства, иным образом зарезервированные в составе утвержденных бюджетных ассигнований, на реализацию инициативных проектов</t>
  </si>
  <si>
    <t>Средства, иным образом зарезервированные в составе утвержденных бюджетных ассигнований, на обеспечение расходных обязательств по концессионным соглашениям, обеспечение уровня софинансирования на исполнение расходных обязательств городского округа Сургут Ханты-Мансийского автономного округа – Югры, в целях софинансирования которых предоставляются субсидии из других бюджетов бюджетной системы Российской Федерации, увеличение расходных обязательств, возникающих по результатам проведения государственной (негосударственной) экспертизы проектной документации и результатов инженерных изысканий (проверки достоверности определения сметной стоимости), а также по результатам перерасчета сметной стоимости работ, обусловленного изменением сроков их выполнения и применением актуальных индексов-дефляторов</t>
  </si>
  <si>
    <t>Средства, иным образом зарезервированные в составе утвержденных бюджетных ассигнований, на оплату труда, выплаты социального характера, гарантии и компенсации работникам муниципальных учреждений и органов местного самоуправления, перечисления профсоюзным организациям на культурно-массовую, физкультурно-оздоровительную и иную деятельность, взносы по обязательному социальному страхованию</t>
  </si>
  <si>
    <t>Средства, иным образом зарезервированные в составе утвержденных бюджетных ассигнований, на обеспечение расходных обязательств, возникающих после ввода в эксплуатацию новых (завершения капитального ремонта, реконструкции действующих) объектов муниципальной собственности, приобретения (получения) объектов в муниципальную собственность, завершения благоустройства общественных территорий, создания новых муниципальных учреждений</t>
  </si>
  <si>
    <t>на 2028 год</t>
  </si>
  <si>
    <t>на 2028 год, в том числе:</t>
  </si>
  <si>
    <t>Бюджетные ассигнования перераспределены на оплату труда, выплаты социального характера, гарантии и компенсации работникам муниципальных учреждений и органов местного самоуправления, перечисления профсоюзным организациям на культурно-массовую, физкультурно-оздоровительную и иную деятельность, взносы по обязательному социальному страхованию, в том числе по годам:</t>
  </si>
  <si>
    <t>с целью обеспечения уровня софинансирования за счет средств местного бюджета средств субсидии из окружного бюджета на реконструкцию, расширение, модернизацию, строительство коммунальных объектов в целях реализации инфраструктурных проектов  (Научно-технологический центр в городе Сургуте) за счет средств бюджета Ханты-Мансийского автономного округа – Югры</t>
  </si>
  <si>
    <t>с целью обеспечения уровня софинансирования за счет средств местного бюджета средств субсидии из окружного бюджета на создание берегоукрепительных сооружений в целях реализации инфраструктурных проектов (Научно-технологический центр в городе Сургуте) за счет казначейских инфраструктурных кредитов</t>
  </si>
  <si>
    <t>Участок дороги с инженерными сетями  ул. Усольцева на участке от ул. Шидловского до ул. Семена Билецкого</t>
  </si>
  <si>
    <t>с целью обеспечения уровня софинансирования за счет средств местного бюджета средств субсидии из окружного бюджета на развитие материально-технической базы муниципальных учреждений спорта (строительство объекта "Спортивный комплекс с искусственным льдом (хоз. зона)")</t>
  </si>
  <si>
    <t>на увеличение расходных обязательств по результатам проведения государственной экспертизы по объекту: «Строительство котельной №28 в п. Юность, тепловой мощностью 18,5 МВт»</t>
  </si>
  <si>
    <t>на увеличение расходных обязательств по результатам проверки достоверности определения сметной стоимости по капитальному ремонту объекта "Ливневый коллектор по ул.20 на участке от колодца №48 до колодца №54"</t>
  </si>
  <si>
    <t>с целью обеспечения уровня софинансирования за счет средств местного бюджета средств субсидии из окружного бюджета  на ликвидацию накопленного вреда окружающей среде</t>
  </si>
  <si>
    <t>на увеличение расходных обязательств по результатам проверки достоверности определения сметной стоимости по капитальному ремонту внутриквартальных проездов (от улицы Аэрофлотской и до улицы Автодорожной 106; от улицы Григория Кукуевицкого до дома № 8 улицы Дзержинского)</t>
  </si>
  <si>
    <t>с целью оплаты инвестиционного платежа в рамках реализации концессионного соглашения № 01-12-799/3 от 28.12.2023 в отношении объектов наружного освещения</t>
  </si>
  <si>
    <t>с целью оплаты инвестиционного платежа в рамках реализации концессионного соглашения № 01-12-67/2 от 17.03.2022  в отношении спортивного комплекса с универсальным игровым залом в мкр. Хоззона (по ул.Маяковского)</t>
  </si>
  <si>
    <t>с целью оплаты операционного платежа в рамках реализации концессионного соглашения № 17-10-31/9  от 14.02.2019 в отношении СОШ №9 в мкр.39 г.Сургута. Блок 2</t>
  </si>
  <si>
    <t>в целях оплаты операционного платежа по концессиным соглашениям</t>
  </si>
  <si>
    <t>Утверждено решением 
Думы города 
от 31.03.2026
№ 1000-VII ДГ</t>
  </si>
  <si>
    <t>● в бюджетную роспись департамента архитектуры и градостроительства (КБК расходов:0503/3660220797/240, 0503/3660220796/240):</t>
  </si>
  <si>
    <t>с целью обеспечения уровня софинансирования за счет средств местного бюджета средств субсидии из окружного бюджета на реконструкцию, расширение, модернизацию, строительство коммунальных объектов в целях реализации инфраструктурных проектов  (Научно-технологический центр в городе Сургуте) за счет средств бюджета Ханты-Мансийского автономного округа – Югры (строительство объекта "Сети водоотведения "Научно-технологического центра в городе Сургуте")</t>
  </si>
  <si>
    <t>на увеличение расходных обязательств, возникающих по результатам перерасчёта сметной стоимости работ, обусловленного изменением сроков их выполнения и применением актуальных индексов-дефляторов в целях реализации инициативных проектов:
7 311 643,05 рублей -  "Строительство спортивной площадки в мкр. 39";
7 264 761,87  рублей- "Строительство скейт-парка в мкр. 39";
 6 452 561,49 рублей - "Строительство скейт-парка в мкр. 39" .</t>
  </si>
  <si>
    <t>на увеличение расходных обязательств, возникающих по результатам проведения негосударственной экспертизы  на выполнение строительно-монтажных работ по благоустройству объекта "Сквер Энергетиков в г. Сургуте"</t>
  </si>
  <si>
    <t>в целях возмещения процентов, предоставления операционного платежа и предоставления возмещения затрат на уплату налога на прибыль в рамках реализации концессионного соглашения №01-12-28/2 от 15.02.2022 о финансировании, создании и эксплуатации автомобильной дороги в муниципальном образовании городской округ Сургут Ханты-Мансийского автономного округа - Югры</t>
  </si>
  <si>
    <t xml:space="preserve"> в целях оплаты электрической энергии, предоставления операционных платежей (фиксированная часть, переменная часть) и возмещения затрат на уплату налога на имущество в рамках реализации концессионного соглашения №01-12-799/3 от 28.12.2023 в отношении объектов наружного освещения, находящихся в собственности муниципального образования городской округ Сургут Ханты-Мансийского автономного округа - Югры</t>
  </si>
  <si>
    <t>на увеличение расходных обязательств по результатам проверки достоверности определения сметной стоимости по капитальному ремонту объектов (согласно предоставленной информации): 
+ 15 351 856,32 руб. - ремонт крылец и отмостки зданий МБДОУ № 22 "Сказка" (пл адресу: ул. Толстого, 20, ул. Мечникова, 9а) ;
+ 19 797 112,91 руб. - ремонт фасада здания МБОУ СОШ № 7, расположенного по адресу, проезд Дружбы, 12а;
+ 36 765 655,29 руб. - ремонт кровли здания МБОУ НШ № 30, расположенного по адресу, проспект Ленина, 68/1</t>
  </si>
  <si>
    <t>на увеличение расходных обязательств, возникающих по результатам перерасчёта сметной стоимости работ, обусловленного изменением сроков их выполнения и применением актуальных индексов-дефляторов в целях заключения контракта на строительство объекта "Сети водоотведения "Научно-технологического центра в городе Сургуте"</t>
  </si>
  <si>
    <t>на софинансирование реализации молодежных инициатив, отобранных по результатам конкурса</t>
  </si>
  <si>
    <t>на увеличение расходных обязательств, возникающих по результатам проведения государственной (негосударственной) экспертизы проектной документации и результатов инженерных изысканий (проверки достоверности определения сметной стоимости), в целях реализации инициативных проектов:
+ 7 155 800,00 руб. - «Обустройство территории в парке «Кедровый лог» в г. Сургуте»;
+ 7 627 390,00 руб. - «Пешеходный фонтан в парке «Кедровый лог» в г. Сургуте».</t>
  </si>
  <si>
    <t xml:space="preserve"> на увеличение расходных обязательств, возникающих по результатам проведения государственной (негосударственной) экспертизы проектной документации и результатов инженерных изысканий (проверки достоверности определения сметной стоимости), в целях выполнения капитального ремонта объекта "Административное здание по ул.Маяковского, 15"</t>
  </si>
  <si>
    <t>● в бюджетную роспись Администрации города (КБК расходов: 0104/4000002040/120, 0113/1742G4250/120, 0113/4000002040/120, 0309/1640102040/120, 0408/4000002040/120, 0412/40000G4120/120, 0505/4000002040/120, 0605/4000002040/120, 0709/0640102040/120, 0804/04440102040/120, 1105/0540102040/120, 0113/1740G4270/120, 0703/0440200590/610, 0703/0440200590/620, 0707/0640200590/610, 0801/0440200590/610, 0801/0440200590/620, 1101/0540200590/610, 1103/0540300590/610, 1103/0540300590/620, 0410/3340100590/110) в том числе по годам:</t>
  </si>
  <si>
    <t>● в бюджетную роспись Администрации города (КБК расходов: 0409/114029Д101/240, 0409/116029Д002/890, 1102/0550120801/890, 0409/116029Д001/890, 1103/0550120801/890, 0502/08501Z7520/460, 0503/3660120801/890, 0605/3950152990/240, 0701/0340200590/240, 0702/0340200590/240, 1101/0550120801/890, 0707/061Ю1S3110/620):</t>
  </si>
  <si>
    <t>"Подъездной путь к территории жилой застройки "Марьина гора" в г. Сургуте"</t>
  </si>
  <si>
    <t>"Улица Тюменская от ул. Сосновой до ул. Монтажников в г. Сургуте"</t>
  </si>
  <si>
    <t>● в бюджетную роспись Администрации города (КБК расходов:0503/3660220711/240, 0503/3660220712/240, 0503/3660220714/810, 0503/3660220713/810, 0801/0460120717/610, 0503/3660320715/810, 0503/3660320716/810):</t>
  </si>
  <si>
    <t>● в бюджетную роспись Администрации города (КБК расходов: 0409/114039Д101/240, 0409/114039Д008/810, 0409/114039Д007/810, 0503/3640400590/240):</t>
  </si>
  <si>
    <t>Информация о перераспределении бюджетных ассигнований между главными распорядителями бюджетных средств, разделами, подразделами, целевыми статьями и 
видами расходов классификации расходов бюджета города, зарезервированных в составе ведомственной структуры расходов на 2026-2028 годы,  по состоянию на 28.08.2026 года</t>
  </si>
  <si>
    <t>Уточненный план на 28.08.2026</t>
  </si>
  <si>
    <t>"Экопарк За Саймой". 2 этап""</t>
  </si>
  <si>
    <t xml:space="preserve"> с целью обеспечения уровня софинансирования за счет средств местного бюджета средств субсидии из окружного бюджета на строительство (реконструкцию) автомобильных дорог общего пользования местного значения (Средства дорожного фонда Ханты-Мансийского автономного округа – Югры) (строительство объекта «Объездная автомобильная дорога г. Сургута (Восточная объездная дорога. 2 очередь). Съезд на Нижневартовское шоссе» )</t>
  </si>
  <si>
    <t>в целях предоставления инвестиционного платежа в рамках реализации концессионного соглашения №01-12-799/3 от 28.12.2023 в отношении объектов наружного освещения, находящихся в собственности муниципального образования городской округ Сургут Ханты-Мансийского автономного округа - Югры</t>
  </si>
  <si>
    <t xml:space="preserve">с целью обеспечения уровня софинансирования за счет средств местного бюджета средств субсидии из окружного бюджета на реализацию полномочий в области строительства и жилищных отношений  для предоставления  выплат  участникам специальной военной операции, состоящих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</t>
  </si>
  <si>
    <t xml:space="preserve">Исполнители: 
Вершинина Мария Игоревна, тел.8-3462-522071
Шулепова Ольга Анатольевна, тел.8-3462-522061
</t>
  </si>
  <si>
    <t>● в бюджетную роспись департамента финансов (КБК расходов: 0106/0240102040/120):</t>
  </si>
  <si>
    <t>● в бюджетную роспись департамента имущественных и земельных отношений (КБК расходов:0113/0940102040/120):</t>
  </si>
  <si>
    <t>● в бюджетную роспись Контрольно-счетной палаты города Сургута (КБК расходов: 0106/4000002040/120, 0106/4000002250/120, 0106/4000002260/120):</t>
  </si>
  <si>
    <t>● в бюджетную роспись департамента образования (КБК расходов: 0701/0340100590/320, 0702/0340100590/320, 0703/0340100590/320, 0709/0340100590/320, 0709/0340102040/120):</t>
  </si>
  <si>
    <t>Бюджетные ассигнования перераспределены на предоставление дополнительной меры социальной поддержки по оплате содержания жилых помещений отдельным категориям граждан в бюджетную роспись Администрации города (КБК расходов: 1003/3640520821/810):</t>
  </si>
  <si>
    <t>● в бюджетную роспись департамента архитектуры и градостроительства  (КБК расходов 0502/38501S7530/410, 0605/36501S7540/410, 0502/38501Z7530/410, 0502/3860120017/410, 0503/3660220782/240, 0503/3660220783/240, 0503/3660220784/240, 0113/4000000590/240, 0503/3660220710/240, 0503/3660220799/240, 0409/115018Д050/410):</t>
  </si>
  <si>
    <t>● в бюджетную роспись департамента имущественных и земельных отношений  (КБК расходов 1003/38402S2903/320):</t>
  </si>
  <si>
    <t>● в бюджетную роспись департамента образования  (КБК расходов 0702/0350120801/890):</t>
  </si>
  <si>
    <t>Бюджетные ассигнования перераспределены на реализацию инициативных проектов, в том числе по годам:</t>
  </si>
  <si>
    <t>Бюджетные ассигнования перераспределены на реализацию мероприятий по содействию трудоустройству граждан, в том числе по годам:</t>
  </si>
  <si>
    <t>● в бюджетную роспись Администрации города (КБК расходов: 0401/0640385060/620):</t>
  </si>
  <si>
    <t>● в бюджетную роспись департамента образования (КБК расходов: 0401/0340285060/610):</t>
  </si>
  <si>
    <t>● в бюджетную роспись департамента архитектуры и градостроительства (КБК расходов: 0412/4000002040/120):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</si>
</sst>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1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61">
    <xf numFmtId="0" fontId="0" fillId="0" borderId="0" xfId="0"/>
    <xf numFmtId="3" fontId="3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top" wrapText="1"/>
    </xf>
    <xf numFmtId="0" fontId="4" fillId="0" borderId="0" xfId="0" applyFont="1" applyFill="1"/>
    <xf numFmtId="0" fontId="7" fillId="0" borderId="0" xfId="0" applyFont="1" applyFill="1" applyAlignment="1">
      <alignment vertical="center"/>
    </xf>
    <xf numFmtId="4" fontId="4" fillId="0" borderId="0" xfId="0" applyNumberFormat="1" applyFont="1" applyFill="1"/>
    <xf numFmtId="4" fontId="7" fillId="0" borderId="0" xfId="0" applyNumberFormat="1" applyFont="1" applyFill="1" applyAlignment="1">
      <alignment vertical="center"/>
    </xf>
    <xf numFmtId="4" fontId="4" fillId="0" borderId="0" xfId="0" applyNumberFormat="1" applyFont="1" applyFill="1" applyBorder="1" applyAlignment="1" applyProtection="1">
      <alignment vertical="top" wrapText="1"/>
    </xf>
    <xf numFmtId="4" fontId="4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left" wrapText="1"/>
    </xf>
    <xf numFmtId="0" fontId="9" fillId="0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left" vertical="center"/>
    </xf>
    <xf numFmtId="4" fontId="10" fillId="0" borderId="1" xfId="0" applyNumberFormat="1" applyFont="1" applyFill="1" applyBorder="1" applyAlignment="1" applyProtection="1">
      <alignment vertical="center"/>
    </xf>
    <xf numFmtId="4" fontId="9" fillId="0" borderId="2" xfId="2" applyNumberFormat="1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4" fontId="10" fillId="0" borderId="1" xfId="2" applyNumberFormat="1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4" fontId="9" fillId="0" borderId="1" xfId="2" applyNumberFormat="1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4" fontId="10" fillId="2" borderId="1" xfId="2" applyNumberFormat="1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top" wrapText="1"/>
    </xf>
    <xf numFmtId="4" fontId="9" fillId="0" borderId="4" xfId="0" applyNumberFormat="1" applyFont="1" applyFill="1" applyBorder="1" applyAlignment="1" applyProtection="1">
      <alignment horizontal="center" vertical="top" wrapText="1"/>
    </xf>
    <xf numFmtId="4" fontId="12" fillId="0" borderId="1" xfId="2" applyNumberFormat="1" applyFont="1" applyFill="1" applyBorder="1" applyAlignment="1">
      <alignment horizontal="left" vertical="center" wrapText="1"/>
    </xf>
    <xf numFmtId="4" fontId="9" fillId="0" borderId="1" xfId="2" applyNumberFormat="1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justify" vertical="top" wrapText="1"/>
    </xf>
    <xf numFmtId="0" fontId="9" fillId="0" borderId="1" xfId="2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justify" vertical="center" wrapText="1"/>
    </xf>
    <xf numFmtId="4" fontId="9" fillId="0" borderId="5" xfId="2" applyNumberFormat="1" applyFont="1" applyFill="1" applyBorder="1" applyAlignment="1">
      <alignment horizontal="justify" vertical="center" wrapText="1"/>
    </xf>
    <xf numFmtId="4" fontId="9" fillId="0" borderId="6" xfId="2" applyNumberFormat="1" applyFont="1" applyFill="1" applyBorder="1" applyAlignment="1">
      <alignment horizontal="justify" vertical="center" wrapText="1"/>
    </xf>
    <xf numFmtId="4" fontId="9" fillId="0" borderId="5" xfId="2" applyNumberFormat="1" applyFont="1" applyFill="1" applyBorder="1" applyAlignment="1">
      <alignment horizontal="left" vertical="center" wrapText="1"/>
    </xf>
    <xf numFmtId="4" fontId="9" fillId="0" borderId="6" xfId="2" applyNumberFormat="1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 applyProtection="1">
      <alignment horizontal="left" vertical="top" wrapText="1"/>
    </xf>
    <xf numFmtId="164" fontId="9" fillId="0" borderId="4" xfId="0" applyNumberFormat="1" applyFont="1" applyFill="1" applyBorder="1" applyAlignment="1" applyProtection="1">
      <alignment horizontal="left" vertical="top" wrapText="1"/>
    </xf>
    <xf numFmtId="164" fontId="9" fillId="0" borderId="3" xfId="0" applyNumberFormat="1" applyFont="1" applyFill="1" applyBorder="1" applyAlignment="1" applyProtection="1">
      <alignment horizontal="left" vertical="top" wrapText="1"/>
    </xf>
    <xf numFmtId="4" fontId="9" fillId="0" borderId="2" xfId="0" applyNumberFormat="1" applyFont="1" applyFill="1" applyBorder="1" applyAlignment="1" applyProtection="1">
      <alignment horizontal="center" vertical="top" wrapText="1"/>
    </xf>
    <xf numFmtId="4" fontId="9" fillId="0" borderId="4" xfId="0" applyNumberFormat="1" applyFont="1" applyFill="1" applyBorder="1" applyAlignment="1" applyProtection="1">
      <alignment horizontal="center" vertical="top" wrapText="1"/>
    </xf>
    <xf numFmtId="4" fontId="9" fillId="0" borderId="3" xfId="0" applyNumberFormat="1" applyFont="1" applyFill="1" applyBorder="1" applyAlignment="1" applyProtection="1">
      <alignment horizontal="center" vertical="top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9" fillId="0" borderId="6" xfId="2" applyFont="1" applyFill="1" applyBorder="1" applyAlignment="1">
      <alignment horizontal="left" vertical="center" wrapText="1"/>
    </xf>
    <xf numFmtId="4" fontId="11" fillId="0" borderId="5" xfId="0" applyNumberFormat="1" applyFont="1" applyFill="1" applyBorder="1" applyAlignment="1">
      <alignment horizontal="center"/>
    </xf>
    <xf numFmtId="4" fontId="11" fillId="0" borderId="6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left" vertical="top" wrapText="1"/>
    </xf>
    <xf numFmtId="4" fontId="9" fillId="0" borderId="1" xfId="0" applyNumberFormat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left" vertical="top" wrapText="1"/>
    </xf>
    <xf numFmtId="4" fontId="9" fillId="0" borderId="1" xfId="2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2" applyNumberFormat="1" applyFont="1" applyFill="1" applyBorder="1" applyAlignment="1">
      <alignment horizontal="justify" vertical="center" wrapText="1"/>
    </xf>
    <xf numFmtId="0" fontId="9" fillId="0" borderId="1" xfId="2" applyFont="1" applyFill="1" applyBorder="1" applyAlignment="1">
      <alignment horizontal="justify" vertical="center" wrapText="1"/>
    </xf>
    <xf numFmtId="164" fontId="9" fillId="0" borderId="1" xfId="0" applyNumberFormat="1" applyFont="1" applyFill="1" applyBorder="1" applyAlignment="1" applyProtection="1">
      <alignment horizontal="center" vertical="top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136"/>
  <sheetViews>
    <sheetView showGridLines="0" tabSelected="1" view="pageBreakPreview" topLeftCell="A115" zoomScale="80" zoomScaleNormal="100" zoomScaleSheetLayoutView="80" workbookViewId="0">
      <selection activeCell="A124" sqref="A124:A131"/>
    </sheetView>
  </sheetViews>
  <sheetFormatPr defaultColWidth="9.140625" defaultRowHeight="12.75" customHeight="1" x14ac:dyDescent="0.2"/>
  <cols>
    <col min="1" max="1" width="56.5703125" style="3" customWidth="1"/>
    <col min="2" max="2" width="19.7109375" style="3" customWidth="1"/>
    <col min="3" max="3" width="20.7109375" style="3" customWidth="1"/>
    <col min="4" max="4" width="18.7109375" style="3" customWidth="1"/>
    <col min="5" max="5" width="19.7109375" style="3" customWidth="1"/>
    <col min="6" max="6" width="20.7109375" style="3" customWidth="1"/>
    <col min="7" max="7" width="18.7109375" style="3" customWidth="1"/>
    <col min="8" max="8" width="19.7109375" style="3" customWidth="1"/>
    <col min="9" max="9" width="20.7109375" style="3" customWidth="1"/>
    <col min="10" max="10" width="18.7109375" style="3" customWidth="1"/>
    <col min="11" max="11" width="26.140625" style="5" customWidth="1"/>
    <col min="12" max="12" width="132.85546875" style="3" customWidth="1"/>
    <col min="13" max="14" width="15.42578125" style="3" bestFit="1" customWidth="1"/>
    <col min="15" max="16384" width="9.140625" style="3"/>
  </cols>
  <sheetData>
    <row r="1" spans="1:14" ht="12.75" customHeight="1" x14ac:dyDescent="0.2">
      <c r="A1" s="2"/>
      <c r="B1" s="2"/>
      <c r="C1" s="2"/>
      <c r="D1" s="2"/>
      <c r="E1" s="2"/>
      <c r="F1" s="2"/>
    </row>
    <row r="2" spans="1:14" ht="78.75" customHeight="1" x14ac:dyDescent="0.2">
      <c r="A2" s="54" t="s">
        <v>58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ht="13.9" customHeight="1" x14ac:dyDescent="0.2">
      <c r="A3" s="2"/>
      <c r="B3" s="2"/>
      <c r="C3" s="7"/>
      <c r="D3" s="2"/>
      <c r="E3" s="2"/>
      <c r="F3" s="7"/>
      <c r="I3" s="5"/>
      <c r="K3" s="8"/>
      <c r="L3" s="11" t="s">
        <v>1</v>
      </c>
    </row>
    <row r="4" spans="1:14" ht="16.5" customHeight="1" x14ac:dyDescent="0.25">
      <c r="A4" s="48" t="s">
        <v>2</v>
      </c>
      <c r="B4" s="49" t="s">
        <v>9</v>
      </c>
      <c r="C4" s="49"/>
      <c r="D4" s="49"/>
      <c r="E4" s="49" t="s">
        <v>12</v>
      </c>
      <c r="F4" s="49"/>
      <c r="G4" s="49"/>
      <c r="H4" s="49" t="s">
        <v>20</v>
      </c>
      <c r="I4" s="49"/>
      <c r="J4" s="49"/>
      <c r="K4" s="51" t="s">
        <v>17</v>
      </c>
      <c r="L4" s="50" t="s">
        <v>3</v>
      </c>
    </row>
    <row r="5" spans="1:14" ht="96.75" customHeight="1" x14ac:dyDescent="0.2">
      <c r="A5" s="48"/>
      <c r="B5" s="14" t="s">
        <v>40</v>
      </c>
      <c r="C5" s="14" t="s">
        <v>4</v>
      </c>
      <c r="D5" s="14" t="s">
        <v>59</v>
      </c>
      <c r="E5" s="14" t="s">
        <v>40</v>
      </c>
      <c r="F5" s="14" t="s">
        <v>4</v>
      </c>
      <c r="G5" s="14" t="s">
        <v>59</v>
      </c>
      <c r="H5" s="14" t="s">
        <v>40</v>
      </c>
      <c r="I5" s="14" t="s">
        <v>4</v>
      </c>
      <c r="J5" s="14" t="s">
        <v>59</v>
      </c>
      <c r="K5" s="51"/>
      <c r="L5" s="50"/>
    </row>
    <row r="6" spans="1:14" s="10" customFormat="1" ht="18.75" customHeight="1" x14ac:dyDescent="0.2">
      <c r="A6" s="1" t="s">
        <v>5</v>
      </c>
      <c r="B6" s="1">
        <v>2</v>
      </c>
      <c r="C6" s="1" t="s">
        <v>6</v>
      </c>
      <c r="D6" s="1">
        <v>4</v>
      </c>
      <c r="E6" s="1">
        <v>5</v>
      </c>
      <c r="F6" s="1" t="s">
        <v>7</v>
      </c>
      <c r="G6" s="1">
        <v>7</v>
      </c>
      <c r="H6" s="1">
        <v>8</v>
      </c>
      <c r="I6" s="1" t="s">
        <v>8</v>
      </c>
      <c r="J6" s="1">
        <v>10</v>
      </c>
      <c r="K6" s="1">
        <v>11</v>
      </c>
      <c r="L6" s="1">
        <v>12</v>
      </c>
    </row>
    <row r="7" spans="1:14" s="9" customFormat="1" ht="20.25" customHeight="1" x14ac:dyDescent="0.25">
      <c r="A7" s="15" t="s">
        <v>0</v>
      </c>
      <c r="B7" s="16">
        <f t="shared" ref="B7:J7" si="0">B8+B28+B56+B60+B115+B124</f>
        <v>1028807125.9499999</v>
      </c>
      <c r="C7" s="16">
        <f t="shared" si="0"/>
        <v>-518549761.34000003</v>
      </c>
      <c r="D7" s="16">
        <f t="shared" si="0"/>
        <v>510257364.61000001</v>
      </c>
      <c r="E7" s="16">
        <f t="shared" si="0"/>
        <v>1589171313.8699999</v>
      </c>
      <c r="F7" s="16">
        <f t="shared" si="0"/>
        <v>-385277205.92999995</v>
      </c>
      <c r="G7" s="16">
        <f t="shared" si="0"/>
        <v>1203894107.9399998</v>
      </c>
      <c r="H7" s="16">
        <f t="shared" si="0"/>
        <v>1436168839.3899999</v>
      </c>
      <c r="I7" s="16">
        <f t="shared" si="0"/>
        <v>-177411109.17999995</v>
      </c>
      <c r="J7" s="16">
        <f t="shared" si="0"/>
        <v>1258757730.21</v>
      </c>
      <c r="K7" s="46"/>
      <c r="L7" s="47"/>
    </row>
    <row r="8" spans="1:14" s="4" customFormat="1" ht="63" customHeight="1" x14ac:dyDescent="0.2">
      <c r="A8" s="36" t="s">
        <v>24</v>
      </c>
      <c r="B8" s="39">
        <v>211396185.38999999</v>
      </c>
      <c r="C8" s="39">
        <f>D8-B8</f>
        <v>-9271569.5099999905</v>
      </c>
      <c r="D8" s="39">
        <v>202124615.88</v>
      </c>
      <c r="E8" s="39">
        <v>302650811.52999997</v>
      </c>
      <c r="F8" s="39">
        <f>G8-E8</f>
        <v>-14299679.449999988</v>
      </c>
      <c r="G8" s="39">
        <v>288351132.07999998</v>
      </c>
      <c r="H8" s="39">
        <v>306929116.31999999</v>
      </c>
      <c r="I8" s="39">
        <f>J8-H8</f>
        <v>-14883733.649999976</v>
      </c>
      <c r="J8" s="39">
        <v>292045382.67000002</v>
      </c>
      <c r="K8" s="44" t="s">
        <v>19</v>
      </c>
      <c r="L8" s="45"/>
    </row>
    <row r="9" spans="1:14" s="4" customFormat="1" ht="16.5" x14ac:dyDescent="0.2">
      <c r="A9" s="37"/>
      <c r="B9" s="40"/>
      <c r="C9" s="40"/>
      <c r="D9" s="40"/>
      <c r="E9" s="40"/>
      <c r="F9" s="40"/>
      <c r="G9" s="40"/>
      <c r="H9" s="40"/>
      <c r="I9" s="40"/>
      <c r="J9" s="40"/>
      <c r="K9" s="17">
        <f>K13</f>
        <v>9271569.5099999998</v>
      </c>
      <c r="L9" s="18" t="s">
        <v>15</v>
      </c>
      <c r="M9" s="6"/>
      <c r="N9" s="6"/>
    </row>
    <row r="10" spans="1:14" s="4" customFormat="1" ht="16.5" x14ac:dyDescent="0.2">
      <c r="A10" s="37"/>
      <c r="B10" s="40"/>
      <c r="C10" s="40"/>
      <c r="D10" s="40"/>
      <c r="E10" s="40"/>
      <c r="F10" s="40"/>
      <c r="G10" s="40"/>
      <c r="H10" s="40"/>
      <c r="I10" s="40"/>
      <c r="J10" s="40"/>
      <c r="K10" s="17">
        <f>K18</f>
        <v>14299679.449999999</v>
      </c>
      <c r="L10" s="18" t="s">
        <v>16</v>
      </c>
    </row>
    <row r="11" spans="1:14" s="4" customFormat="1" ht="16.5" x14ac:dyDescent="0.2">
      <c r="A11" s="37"/>
      <c r="B11" s="40"/>
      <c r="C11" s="40"/>
      <c r="D11" s="40"/>
      <c r="E11" s="40"/>
      <c r="F11" s="40"/>
      <c r="G11" s="40"/>
      <c r="H11" s="40"/>
      <c r="I11" s="40"/>
      <c r="J11" s="40"/>
      <c r="K11" s="17">
        <f>K23</f>
        <v>14883733.65</v>
      </c>
      <c r="L11" s="18" t="s">
        <v>25</v>
      </c>
    </row>
    <row r="12" spans="1:14" s="4" customFormat="1" ht="42" customHeight="1" x14ac:dyDescent="0.2">
      <c r="A12" s="37"/>
      <c r="B12" s="40"/>
      <c r="C12" s="40"/>
      <c r="D12" s="40"/>
      <c r="E12" s="40"/>
      <c r="F12" s="40"/>
      <c r="G12" s="40"/>
      <c r="H12" s="40"/>
      <c r="I12" s="40"/>
      <c r="J12" s="40"/>
      <c r="K12" s="44" t="s">
        <v>57</v>
      </c>
      <c r="L12" s="45"/>
    </row>
    <row r="13" spans="1:14" s="12" customFormat="1" ht="18.75" customHeight="1" x14ac:dyDescent="0.2">
      <c r="A13" s="37"/>
      <c r="B13" s="40"/>
      <c r="C13" s="40"/>
      <c r="D13" s="40"/>
      <c r="E13" s="40"/>
      <c r="F13" s="40"/>
      <c r="G13" s="40"/>
      <c r="H13" s="40"/>
      <c r="I13" s="40"/>
      <c r="J13" s="40"/>
      <c r="K13" s="19">
        <f>K14+K17+K15+K16</f>
        <v>9271569.5099999998</v>
      </c>
      <c r="L13" s="20" t="s">
        <v>13</v>
      </c>
    </row>
    <row r="14" spans="1:14" s="4" customFormat="1" ht="18.75" customHeight="1" x14ac:dyDescent="0.2">
      <c r="A14" s="37"/>
      <c r="B14" s="40"/>
      <c r="C14" s="40"/>
      <c r="D14" s="40"/>
      <c r="E14" s="40"/>
      <c r="F14" s="40"/>
      <c r="G14" s="40"/>
      <c r="H14" s="40"/>
      <c r="I14" s="40"/>
      <c r="J14" s="40"/>
      <c r="K14" s="21">
        <f>4570820.09+1337050.22</f>
        <v>5907870.3099999996</v>
      </c>
      <c r="L14" s="22" t="s">
        <v>30</v>
      </c>
    </row>
    <row r="15" spans="1:14" s="4" customFormat="1" ht="18.75" customHeight="1" x14ac:dyDescent="0.2">
      <c r="A15" s="37"/>
      <c r="B15" s="40"/>
      <c r="C15" s="40"/>
      <c r="D15" s="40"/>
      <c r="E15" s="40"/>
      <c r="F15" s="40"/>
      <c r="G15" s="40"/>
      <c r="H15" s="40"/>
      <c r="I15" s="40"/>
      <c r="J15" s="40"/>
      <c r="K15" s="21">
        <f>2165471.03+192844.27</f>
        <v>2358315.2999999998</v>
      </c>
      <c r="L15" s="22" t="s">
        <v>55</v>
      </c>
    </row>
    <row r="16" spans="1:14" s="4" customFormat="1" ht="18.75" customHeight="1" x14ac:dyDescent="0.2">
      <c r="A16" s="37"/>
      <c r="B16" s="40"/>
      <c r="C16" s="40"/>
      <c r="D16" s="40"/>
      <c r="E16" s="40"/>
      <c r="F16" s="40"/>
      <c r="G16" s="40"/>
      <c r="H16" s="40"/>
      <c r="I16" s="40"/>
      <c r="J16" s="40"/>
      <c r="K16" s="21">
        <v>102425.06</v>
      </c>
      <c r="L16" s="22" t="s">
        <v>54</v>
      </c>
    </row>
    <row r="17" spans="1:12" s="4" customFormat="1" ht="18.75" customHeight="1" x14ac:dyDescent="0.2">
      <c r="A17" s="37"/>
      <c r="B17" s="40"/>
      <c r="C17" s="40"/>
      <c r="D17" s="40"/>
      <c r="E17" s="40"/>
      <c r="F17" s="40"/>
      <c r="G17" s="40"/>
      <c r="H17" s="40"/>
      <c r="I17" s="40"/>
      <c r="J17" s="40"/>
      <c r="K17" s="21">
        <v>902958.84</v>
      </c>
      <c r="L17" s="22" t="s">
        <v>60</v>
      </c>
    </row>
    <row r="18" spans="1:12" s="12" customFormat="1" ht="18.75" customHeight="1" x14ac:dyDescent="0.2">
      <c r="A18" s="37"/>
      <c r="B18" s="40"/>
      <c r="C18" s="40"/>
      <c r="D18" s="40"/>
      <c r="E18" s="40"/>
      <c r="F18" s="40"/>
      <c r="G18" s="40"/>
      <c r="H18" s="40"/>
      <c r="I18" s="40"/>
      <c r="J18" s="40"/>
      <c r="K18" s="19">
        <f>K19+K20+K21+K22</f>
        <v>14299679.449999999</v>
      </c>
      <c r="L18" s="20" t="s">
        <v>14</v>
      </c>
    </row>
    <row r="19" spans="1:12" s="4" customFormat="1" ht="18.75" customHeight="1" x14ac:dyDescent="0.2">
      <c r="A19" s="37"/>
      <c r="B19" s="40"/>
      <c r="C19" s="40"/>
      <c r="D19" s="40"/>
      <c r="E19" s="40"/>
      <c r="F19" s="40"/>
      <c r="G19" s="40"/>
      <c r="H19" s="40"/>
      <c r="I19" s="40"/>
      <c r="J19" s="40"/>
      <c r="K19" s="21">
        <f>5100251.54+1502207.62</f>
        <v>6602459.1600000001</v>
      </c>
      <c r="L19" s="22" t="s">
        <v>30</v>
      </c>
    </row>
    <row r="20" spans="1:12" s="4" customFormat="1" ht="18.75" customHeight="1" x14ac:dyDescent="0.2">
      <c r="A20" s="37"/>
      <c r="B20" s="40"/>
      <c r="C20" s="40"/>
      <c r="D20" s="40"/>
      <c r="E20" s="40"/>
      <c r="F20" s="40"/>
      <c r="G20" s="40"/>
      <c r="H20" s="40"/>
      <c r="I20" s="40"/>
      <c r="J20" s="40"/>
      <c r="K20" s="21">
        <f>3262436.16+271417.43</f>
        <v>3533853.5900000003</v>
      </c>
      <c r="L20" s="22" t="s">
        <v>55</v>
      </c>
    </row>
    <row r="21" spans="1:12" s="4" customFormat="1" ht="18.75" customHeight="1" x14ac:dyDescent="0.2">
      <c r="A21" s="37"/>
      <c r="B21" s="40"/>
      <c r="C21" s="40"/>
      <c r="D21" s="40"/>
      <c r="E21" s="40"/>
      <c r="F21" s="40"/>
      <c r="G21" s="40"/>
      <c r="H21" s="40"/>
      <c r="I21" s="40"/>
      <c r="J21" s="40"/>
      <c r="K21" s="21">
        <v>350873.82</v>
      </c>
      <c r="L21" s="22" t="s">
        <v>54</v>
      </c>
    </row>
    <row r="22" spans="1:12" s="4" customFormat="1" ht="18.75" customHeight="1" x14ac:dyDescent="0.2">
      <c r="A22" s="37"/>
      <c r="B22" s="40"/>
      <c r="C22" s="40"/>
      <c r="D22" s="40"/>
      <c r="E22" s="40"/>
      <c r="F22" s="40"/>
      <c r="G22" s="40"/>
      <c r="H22" s="40"/>
      <c r="I22" s="40"/>
      <c r="J22" s="40"/>
      <c r="K22" s="21">
        <v>3812492.88</v>
      </c>
      <c r="L22" s="22" t="s">
        <v>60</v>
      </c>
    </row>
    <row r="23" spans="1:12" s="12" customFormat="1" ht="18.75" customHeight="1" x14ac:dyDescent="0.2">
      <c r="A23" s="37"/>
      <c r="B23" s="40"/>
      <c r="C23" s="40"/>
      <c r="D23" s="40"/>
      <c r="E23" s="40"/>
      <c r="F23" s="40"/>
      <c r="G23" s="40"/>
      <c r="H23" s="40"/>
      <c r="I23" s="40"/>
      <c r="J23" s="40"/>
      <c r="K23" s="23">
        <f>K24+K25+K26+K27</f>
        <v>14883733.65</v>
      </c>
      <c r="L23" s="24" t="s">
        <v>26</v>
      </c>
    </row>
    <row r="24" spans="1:12" s="4" customFormat="1" ht="18.75" customHeigh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1">
        <f>5286108.59+1556624.11</f>
        <v>6842732.7000000002</v>
      </c>
      <c r="L24" s="22" t="s">
        <v>30</v>
      </c>
    </row>
    <row r="25" spans="1:12" s="4" customFormat="1" ht="18.75" customHeight="1" x14ac:dyDescent="0.2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1">
        <f>3382678.49+281571.8</f>
        <v>3664250.29</v>
      </c>
      <c r="L25" s="22" t="s">
        <v>55</v>
      </c>
    </row>
    <row r="26" spans="1:12" s="4" customFormat="1" ht="18.75" customHeight="1" x14ac:dyDescent="0.2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1">
        <v>363600.26</v>
      </c>
      <c r="L26" s="22" t="s">
        <v>54</v>
      </c>
    </row>
    <row r="27" spans="1:12" s="4" customFormat="1" ht="18.75" customHeight="1" x14ac:dyDescent="0.2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1">
        <v>4013150.4</v>
      </c>
      <c r="L27" s="22" t="s">
        <v>60</v>
      </c>
    </row>
    <row r="28" spans="1:12" s="4" customFormat="1" ht="69" customHeight="1" x14ac:dyDescent="0.2">
      <c r="A28" s="36" t="s">
        <v>23</v>
      </c>
      <c r="B28" s="39">
        <v>253362683.03999999</v>
      </c>
      <c r="C28" s="39">
        <f>D28-B28</f>
        <v>-49465609.340000004</v>
      </c>
      <c r="D28" s="39">
        <v>203897073.69999999</v>
      </c>
      <c r="E28" s="39">
        <v>493493768.45999998</v>
      </c>
      <c r="F28" s="39">
        <f>G28-E28</f>
        <v>-48113533.479999959</v>
      </c>
      <c r="G28" s="39">
        <v>445380234.98000002</v>
      </c>
      <c r="H28" s="39">
        <v>493493768.45999998</v>
      </c>
      <c r="I28" s="39">
        <f>J28-H28</f>
        <v>-47505107.219999969</v>
      </c>
      <c r="J28" s="39">
        <v>445988661.24000001</v>
      </c>
      <c r="K28" s="34" t="s">
        <v>27</v>
      </c>
      <c r="L28" s="35"/>
    </row>
    <row r="29" spans="1:12" s="4" customFormat="1" ht="16.5" x14ac:dyDescent="0.2">
      <c r="A29" s="37"/>
      <c r="B29" s="40"/>
      <c r="C29" s="40"/>
      <c r="D29" s="40"/>
      <c r="E29" s="40"/>
      <c r="F29" s="40"/>
      <c r="G29" s="40"/>
      <c r="H29" s="40"/>
      <c r="I29" s="40"/>
      <c r="J29" s="40"/>
      <c r="K29" s="17">
        <f>K53+K33+K49+K37+K45+K41</f>
        <v>49465609.340000004</v>
      </c>
      <c r="L29" s="18" t="s">
        <v>15</v>
      </c>
    </row>
    <row r="30" spans="1:12" s="4" customFormat="1" ht="16.5" x14ac:dyDescent="0.2">
      <c r="A30" s="37"/>
      <c r="B30" s="40"/>
      <c r="C30" s="40"/>
      <c r="D30" s="40"/>
      <c r="E30" s="40"/>
      <c r="F30" s="40"/>
      <c r="G30" s="40"/>
      <c r="H30" s="40"/>
      <c r="I30" s="40"/>
      <c r="J30" s="40"/>
      <c r="K30" s="17">
        <f>K54+K34+K50+K38+K46+K42</f>
        <v>48113533.480000004</v>
      </c>
      <c r="L30" s="18" t="s">
        <v>16</v>
      </c>
    </row>
    <row r="31" spans="1:12" s="4" customFormat="1" ht="16.5" x14ac:dyDescent="0.2">
      <c r="A31" s="37"/>
      <c r="B31" s="40"/>
      <c r="C31" s="40"/>
      <c r="D31" s="40"/>
      <c r="E31" s="40"/>
      <c r="F31" s="40"/>
      <c r="G31" s="40"/>
      <c r="H31" s="40"/>
      <c r="I31" s="40"/>
      <c r="J31" s="40"/>
      <c r="K31" s="17">
        <f>K55+K35+K51+K39+K47+K43</f>
        <v>47505107.219999999</v>
      </c>
      <c r="L31" s="18" t="s">
        <v>25</v>
      </c>
    </row>
    <row r="32" spans="1:12" s="12" customFormat="1" ht="22.5" customHeight="1" x14ac:dyDescent="0.2">
      <c r="A32" s="37"/>
      <c r="B32" s="40"/>
      <c r="C32" s="40"/>
      <c r="D32" s="40"/>
      <c r="E32" s="40"/>
      <c r="F32" s="40"/>
      <c r="G32" s="40"/>
      <c r="H32" s="40"/>
      <c r="I32" s="40"/>
      <c r="J32" s="40"/>
      <c r="K32" s="34" t="s">
        <v>65</v>
      </c>
      <c r="L32" s="35"/>
    </row>
    <row r="33" spans="1:12" s="4" customFormat="1" ht="16.5" x14ac:dyDescent="0.2">
      <c r="A33" s="37"/>
      <c r="B33" s="40"/>
      <c r="C33" s="40"/>
      <c r="D33" s="40"/>
      <c r="E33" s="40"/>
      <c r="F33" s="40"/>
      <c r="G33" s="40"/>
      <c r="H33" s="40"/>
      <c r="I33" s="40"/>
      <c r="J33" s="40"/>
      <c r="K33" s="17">
        <v>2960011.6</v>
      </c>
      <c r="L33" s="18" t="s">
        <v>15</v>
      </c>
    </row>
    <row r="34" spans="1:12" s="4" customFormat="1" ht="16.5" x14ac:dyDescent="0.2">
      <c r="A34" s="37"/>
      <c r="B34" s="40"/>
      <c r="C34" s="40"/>
      <c r="D34" s="40"/>
      <c r="E34" s="40"/>
      <c r="F34" s="40"/>
      <c r="G34" s="40"/>
      <c r="H34" s="40"/>
      <c r="I34" s="40"/>
      <c r="J34" s="40"/>
      <c r="K34" s="17">
        <v>2960011.6</v>
      </c>
      <c r="L34" s="18" t="s">
        <v>16</v>
      </c>
    </row>
    <row r="35" spans="1:12" s="4" customFormat="1" ht="16.5" x14ac:dyDescent="0.2">
      <c r="A35" s="37"/>
      <c r="B35" s="40"/>
      <c r="C35" s="40"/>
      <c r="D35" s="40"/>
      <c r="E35" s="40"/>
      <c r="F35" s="40"/>
      <c r="G35" s="40"/>
      <c r="H35" s="40"/>
      <c r="I35" s="40"/>
      <c r="J35" s="40"/>
      <c r="K35" s="17">
        <v>2960011.6</v>
      </c>
      <c r="L35" s="18" t="s">
        <v>25</v>
      </c>
    </row>
    <row r="36" spans="1:12" s="12" customFormat="1" ht="43.5" customHeight="1" x14ac:dyDescent="0.2">
      <c r="A36" s="37"/>
      <c r="B36" s="40"/>
      <c r="C36" s="40"/>
      <c r="D36" s="40"/>
      <c r="E36" s="40"/>
      <c r="F36" s="40"/>
      <c r="G36" s="40"/>
      <c r="H36" s="40"/>
      <c r="I36" s="40"/>
      <c r="J36" s="40"/>
      <c r="K36" s="34" t="s">
        <v>67</v>
      </c>
      <c r="L36" s="35"/>
    </row>
    <row r="37" spans="1:12" s="4" customFormat="1" ht="16.5" x14ac:dyDescent="0.2">
      <c r="A37" s="37"/>
      <c r="B37" s="40"/>
      <c r="C37" s="40"/>
      <c r="D37" s="40"/>
      <c r="E37" s="40"/>
      <c r="F37" s="40"/>
      <c r="G37" s="40"/>
      <c r="H37" s="40"/>
      <c r="I37" s="40"/>
      <c r="J37" s="40"/>
      <c r="K37" s="17">
        <v>661154</v>
      </c>
      <c r="L37" s="18" t="s">
        <v>15</v>
      </c>
    </row>
    <row r="38" spans="1:12" s="4" customFormat="1" ht="16.5" x14ac:dyDescent="0.2">
      <c r="A38" s="37"/>
      <c r="B38" s="40"/>
      <c r="C38" s="40"/>
      <c r="D38" s="40"/>
      <c r="E38" s="40"/>
      <c r="F38" s="40"/>
      <c r="G38" s="40"/>
      <c r="H38" s="40"/>
      <c r="I38" s="40"/>
      <c r="J38" s="40"/>
      <c r="K38" s="17">
        <v>733730</v>
      </c>
      <c r="L38" s="18" t="s">
        <v>16</v>
      </c>
    </row>
    <row r="39" spans="1:12" s="4" customFormat="1" ht="16.5" x14ac:dyDescent="0.2">
      <c r="A39" s="37"/>
      <c r="B39" s="40"/>
      <c r="C39" s="40"/>
      <c r="D39" s="40"/>
      <c r="E39" s="40"/>
      <c r="F39" s="40"/>
      <c r="G39" s="40"/>
      <c r="H39" s="40"/>
      <c r="I39" s="40"/>
      <c r="J39" s="40"/>
      <c r="K39" s="17">
        <v>776588</v>
      </c>
      <c r="L39" s="18" t="s">
        <v>25</v>
      </c>
    </row>
    <row r="40" spans="1:12" s="4" customFormat="1" ht="24" customHeight="1" x14ac:dyDescent="0.2">
      <c r="A40" s="37"/>
      <c r="B40" s="40"/>
      <c r="C40" s="40"/>
      <c r="D40" s="40"/>
      <c r="E40" s="40"/>
      <c r="F40" s="40"/>
      <c r="G40" s="40"/>
      <c r="H40" s="40"/>
      <c r="I40" s="40"/>
      <c r="J40" s="40"/>
      <c r="K40" s="34" t="s">
        <v>66</v>
      </c>
      <c r="L40" s="35"/>
    </row>
    <row r="41" spans="1:12" s="4" customFormat="1" ht="16.5" x14ac:dyDescent="0.2">
      <c r="A41" s="37"/>
      <c r="B41" s="40"/>
      <c r="C41" s="40"/>
      <c r="D41" s="40"/>
      <c r="E41" s="40"/>
      <c r="F41" s="40"/>
      <c r="G41" s="40"/>
      <c r="H41" s="40"/>
      <c r="I41" s="40"/>
      <c r="J41" s="40"/>
      <c r="K41" s="17">
        <v>4058334</v>
      </c>
      <c r="L41" s="18" t="s">
        <v>15</v>
      </c>
    </row>
    <row r="42" spans="1:12" s="4" customFormat="1" ht="16.5" x14ac:dyDescent="0.2">
      <c r="A42" s="37"/>
      <c r="B42" s="40"/>
      <c r="C42" s="40"/>
      <c r="D42" s="40"/>
      <c r="E42" s="40"/>
      <c r="F42" s="40"/>
      <c r="G42" s="40"/>
      <c r="H42" s="40"/>
      <c r="I42" s="40"/>
      <c r="J42" s="40"/>
      <c r="K42" s="17">
        <v>3090948</v>
      </c>
      <c r="L42" s="18" t="s">
        <v>16</v>
      </c>
    </row>
    <row r="43" spans="1:12" s="4" customFormat="1" ht="16.5" x14ac:dyDescent="0.2">
      <c r="A43" s="37"/>
      <c r="B43" s="40"/>
      <c r="C43" s="40"/>
      <c r="D43" s="40"/>
      <c r="E43" s="40"/>
      <c r="F43" s="40"/>
      <c r="G43" s="40"/>
      <c r="H43" s="40"/>
      <c r="I43" s="40"/>
      <c r="J43" s="40"/>
      <c r="K43" s="17">
        <v>3090948</v>
      </c>
      <c r="L43" s="18" t="s">
        <v>25</v>
      </c>
    </row>
    <row r="44" spans="1:12" s="4" customFormat="1" ht="46.5" customHeight="1" x14ac:dyDescent="0.2">
      <c r="A44" s="37"/>
      <c r="B44" s="40"/>
      <c r="C44" s="40"/>
      <c r="D44" s="40"/>
      <c r="E44" s="40"/>
      <c r="F44" s="40"/>
      <c r="G44" s="40"/>
      <c r="H44" s="40"/>
      <c r="I44" s="40"/>
      <c r="J44" s="40"/>
      <c r="K44" s="34" t="s">
        <v>68</v>
      </c>
      <c r="L44" s="35"/>
    </row>
    <row r="45" spans="1:12" s="4" customFormat="1" ht="16.5" x14ac:dyDescent="0.2">
      <c r="A45" s="37"/>
      <c r="B45" s="40"/>
      <c r="C45" s="40"/>
      <c r="D45" s="40"/>
      <c r="E45" s="40"/>
      <c r="F45" s="40"/>
      <c r="G45" s="40"/>
      <c r="H45" s="40"/>
      <c r="I45" s="40"/>
      <c r="J45" s="40"/>
      <c r="K45" s="17">
        <f>2133000+2795394</f>
        <v>4928394</v>
      </c>
      <c r="L45" s="18" t="s">
        <v>15</v>
      </c>
    </row>
    <row r="46" spans="1:12" s="4" customFormat="1" ht="16.5" x14ac:dyDescent="0.2">
      <c r="A46" s="37"/>
      <c r="B46" s="40"/>
      <c r="C46" s="40"/>
      <c r="D46" s="40"/>
      <c r="E46" s="40"/>
      <c r="F46" s="40"/>
      <c r="G46" s="40"/>
      <c r="H46" s="40"/>
      <c r="I46" s="40"/>
      <c r="J46" s="40"/>
      <c r="K46" s="17">
        <f>2346000+3161256</f>
        <v>5507256</v>
      </c>
      <c r="L46" s="18" t="s">
        <v>16</v>
      </c>
    </row>
    <row r="47" spans="1:12" s="4" customFormat="1" ht="16.5" x14ac:dyDescent="0.2">
      <c r="A47" s="37"/>
      <c r="B47" s="40"/>
      <c r="C47" s="40"/>
      <c r="D47" s="40"/>
      <c r="E47" s="40"/>
      <c r="F47" s="40"/>
      <c r="G47" s="40"/>
      <c r="H47" s="40"/>
      <c r="I47" s="40"/>
      <c r="J47" s="40"/>
      <c r="K47" s="17">
        <f>2559000+3299268</f>
        <v>5858268</v>
      </c>
      <c r="L47" s="18" t="s">
        <v>25</v>
      </c>
    </row>
    <row r="48" spans="1:12" s="12" customFormat="1" ht="16.5" x14ac:dyDescent="0.2">
      <c r="A48" s="37"/>
      <c r="B48" s="40"/>
      <c r="C48" s="40"/>
      <c r="D48" s="40"/>
      <c r="E48" s="40"/>
      <c r="F48" s="40"/>
      <c r="G48" s="40"/>
      <c r="H48" s="40"/>
      <c r="I48" s="40"/>
      <c r="J48" s="40"/>
      <c r="K48" s="34" t="s">
        <v>77</v>
      </c>
      <c r="L48" s="35"/>
    </row>
    <row r="49" spans="1:12" s="4" customFormat="1" ht="16.5" x14ac:dyDescent="0.2">
      <c r="A49" s="37"/>
      <c r="B49" s="40"/>
      <c r="C49" s="40"/>
      <c r="D49" s="40"/>
      <c r="E49" s="40"/>
      <c r="F49" s="40"/>
      <c r="G49" s="40"/>
      <c r="H49" s="40"/>
      <c r="I49" s="40"/>
      <c r="J49" s="40"/>
      <c r="K49" s="17">
        <v>2520672</v>
      </c>
      <c r="L49" s="18" t="s">
        <v>15</v>
      </c>
    </row>
    <row r="50" spans="1:12" s="4" customFormat="1" ht="16.5" x14ac:dyDescent="0.2">
      <c r="A50" s="37"/>
      <c r="B50" s="40"/>
      <c r="C50" s="40"/>
      <c r="D50" s="40"/>
      <c r="E50" s="40"/>
      <c r="F50" s="40"/>
      <c r="G50" s="40"/>
      <c r="H50" s="40"/>
      <c r="I50" s="40"/>
      <c r="J50" s="40"/>
      <c r="K50" s="17">
        <v>2330580</v>
      </c>
      <c r="L50" s="18" t="s">
        <v>16</v>
      </c>
    </row>
    <row r="51" spans="1:12" s="4" customFormat="1" ht="16.5" x14ac:dyDescent="0.2">
      <c r="A51" s="37"/>
      <c r="B51" s="40"/>
      <c r="C51" s="40"/>
      <c r="D51" s="40"/>
      <c r="E51" s="40"/>
      <c r="F51" s="40"/>
      <c r="G51" s="40"/>
      <c r="H51" s="40"/>
      <c r="I51" s="40"/>
      <c r="J51" s="40"/>
      <c r="K51" s="17">
        <v>1976436</v>
      </c>
      <c r="L51" s="18" t="s">
        <v>25</v>
      </c>
    </row>
    <row r="52" spans="1:12" s="4" customFormat="1" ht="93.75" customHeight="1" x14ac:dyDescent="0.2">
      <c r="A52" s="37"/>
      <c r="B52" s="40"/>
      <c r="C52" s="40"/>
      <c r="D52" s="40"/>
      <c r="E52" s="40"/>
      <c r="F52" s="40"/>
      <c r="G52" s="40"/>
      <c r="H52" s="40"/>
      <c r="I52" s="40"/>
      <c r="J52" s="40"/>
      <c r="K52" s="34" t="s">
        <v>52</v>
      </c>
      <c r="L52" s="35"/>
    </row>
    <row r="53" spans="1:12" s="4" customFormat="1" ht="16.5" x14ac:dyDescent="0.2">
      <c r="A53" s="37"/>
      <c r="B53" s="40"/>
      <c r="C53" s="40"/>
      <c r="D53" s="40"/>
      <c r="E53" s="40"/>
      <c r="F53" s="40"/>
      <c r="G53" s="40"/>
      <c r="H53" s="40"/>
      <c r="I53" s="40"/>
      <c r="J53" s="40"/>
      <c r="K53" s="17">
        <f>143000+21579060+757333.33+160000+390600+71090.3+11058655.62+43618.1+133686.39</f>
        <v>34337043.740000002</v>
      </c>
      <c r="L53" s="18" t="s">
        <v>15</v>
      </c>
    </row>
    <row r="54" spans="1:12" s="4" customFormat="1" ht="16.5" x14ac:dyDescent="0.2">
      <c r="A54" s="37"/>
      <c r="B54" s="40"/>
      <c r="C54" s="40"/>
      <c r="D54" s="40"/>
      <c r="E54" s="40"/>
      <c r="F54" s="40"/>
      <c r="G54" s="40"/>
      <c r="H54" s="40"/>
      <c r="I54" s="40"/>
      <c r="J54" s="40"/>
      <c r="K54" s="17">
        <f>21579060+143000+471032.26+240000+11057915.62</f>
        <v>33491007.880000003</v>
      </c>
      <c r="L54" s="18" t="s">
        <v>16</v>
      </c>
    </row>
    <row r="55" spans="1:12" s="4" customFormat="1" ht="16.5" x14ac:dyDescent="0.2">
      <c r="A55" s="37"/>
      <c r="B55" s="40"/>
      <c r="C55" s="40"/>
      <c r="D55" s="40"/>
      <c r="E55" s="40"/>
      <c r="F55" s="40"/>
      <c r="G55" s="40"/>
      <c r="H55" s="40"/>
      <c r="I55" s="40"/>
      <c r="J55" s="40"/>
      <c r="K55" s="17">
        <f>21579060+143000+61400+11059395.62</f>
        <v>32842855.619999997</v>
      </c>
      <c r="L55" s="18" t="s">
        <v>25</v>
      </c>
    </row>
    <row r="56" spans="1:12" s="4" customFormat="1" ht="46.5" customHeight="1" x14ac:dyDescent="0.2">
      <c r="A56" s="52" t="s">
        <v>10</v>
      </c>
      <c r="B56" s="53">
        <v>158273</v>
      </c>
      <c r="C56" s="53">
        <f t="shared" ref="C56" si="1">D56-B56</f>
        <v>-158273</v>
      </c>
      <c r="D56" s="53">
        <v>0</v>
      </c>
      <c r="E56" s="53">
        <v>14499.22</v>
      </c>
      <c r="F56" s="53">
        <f t="shared" ref="F56" si="2">G56-E56</f>
        <v>-14499.22</v>
      </c>
      <c r="G56" s="53">
        <v>0</v>
      </c>
      <c r="H56" s="53">
        <v>0</v>
      </c>
      <c r="I56" s="53">
        <f t="shared" ref="I56" si="3">J56-H56</f>
        <v>0</v>
      </c>
      <c r="J56" s="53">
        <v>0</v>
      </c>
      <c r="K56" s="57" t="s">
        <v>69</v>
      </c>
      <c r="L56" s="57"/>
    </row>
    <row r="57" spans="1:12" s="4" customFormat="1" ht="16.5" x14ac:dyDescent="0.2">
      <c r="A57" s="52"/>
      <c r="B57" s="53"/>
      <c r="C57" s="53"/>
      <c r="D57" s="53"/>
      <c r="E57" s="53"/>
      <c r="F57" s="53"/>
      <c r="G57" s="53"/>
      <c r="H57" s="53"/>
      <c r="I57" s="53"/>
      <c r="J57" s="53"/>
      <c r="K57" s="21">
        <v>158273</v>
      </c>
      <c r="L57" s="22" t="s">
        <v>15</v>
      </c>
    </row>
    <row r="58" spans="1:12" s="4" customFormat="1" ht="16.5" x14ac:dyDescent="0.2">
      <c r="A58" s="52"/>
      <c r="B58" s="53"/>
      <c r="C58" s="53"/>
      <c r="D58" s="53"/>
      <c r="E58" s="53"/>
      <c r="F58" s="53"/>
      <c r="G58" s="53"/>
      <c r="H58" s="53"/>
      <c r="I58" s="53"/>
      <c r="J58" s="53"/>
      <c r="K58" s="21">
        <v>14499.22</v>
      </c>
      <c r="L58" s="22" t="s">
        <v>16</v>
      </c>
    </row>
    <row r="59" spans="1:12" s="4" customFormat="1" ht="16.5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21">
        <v>0</v>
      </c>
      <c r="L59" s="22" t="s">
        <v>25</v>
      </c>
    </row>
    <row r="60" spans="1:12" s="4" customFormat="1" ht="99" customHeight="1" x14ac:dyDescent="0.2">
      <c r="A60" s="55" t="s">
        <v>22</v>
      </c>
      <c r="B60" s="53">
        <v>511016833.75</v>
      </c>
      <c r="C60" s="53">
        <f>D60-B60</f>
        <v>-432456644.25999999</v>
      </c>
      <c r="D60" s="53">
        <v>78560189.489999995</v>
      </c>
      <c r="E60" s="53">
        <v>695142534.65999997</v>
      </c>
      <c r="F60" s="53">
        <f>G60-E60</f>
        <v>-282440274.88</v>
      </c>
      <c r="G60" s="53">
        <v>412702259.77999997</v>
      </c>
      <c r="H60" s="53">
        <v>537876254.61000001</v>
      </c>
      <c r="I60" s="53">
        <f>J60-H60</f>
        <v>-115022268.31</v>
      </c>
      <c r="J60" s="53">
        <v>422853986.30000001</v>
      </c>
      <c r="K60" s="57" t="s">
        <v>18</v>
      </c>
      <c r="L60" s="57"/>
    </row>
    <row r="61" spans="1:12" s="4" customFormat="1" ht="16.5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21">
        <f>K65+K79+K110+K107</f>
        <v>432456644.25999993</v>
      </c>
      <c r="L61" s="22" t="s">
        <v>15</v>
      </c>
    </row>
    <row r="62" spans="1:12" s="4" customFormat="1" ht="16.5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21">
        <f>K72+K92+K112</f>
        <v>282440274.88</v>
      </c>
      <c r="L62" s="22" t="s">
        <v>16</v>
      </c>
    </row>
    <row r="63" spans="1:12" s="4" customFormat="1" ht="16.5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21">
        <f>K76+K100</f>
        <v>115022268.31</v>
      </c>
      <c r="L63" s="22" t="s">
        <v>25</v>
      </c>
    </row>
    <row r="64" spans="1:12" s="4" customFormat="1" ht="63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8" t="s">
        <v>70</v>
      </c>
      <c r="L64" s="58"/>
    </row>
    <row r="65" spans="1:12" s="4" customFormat="1" ht="23.2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19">
        <f>SUM(K66:K71)</f>
        <v>79215859.010000005</v>
      </c>
      <c r="L65" s="20" t="s">
        <v>13</v>
      </c>
    </row>
    <row r="66" spans="1:12" s="4" customFormat="1" ht="73.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21">
        <v>4352005.28</v>
      </c>
      <c r="L66" s="59" t="s">
        <v>28</v>
      </c>
    </row>
    <row r="67" spans="1:12" s="4" customFormat="1" ht="60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21">
        <v>15292642.109999999</v>
      </c>
      <c r="L67" s="59" t="s">
        <v>29</v>
      </c>
    </row>
    <row r="68" spans="1:12" s="4" customFormat="1" ht="59.2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21">
        <v>1223080.21</v>
      </c>
      <c r="L68" s="59" t="s">
        <v>31</v>
      </c>
    </row>
    <row r="69" spans="1:12" s="4" customFormat="1" ht="88.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21">
        <v>22535975</v>
      </c>
      <c r="L69" s="59" t="s">
        <v>42</v>
      </c>
    </row>
    <row r="70" spans="1:12" s="4" customFormat="1" ht="111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21">
        <v>21028966.41</v>
      </c>
      <c r="L70" s="59" t="s">
        <v>43</v>
      </c>
    </row>
    <row r="71" spans="1:12" s="4" customFormat="1" ht="88.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21">
        <v>14783190</v>
      </c>
      <c r="L71" s="59" t="s">
        <v>50</v>
      </c>
    </row>
    <row r="72" spans="1:12" s="4" customFormat="1" ht="23.2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19">
        <f>K73+K75+K74</f>
        <v>226422816.81</v>
      </c>
      <c r="L72" s="20" t="s">
        <v>14</v>
      </c>
    </row>
    <row r="73" spans="1:12" s="4" customFormat="1" ht="56.2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21">
        <v>24397275.510000002</v>
      </c>
      <c r="L73" s="22" t="s">
        <v>48</v>
      </c>
    </row>
    <row r="74" spans="1:12" s="4" customFormat="1" ht="39.75" customHeight="1" x14ac:dyDescent="0.2">
      <c r="A74" s="55"/>
      <c r="B74" s="53"/>
      <c r="C74" s="53"/>
      <c r="D74" s="53"/>
      <c r="E74" s="53"/>
      <c r="F74" s="53"/>
      <c r="G74" s="53"/>
      <c r="H74" s="53"/>
      <c r="I74" s="53"/>
      <c r="J74" s="53"/>
      <c r="K74" s="21">
        <v>105349389.3</v>
      </c>
      <c r="L74" s="22" t="s">
        <v>44</v>
      </c>
    </row>
    <row r="75" spans="1:12" s="4" customFormat="1" ht="57.75" customHeight="1" x14ac:dyDescent="0.2">
      <c r="A75" s="55"/>
      <c r="B75" s="53"/>
      <c r="C75" s="53"/>
      <c r="D75" s="53"/>
      <c r="E75" s="53"/>
      <c r="F75" s="53"/>
      <c r="G75" s="53"/>
      <c r="H75" s="53"/>
      <c r="I75" s="53"/>
      <c r="J75" s="53"/>
      <c r="K75" s="21">
        <v>96676152</v>
      </c>
      <c r="L75" s="22" t="s">
        <v>51</v>
      </c>
    </row>
    <row r="76" spans="1:12" s="4" customFormat="1" ht="23.25" customHeight="1" x14ac:dyDescent="0.2">
      <c r="A76" s="55"/>
      <c r="B76" s="53"/>
      <c r="C76" s="53"/>
      <c r="D76" s="53"/>
      <c r="E76" s="53"/>
      <c r="F76" s="53"/>
      <c r="G76" s="53"/>
      <c r="H76" s="53"/>
      <c r="I76" s="53"/>
      <c r="J76" s="53"/>
      <c r="K76" s="19">
        <f>K77</f>
        <v>85831278</v>
      </c>
      <c r="L76" s="20" t="s">
        <v>26</v>
      </c>
    </row>
    <row r="77" spans="1:12" s="4" customFormat="1" ht="72.75" customHeight="1" x14ac:dyDescent="0.2">
      <c r="A77" s="55"/>
      <c r="B77" s="53"/>
      <c r="C77" s="53"/>
      <c r="D77" s="53"/>
      <c r="E77" s="53"/>
      <c r="F77" s="53"/>
      <c r="G77" s="53"/>
      <c r="H77" s="53"/>
      <c r="I77" s="53"/>
      <c r="J77" s="53"/>
      <c r="K77" s="21">
        <v>85831278</v>
      </c>
      <c r="L77" s="22" t="s">
        <v>61</v>
      </c>
    </row>
    <row r="78" spans="1:12" s="4" customFormat="1" ht="54.75" customHeight="1" x14ac:dyDescent="0.2">
      <c r="A78" s="55"/>
      <c r="B78" s="53"/>
      <c r="C78" s="53"/>
      <c r="D78" s="53"/>
      <c r="E78" s="53"/>
      <c r="F78" s="53"/>
      <c r="G78" s="53"/>
      <c r="H78" s="53"/>
      <c r="I78" s="53"/>
      <c r="J78" s="53"/>
      <c r="K78" s="56" t="s">
        <v>53</v>
      </c>
      <c r="L78" s="56"/>
    </row>
    <row r="79" spans="1:12" s="4" customFormat="1" ht="23.25" customHeight="1" x14ac:dyDescent="0.2">
      <c r="A79" s="55"/>
      <c r="B79" s="53"/>
      <c r="C79" s="53"/>
      <c r="D79" s="53"/>
      <c r="E79" s="53"/>
      <c r="F79" s="53"/>
      <c r="G79" s="53"/>
      <c r="H79" s="53"/>
      <c r="I79" s="53"/>
      <c r="J79" s="53"/>
      <c r="K79" s="19">
        <f>SUM(K80:K91)</f>
        <v>350432028.61999995</v>
      </c>
      <c r="L79" s="20" t="s">
        <v>13</v>
      </c>
    </row>
    <row r="80" spans="1:12" s="4" customFormat="1" ht="56.25" customHeight="1" x14ac:dyDescent="0.2">
      <c r="A80" s="55"/>
      <c r="B80" s="53"/>
      <c r="C80" s="53"/>
      <c r="D80" s="53"/>
      <c r="E80" s="53"/>
      <c r="F80" s="53"/>
      <c r="G80" s="53"/>
      <c r="H80" s="53"/>
      <c r="I80" s="53"/>
      <c r="J80" s="53"/>
      <c r="K80" s="21">
        <v>62165252.509999998</v>
      </c>
      <c r="L80" s="22" t="s">
        <v>35</v>
      </c>
    </row>
    <row r="81" spans="1:12" s="4" customFormat="1" ht="37.5" customHeight="1" x14ac:dyDescent="0.2">
      <c r="A81" s="55"/>
      <c r="B81" s="53"/>
      <c r="C81" s="53"/>
      <c r="D81" s="53"/>
      <c r="E81" s="53"/>
      <c r="F81" s="53"/>
      <c r="G81" s="53"/>
      <c r="H81" s="53"/>
      <c r="I81" s="53"/>
      <c r="J81" s="53"/>
      <c r="K81" s="21">
        <v>2500000</v>
      </c>
      <c r="L81" s="22" t="s">
        <v>34</v>
      </c>
    </row>
    <row r="82" spans="1:12" s="4" customFormat="1" ht="40.5" customHeight="1" x14ac:dyDescent="0.2">
      <c r="A82" s="55"/>
      <c r="B82" s="53"/>
      <c r="C82" s="53"/>
      <c r="D82" s="53"/>
      <c r="E82" s="53"/>
      <c r="F82" s="53"/>
      <c r="G82" s="53"/>
      <c r="H82" s="53"/>
      <c r="I82" s="53"/>
      <c r="J82" s="53"/>
      <c r="K82" s="21">
        <v>43869762</v>
      </c>
      <c r="L82" s="22" t="s">
        <v>37</v>
      </c>
    </row>
    <row r="83" spans="1:12" s="4" customFormat="1" ht="39" customHeight="1" x14ac:dyDescent="0.2">
      <c r="A83" s="55"/>
      <c r="B83" s="53"/>
      <c r="C83" s="53"/>
      <c r="D83" s="53"/>
      <c r="E83" s="53"/>
      <c r="F83" s="53"/>
      <c r="G83" s="53"/>
      <c r="H83" s="53"/>
      <c r="I83" s="53"/>
      <c r="J83" s="53"/>
      <c r="K83" s="21">
        <v>32086018.27</v>
      </c>
      <c r="L83" s="22" t="s">
        <v>33</v>
      </c>
    </row>
    <row r="84" spans="1:12" s="4" customFormat="1" ht="33" x14ac:dyDescent="0.2">
      <c r="A84" s="55"/>
      <c r="B84" s="53"/>
      <c r="C84" s="53"/>
      <c r="D84" s="53"/>
      <c r="E84" s="53"/>
      <c r="F84" s="53"/>
      <c r="G84" s="53"/>
      <c r="H84" s="53"/>
      <c r="I84" s="53"/>
      <c r="J84" s="53"/>
      <c r="K84" s="21">
        <v>10442674.630000001</v>
      </c>
      <c r="L84" s="22" t="s">
        <v>36</v>
      </c>
    </row>
    <row r="85" spans="1:12" s="4" customFormat="1" ht="39.75" customHeight="1" x14ac:dyDescent="0.2">
      <c r="A85" s="55"/>
      <c r="B85" s="53"/>
      <c r="C85" s="53"/>
      <c r="D85" s="53"/>
      <c r="E85" s="53"/>
      <c r="F85" s="53"/>
      <c r="G85" s="53"/>
      <c r="H85" s="53"/>
      <c r="I85" s="53"/>
      <c r="J85" s="53"/>
      <c r="K85" s="21">
        <v>15569692.710000001</v>
      </c>
      <c r="L85" s="22" t="s">
        <v>32</v>
      </c>
    </row>
    <row r="86" spans="1:12" s="4" customFormat="1" ht="69" customHeight="1" x14ac:dyDescent="0.2">
      <c r="A86" s="55"/>
      <c r="B86" s="53"/>
      <c r="C86" s="53"/>
      <c r="D86" s="53"/>
      <c r="E86" s="53"/>
      <c r="F86" s="53"/>
      <c r="G86" s="53"/>
      <c r="H86" s="53"/>
      <c r="I86" s="53"/>
      <c r="J86" s="53"/>
      <c r="K86" s="21">
        <v>28290013.079999998</v>
      </c>
      <c r="L86" s="22" t="s">
        <v>46</v>
      </c>
    </row>
    <row r="87" spans="1:12" s="4" customFormat="1" ht="109.5" customHeight="1" x14ac:dyDescent="0.2">
      <c r="A87" s="60"/>
      <c r="B87" s="53"/>
      <c r="C87" s="53"/>
      <c r="D87" s="53"/>
      <c r="E87" s="53"/>
      <c r="F87" s="53"/>
      <c r="G87" s="53"/>
      <c r="H87" s="53"/>
      <c r="I87" s="53"/>
      <c r="J87" s="53"/>
      <c r="K87" s="21">
        <v>71914624.519999996</v>
      </c>
      <c r="L87" s="22" t="s">
        <v>47</v>
      </c>
    </row>
    <row r="88" spans="1:12" s="4" customFormat="1" ht="75.75" customHeight="1" x14ac:dyDescent="0.2">
      <c r="A88" s="60"/>
      <c r="B88" s="53"/>
      <c r="C88" s="53"/>
      <c r="D88" s="53"/>
      <c r="E88" s="53"/>
      <c r="F88" s="53"/>
      <c r="G88" s="53"/>
      <c r="H88" s="53"/>
      <c r="I88" s="53"/>
      <c r="J88" s="53"/>
      <c r="K88" s="21">
        <v>2690030.45</v>
      </c>
      <c r="L88" s="22" t="s">
        <v>45</v>
      </c>
    </row>
    <row r="89" spans="1:12" s="4" customFormat="1" ht="16.5" x14ac:dyDescent="0.2">
      <c r="A89" s="60"/>
      <c r="B89" s="53"/>
      <c r="C89" s="53"/>
      <c r="D89" s="53"/>
      <c r="E89" s="53"/>
      <c r="F89" s="53"/>
      <c r="G89" s="53"/>
      <c r="H89" s="53"/>
      <c r="I89" s="53"/>
      <c r="J89" s="53"/>
      <c r="K89" s="21">
        <v>233960.45</v>
      </c>
      <c r="L89" s="22" t="s">
        <v>39</v>
      </c>
    </row>
    <row r="90" spans="1:12" s="4" customFormat="1" ht="16.5" x14ac:dyDescent="0.2">
      <c r="A90" s="60"/>
      <c r="B90" s="53"/>
      <c r="C90" s="53"/>
      <c r="D90" s="53"/>
      <c r="E90" s="53"/>
      <c r="F90" s="53"/>
      <c r="G90" s="53"/>
      <c r="H90" s="53"/>
      <c r="I90" s="53"/>
      <c r="J90" s="53"/>
      <c r="K90" s="21">
        <v>2670000</v>
      </c>
      <c r="L90" s="22" t="s">
        <v>49</v>
      </c>
    </row>
    <row r="91" spans="1:12" s="4" customFormat="1" ht="59.25" customHeight="1" x14ac:dyDescent="0.2">
      <c r="A91" s="60"/>
      <c r="B91" s="53"/>
      <c r="C91" s="53"/>
      <c r="D91" s="53"/>
      <c r="E91" s="53"/>
      <c r="F91" s="53"/>
      <c r="G91" s="53"/>
      <c r="H91" s="53"/>
      <c r="I91" s="53"/>
      <c r="J91" s="53"/>
      <c r="K91" s="21">
        <v>78000000</v>
      </c>
      <c r="L91" s="22" t="s">
        <v>62</v>
      </c>
    </row>
    <row r="92" spans="1:12" s="4" customFormat="1" ht="23.25" customHeight="1" x14ac:dyDescent="0.2">
      <c r="A92" s="60"/>
      <c r="B92" s="53"/>
      <c r="C92" s="53"/>
      <c r="D92" s="53"/>
      <c r="E92" s="53"/>
      <c r="F92" s="53"/>
      <c r="G92" s="53"/>
      <c r="H92" s="53"/>
      <c r="I92" s="53"/>
      <c r="J92" s="53"/>
      <c r="K92" s="19">
        <f>SUM(K93:K99)</f>
        <v>55996723.060000002</v>
      </c>
      <c r="L92" s="20" t="s">
        <v>14</v>
      </c>
    </row>
    <row r="93" spans="1:12" s="4" customFormat="1" ht="40.5" customHeight="1" x14ac:dyDescent="0.2">
      <c r="A93" s="60"/>
      <c r="B93" s="53"/>
      <c r="C93" s="53"/>
      <c r="D93" s="53"/>
      <c r="E93" s="53"/>
      <c r="F93" s="53"/>
      <c r="G93" s="53"/>
      <c r="H93" s="53"/>
      <c r="I93" s="53"/>
      <c r="J93" s="53"/>
      <c r="K93" s="21">
        <v>15244656</v>
      </c>
      <c r="L93" s="22" t="s">
        <v>36</v>
      </c>
    </row>
    <row r="94" spans="1:12" s="4" customFormat="1" ht="42.75" customHeight="1" x14ac:dyDescent="0.2">
      <c r="A94" s="60"/>
      <c r="B94" s="53"/>
      <c r="C94" s="53"/>
      <c r="D94" s="53"/>
      <c r="E94" s="53"/>
      <c r="F94" s="53"/>
      <c r="G94" s="53"/>
      <c r="H94" s="53"/>
      <c r="I94" s="53"/>
      <c r="J94" s="53"/>
      <c r="K94" s="21">
        <v>15569792.710000001</v>
      </c>
      <c r="L94" s="22" t="s">
        <v>32</v>
      </c>
    </row>
    <row r="95" spans="1:12" s="4" customFormat="1" ht="70.5" customHeight="1" x14ac:dyDescent="0.2">
      <c r="A95" s="60"/>
      <c r="B95" s="53"/>
      <c r="C95" s="53"/>
      <c r="D95" s="53"/>
      <c r="E95" s="53"/>
      <c r="F95" s="53"/>
      <c r="G95" s="53"/>
      <c r="H95" s="53"/>
      <c r="I95" s="53"/>
      <c r="J95" s="53"/>
      <c r="K95" s="21">
        <v>11534108.289999999</v>
      </c>
      <c r="L95" s="22" t="s">
        <v>45</v>
      </c>
    </row>
    <row r="96" spans="1:12" s="4" customFormat="1" ht="20.25" customHeight="1" x14ac:dyDescent="0.2">
      <c r="A96" s="60"/>
      <c r="B96" s="53"/>
      <c r="C96" s="53"/>
      <c r="D96" s="53"/>
      <c r="E96" s="53"/>
      <c r="F96" s="53"/>
      <c r="G96" s="53"/>
      <c r="H96" s="53"/>
      <c r="I96" s="53"/>
      <c r="J96" s="53"/>
      <c r="K96" s="21">
        <v>336482.72</v>
      </c>
      <c r="L96" s="22" t="s">
        <v>39</v>
      </c>
    </row>
    <row r="97" spans="1:12" s="4" customFormat="1" ht="75.75" customHeight="1" x14ac:dyDescent="0.2">
      <c r="A97" s="60"/>
      <c r="B97" s="53"/>
      <c r="C97" s="53"/>
      <c r="D97" s="53"/>
      <c r="E97" s="53"/>
      <c r="F97" s="53"/>
      <c r="G97" s="53"/>
      <c r="H97" s="53"/>
      <c r="I97" s="53"/>
      <c r="J97" s="53"/>
      <c r="K97" s="21">
        <v>8057641.0599999996</v>
      </c>
      <c r="L97" s="22" t="s">
        <v>46</v>
      </c>
    </row>
    <row r="98" spans="1:12" s="4" customFormat="1" ht="21" customHeight="1" x14ac:dyDescent="0.2">
      <c r="A98" s="60"/>
      <c r="B98" s="53"/>
      <c r="C98" s="53"/>
      <c r="D98" s="53"/>
      <c r="E98" s="53"/>
      <c r="F98" s="53"/>
      <c r="G98" s="53"/>
      <c r="H98" s="53"/>
      <c r="I98" s="53"/>
      <c r="J98" s="53"/>
      <c r="K98" s="21">
        <v>18862.240000000002</v>
      </c>
      <c r="L98" s="22" t="s">
        <v>39</v>
      </c>
    </row>
    <row r="99" spans="1:12" s="4" customFormat="1" ht="57" customHeight="1" x14ac:dyDescent="0.2">
      <c r="A99" s="60"/>
      <c r="B99" s="53"/>
      <c r="C99" s="53"/>
      <c r="D99" s="53"/>
      <c r="E99" s="53"/>
      <c r="F99" s="53"/>
      <c r="G99" s="53"/>
      <c r="H99" s="53"/>
      <c r="I99" s="53"/>
      <c r="J99" s="53"/>
      <c r="K99" s="21">
        <v>5235180.04</v>
      </c>
      <c r="L99" s="22" t="s">
        <v>62</v>
      </c>
    </row>
    <row r="100" spans="1:12" s="4" customFormat="1" ht="23.25" customHeight="1" x14ac:dyDescent="0.2">
      <c r="A100" s="60"/>
      <c r="B100" s="53"/>
      <c r="C100" s="53"/>
      <c r="D100" s="53"/>
      <c r="E100" s="53"/>
      <c r="F100" s="53"/>
      <c r="G100" s="53"/>
      <c r="H100" s="53"/>
      <c r="I100" s="53"/>
      <c r="J100" s="53"/>
      <c r="K100" s="19">
        <f>SUM(K101:K105)</f>
        <v>29190990.309999999</v>
      </c>
      <c r="L100" s="20" t="s">
        <v>26</v>
      </c>
    </row>
    <row r="101" spans="1:12" s="4" customFormat="1" ht="39" customHeight="1" x14ac:dyDescent="0.2">
      <c r="A101" s="60"/>
      <c r="B101" s="53"/>
      <c r="C101" s="53"/>
      <c r="D101" s="53"/>
      <c r="E101" s="53"/>
      <c r="F101" s="53"/>
      <c r="G101" s="53"/>
      <c r="H101" s="53"/>
      <c r="I101" s="53"/>
      <c r="J101" s="53"/>
      <c r="K101" s="21">
        <v>15244656</v>
      </c>
      <c r="L101" s="22" t="s">
        <v>36</v>
      </c>
    </row>
    <row r="102" spans="1:12" s="4" customFormat="1" ht="23.25" customHeight="1" x14ac:dyDescent="0.2">
      <c r="A102" s="60"/>
      <c r="B102" s="53"/>
      <c r="C102" s="53"/>
      <c r="D102" s="53"/>
      <c r="E102" s="53"/>
      <c r="F102" s="53"/>
      <c r="G102" s="53"/>
      <c r="H102" s="53"/>
      <c r="I102" s="53"/>
      <c r="J102" s="53"/>
      <c r="K102" s="21">
        <v>349819.88</v>
      </c>
      <c r="L102" s="22" t="s">
        <v>39</v>
      </c>
    </row>
    <row r="103" spans="1:12" s="4" customFormat="1" ht="83.25" customHeight="1" x14ac:dyDescent="0.2">
      <c r="A103" s="60"/>
      <c r="B103" s="53"/>
      <c r="C103" s="53"/>
      <c r="D103" s="53"/>
      <c r="E103" s="53"/>
      <c r="F103" s="53"/>
      <c r="G103" s="53"/>
      <c r="H103" s="53"/>
      <c r="I103" s="53"/>
      <c r="J103" s="53"/>
      <c r="K103" s="21">
        <v>8341768.3099999996</v>
      </c>
      <c r="L103" s="22" t="s">
        <v>46</v>
      </c>
    </row>
    <row r="104" spans="1:12" s="4" customFormat="1" ht="16.5" x14ac:dyDescent="0.2">
      <c r="A104" s="60"/>
      <c r="B104" s="53"/>
      <c r="C104" s="53"/>
      <c r="D104" s="53"/>
      <c r="E104" s="53"/>
      <c r="F104" s="53"/>
      <c r="G104" s="53"/>
      <c r="H104" s="53"/>
      <c r="I104" s="53"/>
      <c r="J104" s="53"/>
      <c r="K104" s="21">
        <v>19566.080000000002</v>
      </c>
      <c r="L104" s="22" t="s">
        <v>39</v>
      </c>
    </row>
    <row r="105" spans="1:12" s="4" customFormat="1" ht="53.25" customHeight="1" x14ac:dyDescent="0.2">
      <c r="A105" s="60"/>
      <c r="B105" s="53"/>
      <c r="C105" s="53"/>
      <c r="D105" s="53"/>
      <c r="E105" s="53"/>
      <c r="F105" s="53"/>
      <c r="G105" s="53"/>
      <c r="H105" s="53"/>
      <c r="I105" s="53"/>
      <c r="J105" s="53"/>
      <c r="K105" s="21">
        <v>5235180.04</v>
      </c>
      <c r="L105" s="22" t="s">
        <v>62</v>
      </c>
    </row>
    <row r="106" spans="1:12" s="4" customFormat="1" ht="30" customHeight="1" x14ac:dyDescent="0.2">
      <c r="A106" s="60"/>
      <c r="B106" s="53"/>
      <c r="C106" s="53"/>
      <c r="D106" s="53"/>
      <c r="E106" s="53"/>
      <c r="F106" s="53"/>
      <c r="G106" s="53"/>
      <c r="H106" s="53"/>
      <c r="I106" s="53"/>
      <c r="J106" s="53"/>
      <c r="K106" s="58" t="s">
        <v>71</v>
      </c>
      <c r="L106" s="58"/>
    </row>
    <row r="107" spans="1:12" s="12" customFormat="1" ht="23.25" customHeight="1" x14ac:dyDescent="0.2">
      <c r="A107" s="60"/>
      <c r="B107" s="53"/>
      <c r="C107" s="53"/>
      <c r="D107" s="53"/>
      <c r="E107" s="53"/>
      <c r="F107" s="53"/>
      <c r="G107" s="53"/>
      <c r="H107" s="53"/>
      <c r="I107" s="53"/>
      <c r="J107" s="53"/>
      <c r="K107" s="19">
        <f>K108</f>
        <v>2728760.43</v>
      </c>
      <c r="L107" s="20" t="s">
        <v>13</v>
      </c>
    </row>
    <row r="108" spans="1:12" s="4" customFormat="1" ht="78" customHeight="1" x14ac:dyDescent="0.2">
      <c r="A108" s="60"/>
      <c r="B108" s="53"/>
      <c r="C108" s="53"/>
      <c r="D108" s="53"/>
      <c r="E108" s="53"/>
      <c r="F108" s="53"/>
      <c r="G108" s="53"/>
      <c r="H108" s="53"/>
      <c r="I108" s="53"/>
      <c r="J108" s="53"/>
      <c r="K108" s="21">
        <v>2728760.43</v>
      </c>
      <c r="L108" s="22" t="s">
        <v>63</v>
      </c>
    </row>
    <row r="109" spans="1:12" s="4" customFormat="1" ht="22.5" customHeight="1" x14ac:dyDescent="0.2">
      <c r="A109" s="60"/>
      <c r="B109" s="53"/>
      <c r="C109" s="53"/>
      <c r="D109" s="53"/>
      <c r="E109" s="53"/>
      <c r="F109" s="53"/>
      <c r="G109" s="53"/>
      <c r="H109" s="53"/>
      <c r="I109" s="53"/>
      <c r="J109" s="53"/>
      <c r="K109" s="58" t="s">
        <v>72</v>
      </c>
      <c r="L109" s="58"/>
    </row>
    <row r="110" spans="1:12" s="4" customFormat="1" ht="23.25" customHeight="1" x14ac:dyDescent="0.2">
      <c r="A110" s="60"/>
      <c r="B110" s="53"/>
      <c r="C110" s="53"/>
      <c r="D110" s="53"/>
      <c r="E110" s="53"/>
      <c r="F110" s="53"/>
      <c r="G110" s="53"/>
      <c r="H110" s="53"/>
      <c r="I110" s="53"/>
      <c r="J110" s="53"/>
      <c r="K110" s="19">
        <f>SUM(K111:K111)</f>
        <v>79996.2</v>
      </c>
      <c r="L110" s="20" t="s">
        <v>13</v>
      </c>
    </row>
    <row r="111" spans="1:12" s="4" customFormat="1" ht="39" customHeight="1" x14ac:dyDescent="0.2">
      <c r="A111" s="60"/>
      <c r="B111" s="53"/>
      <c r="C111" s="53"/>
      <c r="D111" s="53"/>
      <c r="E111" s="53"/>
      <c r="F111" s="53"/>
      <c r="G111" s="53"/>
      <c r="H111" s="53"/>
      <c r="I111" s="53"/>
      <c r="J111" s="53"/>
      <c r="K111" s="21">
        <v>79996.2</v>
      </c>
      <c r="L111" s="22" t="s">
        <v>38</v>
      </c>
    </row>
    <row r="112" spans="1:12" s="4" customFormat="1" ht="23.25" customHeight="1" x14ac:dyDescent="0.2">
      <c r="A112" s="60"/>
      <c r="B112" s="53"/>
      <c r="C112" s="53"/>
      <c r="D112" s="53"/>
      <c r="E112" s="53"/>
      <c r="F112" s="53"/>
      <c r="G112" s="53"/>
      <c r="H112" s="53"/>
      <c r="I112" s="53"/>
      <c r="J112" s="53"/>
      <c r="K112" s="19">
        <f>K113</f>
        <v>20735.009999999998</v>
      </c>
      <c r="L112" s="20" t="s">
        <v>14</v>
      </c>
    </row>
    <row r="113" spans="1:12" s="4" customFormat="1" ht="39" customHeight="1" x14ac:dyDescent="0.2">
      <c r="A113" s="60"/>
      <c r="B113" s="53"/>
      <c r="C113" s="53"/>
      <c r="D113" s="53"/>
      <c r="E113" s="53"/>
      <c r="F113" s="53"/>
      <c r="G113" s="53"/>
      <c r="H113" s="53"/>
      <c r="I113" s="53"/>
      <c r="J113" s="53"/>
      <c r="K113" s="21">
        <v>20735.009999999998</v>
      </c>
      <c r="L113" s="22" t="s">
        <v>38</v>
      </c>
    </row>
    <row r="114" spans="1:12" s="4" customFormat="1" ht="24.75" customHeight="1" x14ac:dyDescent="0.2">
      <c r="A114" s="60"/>
      <c r="B114" s="53"/>
      <c r="C114" s="53"/>
      <c r="D114" s="53"/>
      <c r="E114" s="53"/>
      <c r="F114" s="53"/>
      <c r="G114" s="53"/>
      <c r="H114" s="53"/>
      <c r="I114" s="53"/>
      <c r="J114" s="53"/>
      <c r="K114" s="27"/>
      <c r="L114" s="20" t="s">
        <v>26</v>
      </c>
    </row>
    <row r="115" spans="1:12" s="4" customFormat="1" ht="21" customHeight="1" x14ac:dyDescent="0.2">
      <c r="A115" s="36" t="s">
        <v>21</v>
      </c>
      <c r="B115" s="39">
        <v>40003450.770000003</v>
      </c>
      <c r="C115" s="39">
        <f>D115-B115</f>
        <v>-16968233.230000004</v>
      </c>
      <c r="D115" s="39">
        <v>23035217.539999999</v>
      </c>
      <c r="E115" s="39">
        <v>85000000</v>
      </c>
      <c r="F115" s="39">
        <f>G115-E115</f>
        <v>-40409218.899999999</v>
      </c>
      <c r="G115" s="39">
        <v>44590781.100000001</v>
      </c>
      <c r="H115" s="39">
        <v>85000000</v>
      </c>
      <c r="I115" s="39">
        <f>J115-H115</f>
        <v>0</v>
      </c>
      <c r="J115" s="39">
        <v>85000000</v>
      </c>
      <c r="K115" s="42" t="s">
        <v>73</v>
      </c>
      <c r="L115" s="43"/>
    </row>
    <row r="116" spans="1:12" s="4" customFormat="1" ht="16.5" x14ac:dyDescent="0.2">
      <c r="A116" s="37"/>
      <c r="B116" s="40"/>
      <c r="C116" s="40"/>
      <c r="D116" s="40"/>
      <c r="E116" s="40"/>
      <c r="F116" s="40"/>
      <c r="G116" s="40"/>
      <c r="H116" s="40"/>
      <c r="I116" s="40"/>
      <c r="J116" s="40"/>
      <c r="K116" s="28">
        <f>K120+K123</f>
        <v>16968233.23</v>
      </c>
      <c r="L116" s="18" t="s">
        <v>15</v>
      </c>
    </row>
    <row r="117" spans="1:12" s="4" customFormat="1" ht="16.5" x14ac:dyDescent="0.2">
      <c r="A117" s="37"/>
      <c r="B117" s="40"/>
      <c r="C117" s="40"/>
      <c r="D117" s="40"/>
      <c r="E117" s="40"/>
      <c r="F117" s="40"/>
      <c r="G117" s="40"/>
      <c r="H117" s="40"/>
      <c r="I117" s="40"/>
      <c r="J117" s="40"/>
      <c r="K117" s="28">
        <f>K121</f>
        <v>40409218.899999999</v>
      </c>
      <c r="L117" s="18" t="s">
        <v>16</v>
      </c>
    </row>
    <row r="118" spans="1:12" s="4" customFormat="1" ht="16.5" x14ac:dyDescent="0.2">
      <c r="A118" s="37"/>
      <c r="B118" s="40"/>
      <c r="C118" s="40"/>
      <c r="D118" s="40"/>
      <c r="E118" s="40"/>
      <c r="F118" s="40"/>
      <c r="G118" s="40"/>
      <c r="H118" s="40"/>
      <c r="I118" s="40"/>
      <c r="J118" s="40"/>
      <c r="K118" s="28"/>
      <c r="L118" s="18" t="s">
        <v>25</v>
      </c>
    </row>
    <row r="119" spans="1:12" s="4" customFormat="1" ht="40.5" customHeight="1" x14ac:dyDescent="0.2">
      <c r="A119" s="37"/>
      <c r="B119" s="40"/>
      <c r="C119" s="40"/>
      <c r="D119" s="40"/>
      <c r="E119" s="40"/>
      <c r="F119" s="40"/>
      <c r="G119" s="40"/>
      <c r="H119" s="40"/>
      <c r="I119" s="40"/>
      <c r="J119" s="40"/>
      <c r="K119" s="32" t="s">
        <v>56</v>
      </c>
      <c r="L119" s="33"/>
    </row>
    <row r="120" spans="1:12" s="4" customFormat="1" ht="16.5" x14ac:dyDescent="0.2">
      <c r="A120" s="37"/>
      <c r="B120" s="40"/>
      <c r="C120" s="40"/>
      <c r="D120" s="40"/>
      <c r="E120" s="40"/>
      <c r="F120" s="40"/>
      <c r="G120" s="40"/>
      <c r="H120" s="40"/>
      <c r="I120" s="40"/>
      <c r="J120" s="40"/>
      <c r="K120" s="29">
        <f>600000+14000000-14000000-1543036.77+13298780</f>
        <v>12355743.23</v>
      </c>
      <c r="L120" s="30" t="s">
        <v>15</v>
      </c>
    </row>
    <row r="121" spans="1:12" s="4" customFormat="1" ht="16.5" x14ac:dyDescent="0.2">
      <c r="A121" s="37"/>
      <c r="B121" s="40"/>
      <c r="C121" s="40"/>
      <c r="D121" s="40"/>
      <c r="E121" s="40"/>
      <c r="F121" s="40"/>
      <c r="G121" s="40"/>
      <c r="H121" s="40"/>
      <c r="I121" s="40"/>
      <c r="J121" s="40"/>
      <c r="K121" s="28">
        <f>13244418.9+13164800+14000000</f>
        <v>40409218.899999999</v>
      </c>
      <c r="L121" s="30" t="s">
        <v>16</v>
      </c>
    </row>
    <row r="122" spans="1:12" s="4" customFormat="1" ht="34.5" customHeight="1" x14ac:dyDescent="0.2">
      <c r="A122" s="37"/>
      <c r="B122" s="40"/>
      <c r="C122" s="40"/>
      <c r="D122" s="40"/>
      <c r="E122" s="40"/>
      <c r="F122" s="40"/>
      <c r="G122" s="40"/>
      <c r="H122" s="40"/>
      <c r="I122" s="40"/>
      <c r="J122" s="40"/>
      <c r="K122" s="32" t="s">
        <v>41</v>
      </c>
      <c r="L122" s="33"/>
    </row>
    <row r="123" spans="1:12" s="4" customFormat="1" ht="16.5" x14ac:dyDescent="0.2">
      <c r="A123" s="38"/>
      <c r="B123" s="41"/>
      <c r="C123" s="41"/>
      <c r="D123" s="41"/>
      <c r="E123" s="41"/>
      <c r="F123" s="41"/>
      <c r="G123" s="41"/>
      <c r="H123" s="41"/>
      <c r="I123" s="41"/>
      <c r="J123" s="41"/>
      <c r="K123" s="29">
        <f>2848540+1763950</f>
        <v>4612490</v>
      </c>
      <c r="L123" s="30" t="s">
        <v>15</v>
      </c>
    </row>
    <row r="124" spans="1:12" s="4" customFormat="1" ht="30" customHeight="1" x14ac:dyDescent="0.2">
      <c r="A124" s="52" t="s">
        <v>11</v>
      </c>
      <c r="B124" s="53">
        <v>12869700</v>
      </c>
      <c r="C124" s="39">
        <f>D124-B124</f>
        <v>-10229432</v>
      </c>
      <c r="D124" s="39">
        <v>2640268</v>
      </c>
      <c r="E124" s="39">
        <v>12869700</v>
      </c>
      <c r="F124" s="39">
        <f>G124-E124</f>
        <v>0</v>
      </c>
      <c r="G124" s="39">
        <v>12869700</v>
      </c>
      <c r="H124" s="39">
        <v>12869700</v>
      </c>
      <c r="I124" s="39">
        <f>J124-H124</f>
        <v>0</v>
      </c>
      <c r="J124" s="39">
        <v>12869700</v>
      </c>
      <c r="K124" s="42" t="s">
        <v>74</v>
      </c>
      <c r="L124" s="43"/>
    </row>
    <row r="125" spans="1:12" s="4" customFormat="1" ht="16.5" x14ac:dyDescent="0.2">
      <c r="A125" s="52"/>
      <c r="B125" s="53"/>
      <c r="C125" s="40"/>
      <c r="D125" s="40"/>
      <c r="E125" s="40"/>
      <c r="F125" s="40"/>
      <c r="G125" s="40"/>
      <c r="H125" s="40"/>
      <c r="I125" s="40"/>
      <c r="J125" s="40"/>
      <c r="K125" s="28">
        <f>K129+K131</f>
        <v>10229432</v>
      </c>
      <c r="L125" s="22" t="s">
        <v>15</v>
      </c>
    </row>
    <row r="126" spans="1:12" s="4" customFormat="1" ht="16.5" x14ac:dyDescent="0.2">
      <c r="A126" s="52"/>
      <c r="B126" s="53"/>
      <c r="C126" s="40"/>
      <c r="D126" s="40"/>
      <c r="E126" s="40"/>
      <c r="F126" s="40"/>
      <c r="G126" s="40"/>
      <c r="H126" s="40"/>
      <c r="I126" s="40"/>
      <c r="J126" s="40"/>
      <c r="K126" s="28">
        <v>0</v>
      </c>
      <c r="L126" s="22" t="s">
        <v>16</v>
      </c>
    </row>
    <row r="127" spans="1:12" s="4" customFormat="1" ht="17.25" customHeight="1" x14ac:dyDescent="0.2">
      <c r="A127" s="52"/>
      <c r="B127" s="53"/>
      <c r="C127" s="40"/>
      <c r="D127" s="40"/>
      <c r="E127" s="40"/>
      <c r="F127" s="40"/>
      <c r="G127" s="40"/>
      <c r="H127" s="40"/>
      <c r="I127" s="40"/>
      <c r="J127" s="40"/>
      <c r="K127" s="28">
        <v>0</v>
      </c>
      <c r="L127" s="22" t="s">
        <v>25</v>
      </c>
    </row>
    <row r="128" spans="1:12" s="4" customFormat="1" ht="20.25" customHeight="1" x14ac:dyDescent="0.2">
      <c r="A128" s="52"/>
      <c r="B128" s="53"/>
      <c r="C128" s="40"/>
      <c r="D128" s="40"/>
      <c r="E128" s="40"/>
      <c r="F128" s="40"/>
      <c r="G128" s="40"/>
      <c r="H128" s="40"/>
      <c r="I128" s="40"/>
      <c r="J128" s="40"/>
      <c r="K128" s="32" t="s">
        <v>75</v>
      </c>
      <c r="L128" s="33"/>
    </row>
    <row r="129" spans="1:12" s="4" customFormat="1" ht="16.5" x14ac:dyDescent="0.2">
      <c r="A129" s="52"/>
      <c r="B129" s="53"/>
      <c r="C129" s="40"/>
      <c r="D129" s="40"/>
      <c r="E129" s="40"/>
      <c r="F129" s="40"/>
      <c r="G129" s="40"/>
      <c r="H129" s="40"/>
      <c r="I129" s="40"/>
      <c r="J129" s="40"/>
      <c r="K129" s="29">
        <f>5000000+5000000</f>
        <v>10000000</v>
      </c>
      <c r="L129" s="22" t="s">
        <v>15</v>
      </c>
    </row>
    <row r="130" spans="1:12" s="4" customFormat="1" ht="20.25" customHeight="1" x14ac:dyDescent="0.2">
      <c r="A130" s="52"/>
      <c r="B130" s="53"/>
      <c r="C130" s="40"/>
      <c r="D130" s="40"/>
      <c r="E130" s="40"/>
      <c r="F130" s="40"/>
      <c r="G130" s="40"/>
      <c r="H130" s="40"/>
      <c r="I130" s="40"/>
      <c r="J130" s="40"/>
      <c r="K130" s="32" t="s">
        <v>76</v>
      </c>
      <c r="L130" s="33"/>
    </row>
    <row r="131" spans="1:12" s="4" customFormat="1" ht="16.5" x14ac:dyDescent="0.2">
      <c r="A131" s="52"/>
      <c r="B131" s="53"/>
      <c r="C131" s="41"/>
      <c r="D131" s="41"/>
      <c r="E131" s="41"/>
      <c r="F131" s="41"/>
      <c r="G131" s="41"/>
      <c r="H131" s="41"/>
      <c r="I131" s="41"/>
      <c r="J131" s="41"/>
      <c r="K131" s="31">
        <v>229432</v>
      </c>
      <c r="L131" s="22" t="s">
        <v>15</v>
      </c>
    </row>
    <row r="133" spans="1:12" ht="16.149999999999999" customHeight="1" x14ac:dyDescent="0.2"/>
    <row r="136" spans="1:12" ht="56.25" customHeight="1" x14ac:dyDescent="0.2">
      <c r="A136" s="13" t="s">
        <v>64</v>
      </c>
    </row>
  </sheetData>
  <mergeCells count="99">
    <mergeCell ref="H60:H86"/>
    <mergeCell ref="I60:I86"/>
    <mergeCell ref="J60:J86"/>
    <mergeCell ref="H87:H114"/>
    <mergeCell ref="I87:I114"/>
    <mergeCell ref="J87:J114"/>
    <mergeCell ref="E60:E86"/>
    <mergeCell ref="F60:F86"/>
    <mergeCell ref="G60:G86"/>
    <mergeCell ref="E87:E114"/>
    <mergeCell ref="F87:F114"/>
    <mergeCell ref="G87:G114"/>
    <mergeCell ref="A60:A86"/>
    <mergeCell ref="B60:B86"/>
    <mergeCell ref="C60:C86"/>
    <mergeCell ref="D60:D86"/>
    <mergeCell ref="A87:A114"/>
    <mergeCell ref="B87:B114"/>
    <mergeCell ref="C87:C114"/>
    <mergeCell ref="D87:D114"/>
    <mergeCell ref="K106:L106"/>
    <mergeCell ref="K130:L130"/>
    <mergeCell ref="A124:A131"/>
    <mergeCell ref="B124:B131"/>
    <mergeCell ref="C124:C131"/>
    <mergeCell ref="D124:D131"/>
    <mergeCell ref="E124:E131"/>
    <mergeCell ref="F124:F131"/>
    <mergeCell ref="G124:G131"/>
    <mergeCell ref="H124:H131"/>
    <mergeCell ref="I124:I131"/>
    <mergeCell ref="J124:J131"/>
    <mergeCell ref="K128:L128"/>
    <mergeCell ref="K119:L119"/>
    <mergeCell ref="K115:L115"/>
    <mergeCell ref="K124:L124"/>
    <mergeCell ref="E56:E59"/>
    <mergeCell ref="F56:F59"/>
    <mergeCell ref="G56:G59"/>
    <mergeCell ref="H56:H59"/>
    <mergeCell ref="I56:I59"/>
    <mergeCell ref="A8:A23"/>
    <mergeCell ref="B8:B23"/>
    <mergeCell ref="C8:C23"/>
    <mergeCell ref="A56:A59"/>
    <mergeCell ref="B56:B59"/>
    <mergeCell ref="C56:C59"/>
    <mergeCell ref="D56:D59"/>
    <mergeCell ref="A2:L2"/>
    <mergeCell ref="A4:A5"/>
    <mergeCell ref="B4:D4"/>
    <mergeCell ref="E4:G4"/>
    <mergeCell ref="H4:J4"/>
    <mergeCell ref="L4:L5"/>
    <mergeCell ref="K4:K5"/>
    <mergeCell ref="I8:I23"/>
    <mergeCell ref="I28:I55"/>
    <mergeCell ref="D8:D23"/>
    <mergeCell ref="E8:E23"/>
    <mergeCell ref="J8:J23"/>
    <mergeCell ref="F8:F23"/>
    <mergeCell ref="G8:G23"/>
    <mergeCell ref="H8:H23"/>
    <mergeCell ref="D28:D55"/>
    <mergeCell ref="E28:E55"/>
    <mergeCell ref="F28:F55"/>
    <mergeCell ref="G28:G55"/>
    <mergeCell ref="H28:H55"/>
    <mergeCell ref="K7:L7"/>
    <mergeCell ref="K28:L28"/>
    <mergeCell ref="K32:L32"/>
    <mergeCell ref="K52:L52"/>
    <mergeCell ref="K8:L8"/>
    <mergeCell ref="K60:L60"/>
    <mergeCell ref="K64:L64"/>
    <mergeCell ref="K12:L12"/>
    <mergeCell ref="K78:L78"/>
    <mergeCell ref="J28:J55"/>
    <mergeCell ref="K48:L48"/>
    <mergeCell ref="K44:L44"/>
    <mergeCell ref="K40:L40"/>
    <mergeCell ref="K56:L56"/>
    <mergeCell ref="J56:J59"/>
    <mergeCell ref="K109:L109"/>
    <mergeCell ref="K36:L36"/>
    <mergeCell ref="K122:L122"/>
    <mergeCell ref="A115:A123"/>
    <mergeCell ref="B115:B123"/>
    <mergeCell ref="C115:C123"/>
    <mergeCell ref="D115:D123"/>
    <mergeCell ref="E115:E123"/>
    <mergeCell ref="F115:F123"/>
    <mergeCell ref="G115:G123"/>
    <mergeCell ref="H115:H123"/>
    <mergeCell ref="I115:I123"/>
    <mergeCell ref="J115:J123"/>
    <mergeCell ref="A28:A55"/>
    <mergeCell ref="B28:B55"/>
    <mergeCell ref="C28:C55"/>
  </mergeCells>
  <pageMargins left="0.94488188976377963" right="0.74803149606299213" top="0.98425196850393704" bottom="0.59055118110236227" header="0.51181102362204722" footer="0.31496062992125984"/>
  <pageSetup paperSize="8" scale="49" firstPageNumber="155" fitToHeight="0" orientation="landscape" useFirstPageNumber="1" r:id="rId1"/>
  <headerFooter alignWithMargins="0">
    <oddFooter>&amp;R&amp;"Times New Roman,обычный"&amp;18&amp;P</oddFooter>
  </headerFooter>
  <rowBreaks count="1" manualBreakCount="1">
    <brk id="12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Вершинина Мария Игоревна</dc:creator>
  <dc:description>POI HSSF rep:2.55.0.102</dc:description>
  <cp:lastModifiedBy>Фаткуллина Альфия Анваровна</cp:lastModifiedBy>
  <cp:lastPrinted>2026-08-31T13:26:20Z</cp:lastPrinted>
  <dcterms:created xsi:type="dcterms:W3CDTF">2023-01-30T09:18:45Z</dcterms:created>
  <dcterms:modified xsi:type="dcterms:W3CDTF">2026-08-31T13:26:35Z</dcterms:modified>
</cp:coreProperties>
</file>