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055" yWindow="345" windowWidth="13710" windowHeight="120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543" i="1" l="1"/>
  <c r="G536" i="1"/>
  <c r="G527" i="1" l="1"/>
  <c r="G494" i="1"/>
  <c r="K448" i="1"/>
  <c r="G442" i="1"/>
  <c r="D448" i="1"/>
  <c r="K442" i="1" l="1"/>
  <c r="D442" i="1"/>
  <c r="D441" i="1" s="1"/>
  <c r="G448" i="1"/>
  <c r="G575" i="1"/>
  <c r="K536" i="1"/>
  <c r="D543" i="1"/>
  <c r="K543" i="1"/>
  <c r="D536" i="1"/>
  <c r="D527" i="1" s="1"/>
  <c r="E539" i="1"/>
  <c r="F539" i="1"/>
  <c r="G462" i="1"/>
  <c r="F462" i="1"/>
  <c r="E462" i="1"/>
  <c r="D462" i="1"/>
  <c r="K468" i="1"/>
  <c r="D469" i="1"/>
  <c r="F448" i="1"/>
  <c r="E448" i="1"/>
  <c r="H453" i="1"/>
  <c r="D461" i="1" l="1"/>
  <c r="D440" i="1" s="1"/>
  <c r="G441" i="1"/>
  <c r="K441" i="1" s="1"/>
  <c r="K462" i="1"/>
  <c r="D510" i="1" l="1"/>
  <c r="F579" i="1" l="1"/>
  <c r="E579" i="1"/>
  <c r="H468" i="1"/>
  <c r="D575" i="1" l="1"/>
  <c r="K575" i="1"/>
  <c r="G560" i="1"/>
  <c r="K494" i="1"/>
  <c r="K569" i="1"/>
  <c r="G569" i="1"/>
  <c r="K511" i="1"/>
  <c r="G511" i="1" l="1"/>
  <c r="K528" i="1" l="1"/>
  <c r="K529" i="1"/>
  <c r="G525" i="1"/>
  <c r="K469" i="1"/>
  <c r="K461" i="1" s="1"/>
  <c r="K527" i="1" l="1"/>
  <c r="K525" i="1" s="1"/>
  <c r="K579" i="1" s="1"/>
  <c r="D569" i="1"/>
  <c r="H557" i="1" l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G539" i="1"/>
  <c r="D539" i="1"/>
  <c r="H542" i="1"/>
  <c r="H541" i="1"/>
  <c r="H540" i="1"/>
  <c r="H538" i="1"/>
  <c r="H537" i="1"/>
  <c r="H565" i="1"/>
  <c r="H564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G469" i="1"/>
  <c r="G461" i="1" s="1"/>
  <c r="G440" i="1" s="1"/>
  <c r="G436" i="1" s="1"/>
  <c r="G579" i="1" s="1"/>
  <c r="H467" i="1"/>
  <c r="H466" i="1"/>
  <c r="H465" i="1"/>
  <c r="H464" i="1"/>
  <c r="H463" i="1"/>
  <c r="H459" i="1"/>
  <c r="H457" i="1"/>
  <c r="H456" i="1"/>
  <c r="H449" i="1"/>
  <c r="H447" i="1"/>
  <c r="H446" i="1"/>
  <c r="H445" i="1"/>
  <c r="H444" i="1"/>
  <c r="H443" i="1"/>
  <c r="H485" i="1" l="1"/>
  <c r="H558" i="1"/>
  <c r="H462" i="1"/>
  <c r="H469" i="1"/>
  <c r="H539" i="1"/>
  <c r="H525" i="1" l="1"/>
  <c r="H448" i="1"/>
  <c r="H442" i="1"/>
  <c r="H543" i="1"/>
  <c r="H461" i="1"/>
  <c r="H536" i="1"/>
  <c r="F440" i="1"/>
  <c r="E440" i="1"/>
  <c r="K440" i="1" l="1"/>
  <c r="H440" i="1"/>
  <c r="D412" i="1"/>
  <c r="D384" i="1" s="1"/>
  <c r="D400" i="1"/>
  <c r="D394" i="1" s="1"/>
  <c r="D386" i="1"/>
  <c r="D376" i="1"/>
  <c r="D330" i="1" s="1"/>
  <c r="D353" i="1"/>
  <c r="D350" i="1"/>
  <c r="D340" i="1"/>
  <c r="D332" i="1"/>
  <c r="D329" i="1" l="1"/>
  <c r="D349" i="1"/>
  <c r="D331" i="1"/>
  <c r="D383" i="1"/>
  <c r="D382" i="1" s="1"/>
  <c r="D328" i="1"/>
  <c r="K205" i="1"/>
  <c r="G205" i="1"/>
  <c r="D205" i="1"/>
  <c r="H191" i="1"/>
  <c r="D192" i="1"/>
  <c r="K253" i="1"/>
  <c r="G253" i="1"/>
  <c r="D253" i="1"/>
  <c r="D327" i="1" l="1"/>
  <c r="G283" i="1"/>
  <c r="K293" i="1"/>
  <c r="G293" i="1"/>
  <c r="K230" i="1"/>
  <c r="K224" i="1"/>
  <c r="G224" i="1"/>
  <c r="G230" i="1"/>
  <c r="K238" i="1"/>
  <c r="G238" i="1"/>
  <c r="K258" i="1" l="1"/>
  <c r="D258" i="1"/>
  <c r="G258" i="1"/>
  <c r="K192" i="1" l="1"/>
  <c r="G192" i="1"/>
  <c r="K183" i="1"/>
  <c r="K177" i="1"/>
  <c r="G177" i="1"/>
  <c r="G183" i="1"/>
  <c r="D183" i="1"/>
  <c r="D176" i="1" s="1"/>
  <c r="H190" i="1"/>
  <c r="H189" i="1"/>
  <c r="H188" i="1"/>
  <c r="H187" i="1"/>
  <c r="H186" i="1"/>
  <c r="H185" i="1"/>
  <c r="H184" i="1"/>
  <c r="D177" i="1"/>
  <c r="G176" i="1" l="1"/>
  <c r="K170" i="1"/>
  <c r="G170" i="1"/>
  <c r="K271" i="1"/>
  <c r="G271" i="1"/>
  <c r="D271" i="1"/>
  <c r="D251" i="1" s="1"/>
  <c r="G251" i="1" l="1"/>
  <c r="G249" i="1" s="1"/>
  <c r="G304" i="1" s="1"/>
  <c r="K251" i="1"/>
  <c r="K249" i="1" s="1"/>
  <c r="I24" i="1"/>
  <c r="D26" i="1"/>
  <c r="H26" i="1"/>
  <c r="H23" i="1" s="1"/>
  <c r="I26" i="1"/>
  <c r="I23" i="1" s="1"/>
  <c r="F28" i="1"/>
  <c r="F29" i="1"/>
  <c r="F30" i="1"/>
  <c r="F31" i="1"/>
  <c r="F32" i="1"/>
  <c r="D33" i="1"/>
  <c r="F35" i="1"/>
  <c r="F36" i="1"/>
  <c r="F37" i="1"/>
  <c r="F38" i="1"/>
  <c r="F39" i="1"/>
  <c r="D41" i="1"/>
  <c r="F43" i="1"/>
  <c r="F44" i="1"/>
  <c r="E45" i="1"/>
  <c r="E44" i="1" s="1"/>
  <c r="F45" i="1"/>
  <c r="D46" i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E55" i="1"/>
  <c r="F55" i="1"/>
  <c r="H57" i="1"/>
  <c r="H24" i="1" s="1"/>
  <c r="H58" i="1"/>
  <c r="F58" i="1" s="1"/>
  <c r="G58" i="1" s="1"/>
  <c r="H63" i="1"/>
  <c r="F63" i="1" s="1"/>
  <c r="G63" i="1" s="1"/>
  <c r="F64" i="1"/>
  <c r="G64" i="1" s="1"/>
  <c r="F65" i="1"/>
  <c r="G65" i="1" s="1"/>
  <c r="H69" i="1"/>
  <c r="I69" i="1"/>
  <c r="F70" i="1"/>
  <c r="G70" i="1" s="1"/>
  <c r="F71" i="1"/>
  <c r="G71" i="1" s="1"/>
  <c r="H77" i="1"/>
  <c r="F78" i="1"/>
  <c r="G78" i="1" s="1"/>
  <c r="F79" i="1"/>
  <c r="G79" i="1" s="1"/>
  <c r="F80" i="1"/>
  <c r="G80" i="1" s="1"/>
  <c r="H81" i="1"/>
  <c r="F82" i="1"/>
  <c r="G82" i="1" s="1"/>
  <c r="F83" i="1"/>
  <c r="G83" i="1" s="1"/>
  <c r="F84" i="1"/>
  <c r="G84" i="1" s="1"/>
  <c r="H85" i="1"/>
  <c r="G86" i="1"/>
  <c r="F87" i="1"/>
  <c r="G87" i="1" s="1"/>
  <c r="I88" i="1"/>
  <c r="G91" i="1"/>
  <c r="H94" i="1"/>
  <c r="H91" i="1" s="1"/>
  <c r="D95" i="1"/>
  <c r="D100" i="1"/>
  <c r="F108" i="1"/>
  <c r="I110" i="1"/>
  <c r="I94" i="1" s="1"/>
  <c r="I91" i="1" s="1"/>
  <c r="I111" i="1"/>
  <c r="D132" i="1"/>
  <c r="I243" i="1"/>
  <c r="I21" i="1" l="1"/>
  <c r="H88" i="1"/>
  <c r="F85" i="1"/>
  <c r="G85" i="1" s="1"/>
  <c r="F77" i="1"/>
  <c r="G77" i="1" s="1"/>
  <c r="G69" i="1"/>
  <c r="G55" i="1"/>
  <c r="G45" i="1"/>
  <c r="F81" i="1"/>
  <c r="G81" i="1" s="1"/>
  <c r="F69" i="1"/>
  <c r="F41" i="1"/>
  <c r="D24" i="1"/>
  <c r="D94" i="1"/>
  <c r="D91" i="1" s="1"/>
  <c r="F33" i="1"/>
  <c r="F26" i="1"/>
  <c r="D23" i="1"/>
  <c r="H21" i="1"/>
  <c r="E43" i="1"/>
  <c r="G44" i="1"/>
  <c r="F57" i="1"/>
  <c r="G57" i="1" s="1"/>
  <c r="F23" i="1" l="1"/>
  <c r="D21" i="1"/>
  <c r="G43" i="1"/>
  <c r="E41" i="1"/>
  <c r="E39" i="1" l="1"/>
  <c r="G41" i="1"/>
  <c r="E38" i="1" l="1"/>
  <c r="G39" i="1"/>
  <c r="G38" i="1" l="1"/>
  <c r="E37" i="1"/>
  <c r="E36" i="1" l="1"/>
  <c r="G37" i="1"/>
  <c r="G36" i="1" l="1"/>
  <c r="E35" i="1"/>
  <c r="E33" i="1" l="1"/>
  <c r="G35" i="1"/>
  <c r="G33" i="1" s="1"/>
  <c r="E32" i="1" l="1"/>
  <c r="E24" i="1"/>
  <c r="G32" i="1" l="1"/>
  <c r="E31" i="1"/>
  <c r="E30" i="1" l="1"/>
  <c r="G31" i="1"/>
  <c r="G30" i="1" l="1"/>
  <c r="E29" i="1"/>
  <c r="E28" i="1" l="1"/>
  <c r="G29" i="1"/>
  <c r="E26" i="1" l="1"/>
  <c r="G28" i="1"/>
  <c r="E23" i="1" l="1"/>
  <c r="E21" i="1" s="1"/>
  <c r="G26" i="1"/>
  <c r="G23" i="1" s="1"/>
  <c r="G56" i="1"/>
  <c r="G24" i="1" s="1"/>
  <c r="F56" i="1"/>
  <c r="F24" i="1" s="1"/>
  <c r="F21" i="1" s="1"/>
  <c r="G21" i="1" l="1"/>
  <c r="E111" i="1"/>
  <c r="G111" i="1"/>
  <c r="G102" i="1"/>
  <c r="E102" i="1"/>
  <c r="E108" i="1"/>
  <c r="G108" i="1"/>
  <c r="G106" i="1"/>
  <c r="E106" i="1"/>
  <c r="E112" i="1"/>
  <c r="G112" i="1"/>
  <c r="E99" i="1"/>
  <c r="G99" i="1"/>
  <c r="G98" i="1"/>
  <c r="E98" i="1"/>
  <c r="G103" i="1"/>
  <c r="E103" i="1"/>
  <c r="G104" i="1"/>
  <c r="E104" i="1"/>
  <c r="G97" i="1"/>
  <c r="E97" i="1"/>
  <c r="G110" i="1"/>
  <c r="E110" i="1"/>
  <c r="G105" i="1"/>
  <c r="E105" i="1"/>
  <c r="G107" i="1"/>
  <c r="E107" i="1"/>
  <c r="E91" i="1"/>
  <c r="E100" i="1"/>
  <c r="G95" i="1"/>
  <c r="E95" i="1"/>
  <c r="E101" i="1"/>
  <c r="G101" i="1"/>
  <c r="G100" i="1"/>
  <c r="E93" i="1"/>
  <c r="E109" i="1"/>
  <c r="E94" i="1"/>
</calcChain>
</file>

<file path=xl/comments1.xml><?xml version="1.0" encoding="utf-8"?>
<comments xmlns="http://schemas.openxmlformats.org/spreadsheetml/2006/main">
  <authors>
    <author>Автор</author>
  </authors>
  <commentList>
    <comment ref="D4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211,01+33,65</t>
        </r>
      </text>
    </comment>
    <comment ref="D4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39,12+33,65</t>
        </r>
      </text>
    </comment>
    <comment ref="D5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98+1</t>
        </r>
      </text>
    </comment>
    <comment ref="D5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8+2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<sst xmlns="http://schemas.openxmlformats.org/spreadsheetml/2006/main" count="1755" uniqueCount="796">
  <si>
    <t>Согласовано</t>
  </si>
  <si>
    <t>Утверждаю</t>
  </si>
  <si>
    <t>Глава города Сургута</t>
  </si>
  <si>
    <t>МЕРОПРИЯТИЯ</t>
  </si>
  <si>
    <t>по подготовке объектов жилищно-коммунального хозяйства</t>
  </si>
  <si>
    <t>муниципального образования город Сургут</t>
  </si>
  <si>
    <t xml:space="preserve"> "___"_______________________2013г.</t>
  </si>
  <si>
    <t>к работе в осенне-зимний период 2013-2014 годов</t>
  </si>
  <si>
    <t>Капитальный ремонт</t>
  </si>
  <si>
    <t>№пп</t>
  </si>
  <si>
    <t xml:space="preserve">Наименование работ </t>
  </si>
  <si>
    <t>ед.изм.</t>
  </si>
  <si>
    <t>количество объем</t>
  </si>
  <si>
    <t>Местный бюджет</t>
  </si>
  <si>
    <t xml:space="preserve">средства предприятия  </t>
  </si>
  <si>
    <t>ВСЕГО</t>
  </si>
  <si>
    <t>Тепло</t>
  </si>
  <si>
    <t>Вода</t>
  </si>
  <si>
    <t>ответственный исполнитель</t>
  </si>
  <si>
    <t>1.</t>
  </si>
  <si>
    <t>1.2.</t>
  </si>
  <si>
    <t>ТК-19(ТК94-19) - ТК-21(ТК94-21) - ТК-20 (ТК94-20) - ТК-16 (ТК94-16) - ТК-22 (ТК94-22) -  ТК-23 (ТК94-23) - ТК-26 (ТК94-26) - ТК-24 (ТК94-24), с ответвлениями до ввода в ж/д ул.Энтузиастов, 41, 43/А,  45,  ул. 60 лет Октября, 2, 12, 14, 18, 20.</t>
  </si>
  <si>
    <t>От ЦТП-69 до ввода в университет (СурГУ) блоки А, Б.  (ТК69-3(ТК69-2-1) - ТК69-4(ТК69-2-2) - ТК69-5(ТК69-2-3).</t>
  </si>
  <si>
    <t>От ТК - 1 до ввода в ж/д пр-т Набережный, 78</t>
  </si>
  <si>
    <t>В техподполье ж/д ул. Крылова, 13</t>
  </si>
  <si>
    <t>От ТК-6 до ввода в ж/д ул. Грибоедова, 11</t>
  </si>
  <si>
    <t>1.3.</t>
  </si>
  <si>
    <t>От ТК-19(ТК94-19) - ТК-18(ТК94-18) - ТК-17*(ТК94-17*) - ТК-17(ТК94-17) - ТК-25(ТК94-25) - УТ-1, с ответвлениями до ввода в ж/д 60 лет Октября, 4,6,8,8/А,10.</t>
  </si>
  <si>
    <t>От ТК-22(ТК94-22) - ТК94-27 (проектир.) - ТК94-28 (проектир.) - 4ТК14, с ответвлением до ввода в ж.д.  ул.Энтузиастов, 37, 39.</t>
  </si>
  <si>
    <t>От ТК-5(ТК94-5) - ТК-6(ТК94-6) - ТК-7(ТК94-7) - ТК-9(ТК94-9) - ТК-12(ТК94-12), с ответвлениями до ввода в ж/д ул.Артема, 1,3,5,  пр.Набережный, 38, 38/1, 40, 42, 44, 44/1, 44/2.</t>
  </si>
  <si>
    <t>От ЦТП-33  до ТК-33 (ТК-33-2), до ввода в ж/д Бажова, 20,22. От  ТК-33 (ТК-33-2) - до ввода в ж/д пр-т Ленина, 54.</t>
  </si>
  <si>
    <t>От ЦТП-60 до ввода в ж/д Комсомольский, 44/2.  От ТК-60-6 до ввода в ж/д Комсомольский, 44/2.</t>
  </si>
  <si>
    <t>От ж/д ул. Федорова, 59 до ТК2-1*(ТК52-2) до ввода в ж/д ул. Федорова, 59 (второй ввод). От ТК2-1* (ТК52-2) до ж/д пр.Комсомольский, 20/1. От ТК2-3*(ТК52-4) до ввода в ж/д ул. Федорова,69; от ж/д ул. Федорова,69 до ТК2-4(ТК52-5) до ввода в ж/д ул. Федорова, 69 (второй ввод). От ТК2-3*(ТК52-4) до ввода в ж/д ул.Федорова, 61.</t>
  </si>
  <si>
    <t>Капитальный ремонт ветхих трубопроводов, в том числе - ПСО-34,п.Взлетный,п.Дорожный, п.Гидромеханизаторов</t>
  </si>
  <si>
    <t>Капитальный ремонт изоляции ветхих трубопроводов, в т.ч. ПСО-34,п.Взлетный,п.Дорожный, п.Гидромеханизаторов</t>
  </si>
  <si>
    <t>2.</t>
  </si>
  <si>
    <t>ед.</t>
  </si>
  <si>
    <t>2.2.</t>
  </si>
  <si>
    <t>КИПиА котельных, всего в том числе:</t>
  </si>
  <si>
    <t>3.</t>
  </si>
  <si>
    <t>3.1.</t>
  </si>
  <si>
    <t>Капитальный ремонт  и техническое перевооружение ЦТП - всего:</t>
  </si>
  <si>
    <t>Замена теплообменного оборудования и монтаж системы автоматизации ГВС на  ЦТП № 7,19,21</t>
  </si>
  <si>
    <t>Установка регулирующего клапана подпора на трубопроводе Т2 системы отопления ЦТП № 7, 8, 16, 22, 23, 33, 34, 35, 36, 38, 39, 45, 52, 53,61,62,65,75,76,77,80</t>
  </si>
  <si>
    <t>Замена насосного оборудования ЦТП-8, 89</t>
  </si>
  <si>
    <t>3.2.</t>
  </si>
  <si>
    <t>Капитальный  ремонт и техническое перевооружение  электрооборудования ЦТП и ПС, всего - в том числе:</t>
  </si>
  <si>
    <t>Капитальный ремонт и техперевооружение электрооборудования ЦТП (пускателей, авт.выключателей, силовых электрошкафов, секционных панелей, регистраторов и т.п.)</t>
  </si>
  <si>
    <t xml:space="preserve">Капитальный  ремонт и замена эл.двигателей насосов, вентиляторов всего предприятия, в том числе ЦТП и  ПС </t>
  </si>
  <si>
    <t>Монтаж вводно - распределительного устройства на ЦТП №7,80,81 с приобретением электрооборудования и разработкой проектной документации.</t>
  </si>
  <si>
    <t>3.3.</t>
  </si>
  <si>
    <t xml:space="preserve">КИПиА  котельных, ЦТП и ПС  и др.- всего: </t>
  </si>
  <si>
    <t xml:space="preserve">Капитальный ремонт систем автоматизации  ЦТП, котельных, с частичным приобретением ЗИП </t>
  </si>
  <si>
    <t>3.4.</t>
  </si>
  <si>
    <t>Резерв средств на подготовку к осенне-зимнему периоду 2013-2014г.г., возникшие в результате гидравлических испытаний в межотопительный период</t>
  </si>
  <si>
    <t>ИТОГО   по   теплоснабжению :</t>
  </si>
  <si>
    <t>ВОДОСНАБЖЕНИЕ</t>
  </si>
  <si>
    <t>4.2.</t>
  </si>
  <si>
    <t>4.3.</t>
  </si>
  <si>
    <t>4.4.</t>
  </si>
  <si>
    <t>4.5.</t>
  </si>
  <si>
    <t>4.6.</t>
  </si>
  <si>
    <t>Финансовые средства для формирования аварийного запаса материально-технических ресурсов (тепло, вода)*</t>
  </si>
  <si>
    <t>В С Е Г О    по   предприятию без НДС:  (с учетом аварийного запаса МТР)</t>
  </si>
  <si>
    <t>7.</t>
  </si>
  <si>
    <t>ПЛАНОВО - ПРОФИЛАКТИЧЕСКИЕ  РАБОТЫ.</t>
  </si>
  <si>
    <t>Инженерные сети теплоснабжения-всего: (2-х тр.исч.)</t>
  </si>
  <si>
    <t>7.1.</t>
  </si>
  <si>
    <t>Магистральные тепловые сети -всего:</t>
  </si>
  <si>
    <t>шт.</t>
  </si>
  <si>
    <t xml:space="preserve">КОТЕЛЬНЫЕ </t>
  </si>
  <si>
    <t>Газораспределительные сети (подводящие) котельных - всего: в т.ч.</t>
  </si>
  <si>
    <t>низкого давления</t>
  </si>
  <si>
    <t>высокого давления (подводящие к котельным)</t>
  </si>
  <si>
    <t>Гидравлические испытания и промывка водонагревательных установок на ЦТП</t>
  </si>
  <si>
    <t xml:space="preserve">Капитальный,  текущий ремонты и ревизия  основного и вспомогательного оборудования  ЦТП. </t>
  </si>
  <si>
    <t>ПС</t>
  </si>
  <si>
    <t>КРП</t>
  </si>
  <si>
    <t>Внутриквартальных ветхих сетей</t>
  </si>
  <si>
    <t>Магистральных ветхих сетей</t>
  </si>
  <si>
    <t>Тепломагистраль №3. От 3ТК 23 (от т."А") до 3ТК24 по ул. Ленина</t>
  </si>
  <si>
    <t xml:space="preserve">Тепломагистраль  № 1. От 1ТК31, 3ТК18 до ЦТП-16 по ул.Кукуевицкого </t>
  </si>
  <si>
    <t>Тепломагистраль №7. От 7ТК3 до 7ТК5 по ул. 30 лет Победы с переходом через дорогу от 7ТК-4 до т."А" в сторону ТПП</t>
  </si>
  <si>
    <t>Тепломагистраль №9 по ул. Привокзальная от котельной №14 до ТК2 (надзем.). Участок от котельной №14 до НО-5 (проектир.)</t>
  </si>
  <si>
    <t xml:space="preserve">Тепломагистраль №6 от 6ТК27 до ЦТП-73 по ул. С.Безверхова. Участки от 6ТК27 до 6ТК27г. От 6ТК27е (УТ-1) до ЦТП73 </t>
  </si>
  <si>
    <t>Директор СГМУП "Городские тепловые сети"</t>
  </si>
  <si>
    <t>Тепломагистраль №6. От 6ТК-20 до точки "А" подъема труб по ул. Гагарина</t>
  </si>
  <si>
    <t>Тепломагистраль №9. От ТК до ЦТП-88 (до точки А)</t>
  </si>
  <si>
    <t>Тепломагистраль №9. От 9ТК-11- ЦТП-53 от т.А до т.Б по пр. Комсомольский</t>
  </si>
  <si>
    <t>1.2.2.</t>
  </si>
  <si>
    <t>1.2.3.</t>
  </si>
  <si>
    <t>1.3.1.</t>
  </si>
  <si>
    <t xml:space="preserve">От ТК33-1 - 2ТК6 (ТК-33-3) до ввода в ж/д ул. Бажова, 29. От 2ТК6 (ТК-33-3) - ТК8 (ТК-33-4) до ввода в ж/д пр. Мира, 4, 4/1 (Блок "Б"). От ТК8 (ТК-33-4) до ввода в ж/д пр. Мира, 4/1 (Блок "А"). Техподполье ж/д пр. Ленина, 58. От ж/д пр. Ленина, 58 до ж/д пр. Ленина, 56 (техподполье).  </t>
  </si>
  <si>
    <t>От ЦТП-21 до 3ТК-13 до ввода в ж/д пр-т Ленина, 45А; пр-т Ленина, 45Б. От ж/д Ленина, 45Б до ввода в ж/д пр-т Ленина 45В, 45Г. От ж/д Дзержинского, 16/А до ввода в ж/д Дзержинского, 2, 2/1 (техподполье).  От ж/д Дзержинского, 2/1 до ввода в д/с "Гусельки". От ЦТП-21 до ж/д Дзержинского, 16/А. От ж/д Дзержинского, 2 до ввода в д/с "Солнышко".</t>
  </si>
  <si>
    <t>Капитальный ремонт  внутриквартальных сетей, расположенных по  улице:Островского,30 лет Победы,50 Лет ВЛКСМ, Бахилова,Майская,Мира,Пушкина, Энергетиков,пр. Комсомольский, пр.Первопроходцев, Геологическая, Московская, Нагорная,пр. Набережный,Кукуевицкого.</t>
  </si>
  <si>
    <t>1.3.2.</t>
  </si>
  <si>
    <t>I.</t>
  </si>
  <si>
    <t>1.2.2.1</t>
  </si>
  <si>
    <t>1.2.2.2.</t>
  </si>
  <si>
    <t>1.2.2.3</t>
  </si>
  <si>
    <t>1.2.3.4</t>
  </si>
  <si>
    <t>1.2.3.5</t>
  </si>
  <si>
    <t>1.2.3.1.</t>
  </si>
  <si>
    <t>1.2.3.2</t>
  </si>
  <si>
    <t>1.2.3.3</t>
  </si>
  <si>
    <t>1.3.1.1</t>
  </si>
  <si>
    <t>1.3.1.2.</t>
  </si>
  <si>
    <t>1.3.1.3</t>
  </si>
  <si>
    <t>1.3.2.1</t>
  </si>
  <si>
    <t>1.3.2.2</t>
  </si>
  <si>
    <t>1.3.2.3</t>
  </si>
  <si>
    <t>1.3.2.4</t>
  </si>
  <si>
    <t>1.3.2.5</t>
  </si>
  <si>
    <t>1.3.2.6</t>
  </si>
  <si>
    <t>1.3.2.7</t>
  </si>
  <si>
    <t>1.3.2.8</t>
  </si>
  <si>
    <t>1.3.2.9</t>
  </si>
  <si>
    <t>1.3.2.10</t>
  </si>
  <si>
    <t>II.</t>
  </si>
  <si>
    <t>км.</t>
  </si>
  <si>
    <t>м3.</t>
  </si>
  <si>
    <t>Директор СГМУП "Горводоканал"</t>
  </si>
  <si>
    <t>Промывка  магистральных сетей водоснабжения</t>
  </si>
  <si>
    <t>09.13г.</t>
  </si>
  <si>
    <t xml:space="preserve">Замена блок-боксов на скважинах водозабора 8 п/у </t>
  </si>
  <si>
    <t>Резервуар промежуточный после аэраторов 400 м3 №1,2 9 п/у, капремонт</t>
  </si>
  <si>
    <t xml:space="preserve"> в том числе:</t>
  </si>
  <si>
    <t xml:space="preserve">Магистральные тепловые сети всего:                     </t>
  </si>
  <si>
    <t>в том числе:</t>
  </si>
  <si>
    <t xml:space="preserve">Внутриквартальные тепловые сети и сети горячего водоснабжения  всего:                                                              </t>
  </si>
  <si>
    <t xml:space="preserve">Магистральные тепловые сети всего:                   </t>
  </si>
  <si>
    <t>Замена инженерных сетей теплоснабжения (в 2-х тр.исполнении):</t>
  </si>
  <si>
    <t>Капитальный ремонт                                                  инженерных сетей теплоснабжения                                       (в 2-х трубном исполнении)</t>
  </si>
  <si>
    <t xml:space="preserve">Внутриквартальные тепловые сети и сети горячего водоснабжения всего:                          </t>
  </si>
  <si>
    <t xml:space="preserve">Котельная № 13. Режимно-наладочные испытания котлов ДКВР-20-13 № 1,2 </t>
  </si>
  <si>
    <t>Котельная №2.Модернизация системы автоматизации котлов "Амакс" .</t>
  </si>
  <si>
    <t>Котельная №2. Внедрение АСУ ТП на  с корректировкой проекта</t>
  </si>
  <si>
    <t xml:space="preserve">Котельная№1.п.Юность. Техническое перевооружение котллов КВЗГ-4,64, режимная наладка. </t>
  </si>
  <si>
    <t>Центральные тепловые пункты  ЦТП, ПС, КРП всего:</t>
  </si>
  <si>
    <t>Котельные  всего:</t>
  </si>
  <si>
    <t>Инженерные сети теплоснабженияв 2-х трубном исполнении  всего:</t>
  </si>
  <si>
    <t>Техническое перевооружение инженерных сетей теплоснабжения                                                           (в 2-х тр.исполнении):</t>
  </si>
  <si>
    <t>Котельная №9 п.Медвежий угол. Замена сетевых насов.</t>
  </si>
  <si>
    <t>Котельная №5 п.Таежный.Замена  оборудования станции химводоподготовки.</t>
  </si>
  <si>
    <t>1.4.</t>
  </si>
  <si>
    <t>1.1.1.</t>
  </si>
  <si>
    <t>Планово-профилактические работы.</t>
  </si>
  <si>
    <t>тариф</t>
  </si>
  <si>
    <t>Директор Сургутского городского муниципального унитарного предприятия "Тепловик"</t>
  </si>
  <si>
    <t xml:space="preserve">Котельная №3.Восстановление антикоррозионного покрытия дымовой трубы Н=60 м, Д.2100мм. </t>
  </si>
  <si>
    <t xml:space="preserve">Котельная №14.Восстановление антикоррозионного покрытия дымовой трубы Н=60 м, Д.1800мм. </t>
  </si>
  <si>
    <t>ТЕПЛОСНАБЖЕНИЕ всего:</t>
  </si>
  <si>
    <t xml:space="preserve">  в том числе :</t>
  </si>
  <si>
    <t>Инженерные  сети всего:</t>
  </si>
  <si>
    <t>Техническое перевооружение магистральных ветхих   сетей водоснабжения  по пр.Набережный  - 46 до ул. Кукуевицкого.</t>
  </si>
  <si>
    <t xml:space="preserve">Техническое перевооружение внутриквартальных  сетей водоснабжения </t>
  </si>
  <si>
    <t>Капитальный ремонт внутриквартальных  сетей водоснабжения всего:                                                                      в том числе:</t>
  </si>
  <si>
    <t xml:space="preserve">Внутриквартальных ветхих сетей      </t>
  </si>
  <si>
    <t xml:space="preserve">Замена     инженерных сетей водоснабжения,      всего:                                       </t>
  </si>
  <si>
    <t>№ п/п</t>
  </si>
  <si>
    <t>Перечень работ по объектам предприятия</t>
  </si>
  <si>
    <t>Местный  бюджет</t>
  </si>
  <si>
    <t>Средства предприятий</t>
  </si>
  <si>
    <t>Всего</t>
  </si>
  <si>
    <t>КОММУНАЛЬНОЕ ХОЗЯЙСТВО</t>
  </si>
  <si>
    <t>Теплоснабжение.</t>
  </si>
  <si>
    <t xml:space="preserve">Опрессовка внутриквартальных сетей отопления  в 2-х трубном исчислении всего:  </t>
  </si>
  <si>
    <t>в том числе  в поселках:</t>
  </si>
  <si>
    <t>Центральные тепловые пункты (ЦТП),  контрольно-распределительные пункты (КРП), подмещивающие станции (ПС)  всего:</t>
  </si>
  <si>
    <t>магистральные и уличные канализационные коллекторы</t>
  </si>
  <si>
    <t>внутриквартальные канализационные сети</t>
  </si>
  <si>
    <t xml:space="preserve">Промывка канализационных сетей (внутридворовых, магистральных,канализационных коллекторов): </t>
  </si>
  <si>
    <t xml:space="preserve">Финансовые средства для формирования аварийного запаса материально-технических ресурсов: </t>
  </si>
  <si>
    <t>Сургутское городское муниципальное унитарное предприятие "Городскиие  тепловые сети".</t>
  </si>
  <si>
    <t>Сургутское городское муниципальное унитарное предприятие "Тепловик".</t>
  </si>
  <si>
    <t>Сургутское городское муниципальное унитарное предприятие "Горводоканал".</t>
  </si>
  <si>
    <t>ИТОГО:  по объектам инженерной инфраструктуры</t>
  </si>
  <si>
    <t>Количество, объем</t>
  </si>
  <si>
    <t>Ед.изм.</t>
  </si>
  <si>
    <t>Котельные, всего:</t>
  </si>
  <si>
    <t>Водопроводные  сети всего:</t>
  </si>
  <si>
    <t xml:space="preserve">  Бюджет автономного округа</t>
  </si>
  <si>
    <t>Срок              исполнения</t>
  </si>
  <si>
    <t>Ответственный исполнитель</t>
  </si>
  <si>
    <t>Планово-профилактические работы на ЦТП.</t>
  </si>
  <si>
    <t xml:space="preserve">Директор Сургутского городского муниципального унитарного предприятия "Городские тепловые  сети" </t>
  </si>
  <si>
    <t>Водозаборы всего:</t>
  </si>
  <si>
    <t>Директор Сургутского городского муниципального унитарного предприятия "Городские тепловые  сети",  Директор Сургутского городского муниципального унитарного предприятия "Тепловик"</t>
  </si>
  <si>
    <t>Директор Сургутского городского муниципального унитарного предприятия "Городские тепловые  сети" , Директор Сургутского городского муниципального унитарного предприятия "Тепловик"</t>
  </si>
  <si>
    <t>Директор Сургутского городского муниципального унитарного предприятия  "Горводоканал"</t>
  </si>
  <si>
    <t>Газораспределительные (подводящие) сети к  котельным - всего: в том числе:</t>
  </si>
  <si>
    <t>Директор Сургутского городского муниципального унитарного предприятия "Городские тепловые  сети",   Директор Сургутского городского муниципального унитарного предприятия "Тепловик"</t>
  </si>
  <si>
    <t>Водоснабжение</t>
  </si>
  <si>
    <t xml:space="preserve">Канализационные сети  всего:                                          </t>
  </si>
  <si>
    <t>Гидравлические испытания и промывка водонагревательных установок на ЦТП.</t>
  </si>
  <si>
    <t>Планово-профилактические работы на ПС.</t>
  </si>
  <si>
    <t>Планово-профилактические работы на КРП.</t>
  </si>
  <si>
    <t xml:space="preserve">Гидропнематическая  промывка внутриквартальных сетей холодного водоснабжения всего:                                    </t>
  </si>
  <si>
    <t>Водоотведение:</t>
  </si>
  <si>
    <t>та</t>
  </si>
  <si>
    <t>согласно графиков</t>
  </si>
  <si>
    <t xml:space="preserve">Капитальный ремонт внутриквартальных  сетей водоснабжения всего:                                                                    </t>
  </si>
  <si>
    <t xml:space="preserve">  в том числе:</t>
  </si>
  <si>
    <t xml:space="preserve">Гидравлическая промывка  магистральных тепловых сетей,                         (в 2-х тр.исчислении):                                         </t>
  </si>
  <si>
    <t>2.3.2.</t>
  </si>
  <si>
    <t>2.3.3.</t>
  </si>
  <si>
    <t>2.3.4.</t>
  </si>
  <si>
    <t>2.3.5.</t>
  </si>
  <si>
    <t>2.3.6.</t>
  </si>
  <si>
    <t>4.1.</t>
  </si>
  <si>
    <t>2.3.</t>
  </si>
  <si>
    <t>Заместитель руководителя службы жилищного и строительного надзора ХМАО-Югры-начальник Сургутского отдела инспектирования</t>
  </si>
  <si>
    <t>исполнитель:</t>
  </si>
  <si>
    <t>Заместитель директора  ДГХ                                                                                                                       И.Ю.Лазарева</t>
  </si>
  <si>
    <t xml:space="preserve">                                                              Т.Н.Шутова</t>
  </si>
  <si>
    <t xml:space="preserve"> Местный бюджет</t>
  </si>
  <si>
    <t>Замалетдинова Е.Г.52-44-35</t>
  </si>
  <si>
    <t>в том числе техническое перевооружение:</t>
  </si>
  <si>
    <t>Капитальный ремонт:</t>
  </si>
  <si>
    <t>Капитальный ремонт ветхих трубопроводов, в т.ч.Черный Мыс, Дорожный</t>
  </si>
  <si>
    <t>2.2.3.</t>
  </si>
  <si>
    <t>2.2.4.</t>
  </si>
  <si>
    <t>2.3.1.</t>
  </si>
  <si>
    <t>1.2.2.3.</t>
  </si>
  <si>
    <t>1.2.2.4.</t>
  </si>
  <si>
    <t>1.2.2.5.</t>
  </si>
  <si>
    <t>1.2.2.6.</t>
  </si>
  <si>
    <t>1.2.2.7.</t>
  </si>
  <si>
    <t>Капитальный ремонт ветхих трубопроводов, в поселкахЧерный Мыс, Дорожный</t>
  </si>
  <si>
    <t>Замена фильтрующей загрузки  напорных  фильтров  на станции  обезжелезивания водозабора 8,9 промузел.</t>
  </si>
  <si>
    <t xml:space="preserve">Ревизия фильтрующей  загрузки  напорных и  безнапорных фильтров на водозаборных сооружениях </t>
  </si>
  <si>
    <t>Замена фильтрующей загрузки  открытых фильтров  на станции  обезжелезивания водозабора 8 "А" промузла</t>
  </si>
  <si>
    <t xml:space="preserve">Ревизия и промывка  промежуточных емкостей             </t>
  </si>
  <si>
    <t xml:space="preserve">Ревизия и промывка дегазаторов                                                 </t>
  </si>
  <si>
    <t xml:space="preserve">Ревизия и промывка  резервуаров чистой воды               </t>
  </si>
  <si>
    <t>Гидравлические испытания (опрессовка) магистральных тепловых сетей с устранением выявленных дефектов                  (в 2-х трубном исчислении):</t>
  </si>
  <si>
    <t xml:space="preserve">Гидропневматическая  промывка внутриквартальных сетей отопления:                                                                     </t>
  </si>
  <si>
    <t xml:space="preserve">Гидропневматическая  промывка внутриквартальных сетей горячего водоснабжения:                                                       </t>
  </si>
  <si>
    <t>Реконструкция магистральных  сетей водоснабжения:</t>
  </si>
  <si>
    <t xml:space="preserve">Техническое перевооружение внутриквартальных  сетей водоснабжения: </t>
  </si>
  <si>
    <t>Гидропневматическая промывка  магистральных сетей водоснабжения:</t>
  </si>
  <si>
    <t xml:space="preserve">Директор Сургутского городского муниципального унитарного предприятия "Тепловик" </t>
  </si>
  <si>
    <t>Магистральных  сетей:</t>
  </si>
  <si>
    <t xml:space="preserve">Внутриквартальных  сетей:      </t>
  </si>
  <si>
    <t>1.1.1</t>
  </si>
  <si>
    <t>1.1.2</t>
  </si>
  <si>
    <t>1.1.3</t>
  </si>
  <si>
    <t>1.1.3.1</t>
  </si>
  <si>
    <t>I</t>
  </si>
  <si>
    <t>1.1</t>
  </si>
  <si>
    <t>1.1.3.1.6</t>
  </si>
  <si>
    <t>1.1.3.1.7</t>
  </si>
  <si>
    <t>1.1.3.1.8</t>
  </si>
  <si>
    <t>1.1.3.1.9</t>
  </si>
  <si>
    <t>1.1.3.1.10</t>
  </si>
  <si>
    <t>1.1.3.2</t>
  </si>
  <si>
    <t>1.1.3.2.1</t>
  </si>
  <si>
    <t>1.1.3.2.2</t>
  </si>
  <si>
    <t>1.1.3.2.3</t>
  </si>
  <si>
    <t>1.1.3.2.4</t>
  </si>
  <si>
    <t>1.1.3.2.5</t>
  </si>
  <si>
    <t>1.1.3.2.6</t>
  </si>
  <si>
    <t>1.1.3.2.7</t>
  </si>
  <si>
    <t>1.1.3.2.8</t>
  </si>
  <si>
    <t>1.1.3.2.9</t>
  </si>
  <si>
    <t>1.1.3.2.10</t>
  </si>
  <si>
    <t>1.1.3.2.11</t>
  </si>
  <si>
    <t>1.1.3.2.12</t>
  </si>
  <si>
    <t>1.1.3.2.13</t>
  </si>
  <si>
    <t>1.1.3.2.14</t>
  </si>
  <si>
    <t>1.1.3.2.15</t>
  </si>
  <si>
    <t>1.1.4</t>
  </si>
  <si>
    <t>1.1.5</t>
  </si>
  <si>
    <t>1.1.6</t>
  </si>
  <si>
    <t>1.1.7</t>
  </si>
  <si>
    <t>1.1.8</t>
  </si>
  <si>
    <t>1.4</t>
  </si>
  <si>
    <t>1.4.1</t>
  </si>
  <si>
    <t>1.4.2</t>
  </si>
  <si>
    <t>1.5</t>
  </si>
  <si>
    <t>1.5.1</t>
  </si>
  <si>
    <t>1.5.2</t>
  </si>
  <si>
    <t>1.5.3</t>
  </si>
  <si>
    <t>1.5.4</t>
  </si>
  <si>
    <t>2.1</t>
  </si>
  <si>
    <t>2.2</t>
  </si>
  <si>
    <t>2.2.1</t>
  </si>
  <si>
    <t>2.2.1.1</t>
  </si>
  <si>
    <t>2.2.1.3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</si>
  <si>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</si>
  <si>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</si>
  <si>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</si>
  <si>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</si>
  <si>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</si>
  <si>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</si>
  <si>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</si>
  <si>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</si>
  <si>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</si>
  <si>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</si>
  <si>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2.2.2.11</t>
  </si>
  <si>
    <t>2.2.2.12</t>
  </si>
  <si>
    <t>2.2.2.13</t>
  </si>
  <si>
    <t>2.2.2.14</t>
  </si>
  <si>
    <t>2.2.2.15</t>
  </si>
  <si>
    <t>1.2</t>
  </si>
  <si>
    <t>1.2.1</t>
  </si>
  <si>
    <t>1.2.2</t>
  </si>
  <si>
    <t>3.1</t>
  </si>
  <si>
    <t>3.2</t>
  </si>
  <si>
    <t>3.3</t>
  </si>
  <si>
    <t>3.4</t>
  </si>
  <si>
    <t>4</t>
  </si>
  <si>
    <t>3.1.1</t>
  </si>
  <si>
    <t xml:space="preserve">от ТМБ до ЦТП (поселок СМП-330) . Участок от НО-8 до т.А ЦТП-89  </t>
  </si>
  <si>
    <t xml:space="preserve">Сети тепловодоснабжения от ТК-24 до ж.д.ул.Артема, 22, 22а, 24, 28, 30, 32, 34, 36, 38, ж.д. ул. Нефтяников, 20 мкр.4. </t>
  </si>
  <si>
    <t>Сети ТВС от УТ-1 до ТК-51а</t>
  </si>
  <si>
    <t>Внутриквартальные сети по  улицам: Энергетиков,Крылова,  30 лет Победы, Островского, Мира, Набережный, Бахилова, пр.Пролетарский, Бажова, Геологической,Энтузиастов.</t>
  </si>
  <si>
    <t>Замена теплообменного оборудования и модернизация  системы автоматизации ГВС на  ЦТП № 25, №12, №83, ИТП Энергетиков, 31</t>
  </si>
  <si>
    <t xml:space="preserve"> 3ЦТП, 1ИТП</t>
  </si>
  <si>
    <t>Замена насосного оборудования  на ЦТП №79, 16, 83, 49;                                                                                          на  ЦТП № 80, 81, 82, 7, 62, 63, 65, 66  - с установкой частотного преобразователя</t>
  </si>
  <si>
    <t>Инженерное обеспечение баз обслуживания нефтепроводов пос. Снежный. Участок по ул. Нововосточная от ВК 1 по Нефтеюганскому шоссе до точки 2, реконструкция.</t>
  </si>
  <si>
    <t xml:space="preserve">км </t>
  </si>
  <si>
    <t>Комплекс сетей ТВС от ЦТП-70.                                                                                                                         Участок сетей ТВС от ТК-70-5 т."А" до ввода в ж/д Энергетиков, 53 с ответвлением до ввода в ж/д Энергетиков, 55. Участок сетей ТВС в техподполье ж.д. Майская, 3, 5. Участок сетей ТВС в техподполье ж.д. ул.Майская, 13/1.</t>
  </si>
  <si>
    <t xml:space="preserve">Комплекс сетей тепловодоснабжения от ЦТП-21 в мкр. "А".                                                           Участок сетей ТВС от ж.д. ул.Дзержинского, 2 до ввода в ж.д. ул.Дзержинского, 4. Участок сетей ТВС от ж.д. ул.Дзержинского, 4 до ввода в ж.д. ул.Дзержинского, 4/1,6           </t>
  </si>
  <si>
    <t xml:space="preserve">Комплекс сетей тепловодоснабжения от ЦТП-11 в мкр. "А".                                                                 Участок сетей ТВС от ж/д Кукуевицкого, 10/4 до ТК-1. Участок сетей ТВС от ж/д Кукуевицкого, 10/4 до ввода в ж/д Кукуевицкого, 10/5. Участок сетей ТВС от ТК-1 до ввода в ж.д. Дзержинского, 16В. Участок сетей ТВС от ТК-1 до ввода в ж.д. Дзержинского, 14А. Участок сетей ТВС от ж/д Дзержинского, 14А до ввода в ж/д Дзержинского, 18 </t>
  </si>
  <si>
    <t>Комплекс сетей тепловодоснабжения от ЦТП-53 в мкр. 23. Участок сетей ТВС от ТК3-2 до ТК3-3, ТК3-4</t>
  </si>
  <si>
    <t>Комплекс сетей тепловодоснабжения от ЦТП-23 в мкр.13А.                                                      Участок сетей ТВС от ТК-3 - ТК-2 . Участок сетей ТВС от ТК-2 - ТК-1 до ввода в ж.д. Профсоюзов, 34/1</t>
  </si>
  <si>
    <t xml:space="preserve">Сети тепловодоснабжения от ТК-3 до детского сада "Степашка" в мкр.13А. Участок сетей ТВС от ТК-3 до ввода в детский сад "Степашка". </t>
  </si>
  <si>
    <t xml:space="preserve">Сети ТВС от ТК-5 до ТК-51, ТК-51а, ТК-50 ул.Сибирская в 18 мкр.                                    1этап. Участок сетей ТВС от ТК5 до ТК-51 </t>
  </si>
  <si>
    <t>Сети ТВС от ТК-51 до ТК-48,ТК-47,ТК-46 до ж.д.ул.Сибирская,18/1, 16/1, 14/1 в мкр.20.  Участок сетей ТВС от ТК-51 до ТК-48,ТК-47,ТК-46 до ж.д.ул.Сибирская, 18/1</t>
  </si>
  <si>
    <t>Сети тепловодоснабжения от ТК-34 до ТК-35, ТК-36, ТК-37 до ж/д ул. Юности, 17, 17/1, 19, ул.Парковая, 19/1, 19/2, 22, 26, ул. 30 лет Победы, 24 мкр.20. Участок сетей ТВС от ТК-35 до ТК-36</t>
  </si>
  <si>
    <t xml:space="preserve">Комплекс сетей тепловодоснабжения от ЦТП-51 в мкр.23. Участок сетей ТВС от ТК1-9 до  ж/д Мелик-Карамова 76В до ТК1-11. Участок сетей ТВС от ТК1-10 до ввода в ж/д Мелик-Карамова, 76В. Участок сетей ТВС от ж.д.Мелик-Карамова 76Б до ТК1-10, ТК1-11. Участок сетей ТВС от ТК1-8 до ж/д Мелик-Карамова, 64 </t>
  </si>
  <si>
    <t>Сети ТВС от УТ-1 до ж.д.Мира, 9 в мкр.11А. Участок сетей ТВС в техподполье ж/д Мира, 9</t>
  </si>
  <si>
    <t>Сети холодного водоснабжения от ВК-34  до жилых домов №44, 42 в, 42б, 42а  по ул. Просвещения и жилых домов  № 7, 7/1, 9, 11, 11/1, 13  по ул. Энергетиков. Участок сетей от ВК-34  до жилых домов №44, 42 в, 42б, 42а  по ул. Просвещения и жилых домов  № 7, 9, 11, 11/1, 13  по ул. Энергетиков.</t>
  </si>
  <si>
    <t>Сети тепловодоснабжения от ж/д ул.Пушкина, 7 до ж/д ул. Пушкина, 15 в мкр. 15А. Участок сетей ТВС от ж.д.Пушкина, 7 до ввода в ж.д.Пушкина, 15</t>
  </si>
  <si>
    <r>
      <t xml:space="preserve">Комплекс сетей тепловодоснабжения от ЦТП-4 в мкр.4.                                                               </t>
    </r>
    <r>
      <rPr>
        <u/>
        <sz val="10"/>
        <rFont val="Times New Roman"/>
        <family val="1"/>
        <charset val="204"/>
      </rPr>
      <t>1этап.</t>
    </r>
    <r>
      <rPr>
        <sz val="10"/>
        <rFont val="Times New Roman"/>
        <family val="1"/>
        <charset val="204"/>
      </rPr>
      <t xml:space="preserve"> Участок сетей ТВС от ТК-1 до ТК-2</t>
    </r>
  </si>
  <si>
    <r>
      <t xml:space="preserve">Сети тепловодоснабжения от ТК-2 ж.д. Губкина, 16, 18 мкр.4 .                                                    </t>
    </r>
    <r>
      <rPr>
        <u/>
        <sz val="10"/>
        <rFont val="Times New Roman"/>
        <family val="1"/>
        <charset val="204"/>
      </rPr>
      <t>2этап.</t>
    </r>
    <r>
      <rPr>
        <sz val="10"/>
        <rFont val="Times New Roman"/>
        <family val="1"/>
        <charset val="204"/>
      </rPr>
      <t xml:space="preserve"> Участок сетей ТВС от ТК-2 до ж/д Губкина, 18 (транзит), до ввода в ж/д Губкина, 16</t>
    </r>
  </si>
  <si>
    <t xml:space="preserve"> Сети ТВС от ТК-51 до ТК-48,ТК-47,ТК-46 до ж.д.ул.Сибирская,18/1, 16/1, 14/1 в мкр.20.  Участок сетей ТВС от ТК-51 до ТК-48,ТК-47,ТК-46 до ж.д.ул.Сибирская, 18/1</t>
  </si>
  <si>
    <t xml:space="preserve"> Сети тепловодоснабжения от ТК-34 до ТК-35, ТК-36, ТК-37 до ж/д ул. Юности, 17, 17/1, 19, ул.Парковая, 19/1, 19/2, 22, 26, ул. 30 лет Победы, 24 мкр.20. Участок сетей ТВС от ТК-35 до ТК-36</t>
  </si>
  <si>
    <r>
      <t xml:space="preserve">Комплекс сетей тепловодоснабжения от ЦТП-4 в мкр.4. </t>
    </r>
    <r>
      <rPr>
        <u/>
        <sz val="10"/>
        <rFont val="Times New Roman"/>
        <family val="1"/>
        <charset val="204"/>
      </rPr>
      <t xml:space="preserve">1этап. </t>
    </r>
    <r>
      <rPr>
        <sz val="10"/>
        <rFont val="Times New Roman"/>
        <family val="1"/>
        <charset val="204"/>
      </rPr>
      <t>Участок сетей ТВС от ТК-1 до ТК-2</t>
    </r>
  </si>
  <si>
    <t>Техническое перевооружение ЦТП, ИТП:</t>
  </si>
  <si>
    <t>Техническое перевооружение котельных</t>
  </si>
  <si>
    <t>проведение режимно-наладочных испытаний на котельных</t>
  </si>
  <si>
    <t>Котельная №8                  пос.Лунный, котлы "Vitoplex"</t>
  </si>
  <si>
    <t xml:space="preserve">Котельная №1 поселок Юность. Приобретение оборудования - Пластинчатый теплообменник системы отопления   189 (пластин) </t>
  </si>
  <si>
    <t xml:space="preserve">Котельная №11     поселка Снежный,  котел "Турботерм 3150 " </t>
  </si>
  <si>
    <t>Котельная №5                 поселка Таежный,  котлы  "Unicom"</t>
  </si>
  <si>
    <t xml:space="preserve"> Котельная №9             поселка  Медвежий угол, котлы "ВВД-1,8"</t>
  </si>
  <si>
    <t>Тепломагистраль №3  по ул.Северная (Ленина) от 3ТК8, 3ТК19, 3ТК20, 3ТК21, 3ТК23.Участок от 3ТК8а (от т.А), 3ТК19 до 3ТК20</t>
  </si>
  <si>
    <t>Тепломагистраль №3  по ул.Северная (Ленина) от 3ТК8, 3ТК19, 3ТК20, 3ТК21, 3ТК23. II этап.  от 3ТК20 (от т.А), 3ТК21, до 3ТК23.                                                                                                                                                 Участок №1. От 3ТК20 (от т.А)  до УП сети переход  ч/з ул.Ленина</t>
  </si>
  <si>
    <t>Тепломагистраль №9 от 9ТК18 до ЦТП-63</t>
  </si>
  <si>
    <t>Тепломагистраль №5 от 5ТК6 до 5ТК6в по пр.Советов</t>
  </si>
  <si>
    <r>
      <t xml:space="preserve">Тепломагистраль №4 от 4ТК2 (по ул.Губкина) 4ТК38, 4ТК37, ЦТП-15,  4ТК35- ЦТП-2. Участок от 4ТК36 до ЦТП-2. 2 пусковой комплекс от 4ТК36 до 4ТК35а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                         </t>
    </r>
  </si>
  <si>
    <t>Тепломагистраль №4 от 4ТК33 до 4ТК35 ч/з ул.60лет Октября.                                                                                     2 пусковой комплекс от 4ТК35  (от т.А) до 4ТК33 (т.Б)</t>
  </si>
  <si>
    <t>Тепломагистраль №2 от 2ТК-1 до ЦТП-75 по ул.Мира в мкр.15</t>
  </si>
  <si>
    <t>Тепломагистраль №2 от 2ТК18 до ЦТП-9 в мкр.13</t>
  </si>
  <si>
    <t>Тепломагистраль №4 от 4ТК42 до ЦТП-29 в кв.3</t>
  </si>
  <si>
    <t>Тепломагистраль №9  от ТК-2 до ЦТП №81 в мкр. Железнодорожников</t>
  </si>
  <si>
    <t>17.10.015</t>
  </si>
  <si>
    <t>км</t>
  </si>
  <si>
    <t>Замена  инженерных сетей теплоснабжения                                                           (в 2-х тр.исполнении) в том числе:</t>
  </si>
  <si>
    <t xml:space="preserve">КАПИТАЛЬНЫЙ РЕМОНТ  </t>
  </si>
  <si>
    <t>Капитальный ремонт водогрейных котлов ВВД1,8 №1,3 на котельной №7</t>
  </si>
  <si>
    <t>Капитальный ремонт водогрейного котла ВВД1,8 №4 на котельной №9</t>
  </si>
  <si>
    <t>Режимно-наладочные испытания котлов ВВД1,8 №1,3 на котельной №7</t>
  </si>
  <si>
    <t>Режимно-наладочные испытания котла ВВД1,8 №4 на котельной №9</t>
  </si>
  <si>
    <t>Капитальный ремонт дутьевых вентиляторов водогрейного котла ПТВМ - 30М №2 на котельной №14</t>
  </si>
  <si>
    <t>Реконструкция  сетей водоотведения:</t>
  </si>
  <si>
    <t>Реконструкция объектов водоснабжения</t>
  </si>
  <si>
    <t>Резервуар обезжелезивания воды емкость 2000 м3  № 2 пром.узел 8, реконструкция.</t>
  </si>
  <si>
    <t>Заместителель  директора ДГХ                                                                                                                  К.Ю.Карпеткин</t>
  </si>
  <si>
    <t>Косова Л.В 52-45-02</t>
  </si>
  <si>
    <t>1.1.3.1.1</t>
  </si>
  <si>
    <t>1.1.3.1.2</t>
  </si>
  <si>
    <t>1.1.3.1.3</t>
  </si>
  <si>
    <t>1.1.3.1.4</t>
  </si>
  <si>
    <t>1.1.3.1.5</t>
  </si>
  <si>
    <t>1.1.3.1.11</t>
  </si>
  <si>
    <t>1.1.3.1.12</t>
  </si>
  <si>
    <t>1.2.1.1</t>
  </si>
  <si>
    <t>1.2.1.2</t>
  </si>
  <si>
    <t>1.2.1.3</t>
  </si>
  <si>
    <t>1.2.1.4</t>
  </si>
  <si>
    <t>1.2.1.5</t>
  </si>
  <si>
    <t>1.2.2.8.</t>
  </si>
  <si>
    <t>1.2.2.9.</t>
  </si>
  <si>
    <t>1.2.2.10.</t>
  </si>
  <si>
    <t>2.2.1.2</t>
  </si>
  <si>
    <t>2.2.2.16</t>
  </si>
  <si>
    <t>2.3.7.</t>
  </si>
  <si>
    <t>2.3.8.</t>
  </si>
  <si>
    <t>3.1.1.1</t>
  </si>
  <si>
    <t>3.1.2.</t>
  </si>
  <si>
    <t>1.1.3.2.16</t>
  </si>
  <si>
    <t>1.1.3.2.17</t>
  </si>
  <si>
    <t>1.1.3.2.18</t>
  </si>
  <si>
    <t>Финансовые средства, млн.руб  (без НДС)</t>
  </si>
  <si>
    <t>от 5ТК10 до ж.д. Энергетиков  13,11,9,7 Просвещения 44, 42а,42в, 42б (1жилая группа) мкр.10</t>
  </si>
  <si>
    <t>2.2.1.4</t>
  </si>
  <si>
    <t xml:space="preserve"> Магистральный водовод по ул.Республики -Энгельса (от ул.Дзержинского до ул.Рабочая) ,  участок от ул.Энергетиков до ул.Рабочая  реконструкция</t>
  </si>
  <si>
    <t>Сети водоснабжения ВК-1 (ул. Мира) мкр. 27. Участок по пр-ту Комсомольский от ВК ж.д. пр-т Комсомольский, 12, в сторону ул. Геологической.</t>
  </si>
  <si>
    <t>Водовод от ул.Щепеткина до водозабора "Речпорт".</t>
  </si>
  <si>
    <t>1.1.3.2.19</t>
  </si>
  <si>
    <t>Наружные сети ТВС.  Участок от  УТ-2 сущ. до ТК-3, в поселке Лунный</t>
  </si>
  <si>
    <t>Сети канализации от КК-4 до общежития по ул. Автомобилистов, 11.</t>
  </si>
  <si>
    <t>в том числе в поселках Лесной, Кедровй-2:</t>
  </si>
  <si>
    <t>ТЕПЛОВОДОСНАБЖЕНИЕ</t>
  </si>
  <si>
    <t>1.1.</t>
  </si>
  <si>
    <t>КОТЕЛЬНЫЕ</t>
  </si>
  <si>
    <t>КАПИТАЛЬНЫЙ  РЕМОНТ</t>
  </si>
  <si>
    <t>Капитальный ремонт водогрейных котлов ВВД1,8 №2, 7, 8 на котельной №7</t>
  </si>
  <si>
    <t>25.08.16г.</t>
  </si>
  <si>
    <t>1.1.2.</t>
  </si>
  <si>
    <t>Режимно-наладочные испытания водогрейных котловВВД1,8 №2, 7, 8 на котельной №7</t>
  </si>
  <si>
    <t>31.12.16г.</t>
  </si>
  <si>
    <t>ТЕХНИЧЕСКОЕ ПЕРЕВООРУЖЕНИЕ</t>
  </si>
  <si>
    <t>1.1.9.4.</t>
  </si>
  <si>
    <t>Разработка проектной документации и выполнение электромонтажных работ по устройству резервного электроснабжения котельных №1,2 с приобретением станции АД 1200кВт</t>
  </si>
  <si>
    <t>кот.</t>
  </si>
  <si>
    <t>25.10.16г.</t>
  </si>
  <si>
    <t>ЦТП, ПС, КРП</t>
  </si>
  <si>
    <t>ТЕХНИЧЕСКОЕ ПЕРЕВООРУЖЕНИЕ  ЦТП, ИТП</t>
  </si>
  <si>
    <t>1.6.1.</t>
  </si>
  <si>
    <t xml:space="preserve">Замена теплообменного оборудования и модернизация системы автоматизации ГВС на ЦТП № 85, 82 </t>
  </si>
  <si>
    <t>2ЦТП/4шт.</t>
  </si>
  <si>
    <t>1.6.2.</t>
  </si>
  <si>
    <t xml:space="preserve">Установка регулирующего клапана давления (подпора) с эл.приводом на трубопроводе Т2 системы отопления и монтаж обводных линий на ЦТП №17, 18, 31, 32, 57, 98, 99, 37, 40, 41, 45, 48, 75, 9, 46, 95, 26 </t>
  </si>
  <si>
    <t>17ЦТП/ 17шт.</t>
  </si>
  <si>
    <t>1.6.3.</t>
  </si>
  <si>
    <t>Установка регулирующего клапана температуры с эл.приводом и монтаж обводной линии на ЦТП № 95</t>
  </si>
  <si>
    <t>1ЦТП/1шт.</t>
  </si>
  <si>
    <t>1.6.5.</t>
  </si>
  <si>
    <t>Замена насосного оборудования на ЦТП №19, 49 (подмешив.); ЦТП №81, 24, 31, 32, 42, 43, 77 (циркуляционные) с установкой шкафов управления насосами ШУН</t>
  </si>
  <si>
    <t>9ЦТП/18шт.</t>
  </si>
  <si>
    <t>1.7.4.</t>
  </si>
  <si>
    <t>Монтаж вводно-распределительных устройств ВРУ 0,4кВ  на ЦТП- 82, 85, 87 с приобретением электрооборудования, разработкой проектной документации и проведением ПНР</t>
  </si>
  <si>
    <t>3ЦТП</t>
  </si>
  <si>
    <t>25.09.16г.</t>
  </si>
  <si>
    <t>ИНЖЕНЕРНЫЕ СЕТИ ТЕПЛОСНАБЖЕНИЯ</t>
  </si>
  <si>
    <t>ЗАМЕНА магистральных и внутриквартальных сетей тепловодоснабжения (в 2-тр.исч.), в том числе:</t>
  </si>
  <si>
    <t>1.2.1.</t>
  </si>
  <si>
    <t xml:space="preserve">Магистральные тепловые сети </t>
  </si>
  <si>
    <t>Внутриквартальные сети ТВС</t>
  </si>
  <si>
    <t>Ветхие сети ТВС пос.временного жилья</t>
  </si>
  <si>
    <t>1.2.1.1/1</t>
  </si>
  <si>
    <r>
      <t xml:space="preserve">т.м.№1 по пр.Мира от П1 (ПКТС), 1ТК5, 1ТК8, 1ТК10, 1ТК13, 1ТК17, 1ТК19; от точки А до 1ТК31 по ул.Г.Кукуевицкого и до 4ТК1 (котельная №2) НГДУ. </t>
    </r>
    <r>
      <rPr>
        <sz val="10"/>
        <rFont val="Times New Roman"/>
        <family val="1"/>
        <charset val="204"/>
      </rPr>
      <t xml:space="preserve">Участок от 1ТК19 до НО-14 (сущ.) по пр.Мира                    </t>
    </r>
    <r>
      <rPr>
        <b/>
        <sz val="10"/>
        <rFont val="Times New Roman"/>
        <family val="1"/>
        <charset val="204"/>
      </rPr>
      <t xml:space="preserve">            </t>
    </r>
  </si>
  <si>
    <t>1.2.1.1/2</t>
  </si>
  <si>
    <t>т.м.№1 от 1ТК17 до 1ТК17А (ЦТП-26) в мкр.11А. Участок от 1ТК17 до 1ТК17а (НО-1)</t>
  </si>
  <si>
    <t>1.2.1.2.</t>
  </si>
  <si>
    <r>
      <rPr>
        <b/>
        <sz val="10"/>
        <rFont val="Times New Roman"/>
        <family val="1"/>
        <charset val="204"/>
      </rPr>
      <t xml:space="preserve">сети ТС от 9ТК-12 до 9ТК-12Г (р-н Налоговой инспекции). </t>
    </r>
    <r>
      <rPr>
        <sz val="10"/>
        <rFont val="Times New Roman"/>
        <family val="1"/>
        <charset val="204"/>
      </rPr>
      <t>Участок от 9ТК12 до 9ТК12б, от 9ТК12в до ТК59-10 (ввод в ТК)</t>
    </r>
  </si>
  <si>
    <t>1.2.1.4.</t>
  </si>
  <si>
    <r>
      <rPr>
        <b/>
        <sz val="10"/>
        <rFont val="Times New Roman"/>
        <family val="1"/>
        <charset val="204"/>
      </rPr>
      <t>т.м.№4 от 4ТК39, 4ТК40, ЦТП-25 в мкр.А</t>
    </r>
    <r>
      <rPr>
        <sz val="10"/>
        <rFont val="Times New Roman"/>
        <family val="1"/>
        <charset val="204"/>
      </rPr>
      <t>. Участок от 4ТК40 (от т.А до т.Б)  ЦТП-25</t>
    </r>
  </si>
  <si>
    <t>1.2.1.5.</t>
  </si>
  <si>
    <r>
      <rPr>
        <b/>
        <sz val="10"/>
        <rFont val="Times New Roman"/>
        <family val="1"/>
        <charset val="204"/>
      </rPr>
      <t>т.м.№1 от коллекторной №1 от 1ТК5, 2ТК7, 1ТК35 по ул.Островского до котельной №3</t>
    </r>
    <r>
      <rPr>
        <sz val="10"/>
        <rFont val="Times New Roman"/>
        <family val="1"/>
        <charset val="204"/>
      </rPr>
      <t>. Участок от (1ТК-5) от НО-6 до 1ТК35</t>
    </r>
  </si>
  <si>
    <t>1.2.1.13.</t>
  </si>
  <si>
    <r>
      <t xml:space="preserve">Транспортная развязка №1 от 1ТК19, 1ТК30 по ул.Мира; до т.А по ул.Кукуевицкого. </t>
    </r>
    <r>
      <rPr>
        <sz val="10"/>
        <rFont val="Times New Roman"/>
        <family val="1"/>
        <charset val="204"/>
      </rPr>
      <t xml:space="preserve">Участок от 1ТК19 ч/з 1ТК30 доУТ-2 (проектир.) </t>
    </r>
  </si>
  <si>
    <t>1.2.1.9.</t>
  </si>
  <si>
    <t>Устройство отводящего дренажа от 3ТК11, СК-1 до ЛК(сущ.)</t>
  </si>
  <si>
    <t xml:space="preserve">Внутриквартальные сети тепловодоснабжения </t>
  </si>
  <si>
    <r>
      <rPr>
        <b/>
        <sz val="10"/>
        <rFont val="Times New Roman"/>
        <family val="1"/>
        <charset val="204"/>
      </rPr>
      <t>Комплекс сетей тепловодоснабжения от ЦТП-19 в мкр.13А.</t>
    </r>
    <r>
      <rPr>
        <sz val="10"/>
        <rFont val="Times New Roman"/>
        <family val="1"/>
        <charset val="204"/>
      </rPr>
      <t xml:space="preserve"> Участок сетей ТВС от ЦТП-19 до ввода в ж/д Профсоюзов, 40. Участок сетей ТВС от ЦТП-19 до ТК-5. Сети ТВС от ТК6 до ж/д Профсоюзов, 42 (техподполье)</t>
    </r>
  </si>
  <si>
    <r>
      <rPr>
        <b/>
        <sz val="10"/>
        <rFont val="Times New Roman"/>
        <family val="1"/>
        <charset val="204"/>
      </rPr>
      <t>Сети ТС от ЦТП-74 до общежитий по ул.Республики, 65, 67, 69</t>
    </r>
    <r>
      <rPr>
        <sz val="10"/>
        <rFont val="Times New Roman"/>
        <family val="1"/>
        <charset val="204"/>
      </rPr>
      <t>. Участок сетей ТВС от УТ-1-УТ-2-УТ-2* до ввода в ж.д. ул. Республики, 69, 67, 65</t>
    </r>
  </si>
  <si>
    <r>
      <rPr>
        <b/>
        <sz val="10"/>
        <rFont val="Times New Roman"/>
        <family val="1"/>
        <charset val="204"/>
      </rPr>
      <t>Комплекс сетей тепловодоснабжения от ЦТП-52 в мкр.23</t>
    </r>
    <r>
      <rPr>
        <sz val="10"/>
        <rFont val="Times New Roman"/>
        <family val="1"/>
        <charset val="204"/>
      </rPr>
      <t>. Участок сетей ТВС от ЦТП-52  до ТК2-1 - ТК2-3 - ТК2-3*. Участок сетей ТВС от ТК2-1 (ТК52-2-1) до ввода в ж.д. ул. Федорова, 59</t>
    </r>
  </si>
  <si>
    <t>Собственные силы</t>
  </si>
  <si>
    <t>1.2.2.60.</t>
  </si>
  <si>
    <r>
      <rPr>
        <b/>
        <sz val="10"/>
        <rFont val="Times New Roman"/>
        <family val="1"/>
        <charset val="204"/>
      </rPr>
      <t xml:space="preserve">Комплекс сетей тепловодоснабжения от ЦТП-7 в мкр. 12. </t>
    </r>
    <r>
      <rPr>
        <sz val="10"/>
        <rFont val="Times New Roman"/>
        <family val="1"/>
        <charset val="204"/>
      </rPr>
      <t>Участок сетей ГВС в техподполье ж.д ул. Островского, 3 (Т3)</t>
    </r>
  </si>
  <si>
    <t>1.2.2.68.</t>
  </si>
  <si>
    <r>
      <rPr>
        <b/>
        <sz val="10"/>
        <rFont val="Times New Roman"/>
        <family val="1"/>
        <charset val="204"/>
      </rPr>
      <t>Комплекс сетей тепловодоснабжения от ЦТП-31 в мкр. 11А</t>
    </r>
    <r>
      <rPr>
        <sz val="10"/>
        <rFont val="Times New Roman"/>
        <family val="1"/>
        <charset val="204"/>
      </rPr>
      <t>. Участок сетей ТВС от ТК-16 до ввода в ж/д Лермонтова, 13/1</t>
    </r>
  </si>
  <si>
    <t>1.2.2.76.</t>
  </si>
  <si>
    <r>
      <rPr>
        <b/>
        <sz val="10"/>
        <rFont val="Times New Roman"/>
        <family val="1"/>
        <charset val="204"/>
      </rPr>
      <t>Сети ТВС от ТК-3 по ул. 30 лет Победы до ТК-34, ТК-33, ТК-32, ТК-31, ТК-30 до ж.д. Юности, 6, 7 мкр.20</t>
    </r>
    <r>
      <rPr>
        <sz val="10"/>
        <rFont val="Times New Roman"/>
        <family val="1"/>
        <charset val="204"/>
      </rPr>
      <t>. Участок сетей ТВС от ТК-31а до ввода в ж.д. ул. Юности, 6</t>
    </r>
  </si>
  <si>
    <r>
      <rPr>
        <b/>
        <sz val="10"/>
        <rFont val="Times New Roman"/>
        <family val="1"/>
        <charset val="204"/>
      </rPr>
      <t xml:space="preserve">Комплекс сетей тепловодоснабжения от ТК59-10 до узла управления ж.д.по пр.Мунарева, 2. </t>
    </r>
    <r>
      <rPr>
        <sz val="10"/>
        <rFont val="Times New Roman"/>
        <family val="1"/>
        <charset val="204"/>
      </rPr>
      <t>Устройство тепловой камеры ТК59-10 до ввода в ж.д.Мунарева, 2</t>
    </r>
  </si>
  <si>
    <t>1.2.1.3.</t>
  </si>
  <si>
    <r>
      <t xml:space="preserve">Сети ТС от ТМБ до ЦТП (поселок СМП-330). </t>
    </r>
    <r>
      <rPr>
        <sz val="10"/>
        <rFont val="Times New Roman"/>
        <family val="1"/>
        <charset val="204"/>
      </rPr>
      <t>Участок от т.А до т.Б (ЦТП-89)</t>
    </r>
  </si>
  <si>
    <t>1.2.1.7.</t>
  </si>
  <si>
    <r>
      <t xml:space="preserve">т.м.№9 от 9ТК11б до ЦТП-86 в мкр.22. </t>
    </r>
    <r>
      <rPr>
        <sz val="10"/>
        <rFont val="Times New Roman"/>
        <family val="1"/>
        <charset val="204"/>
      </rPr>
      <t>Участок от 9ТК11б (от т.А) до ЦТП-86</t>
    </r>
  </si>
  <si>
    <t>1.2.2.1.</t>
  </si>
  <si>
    <r>
      <rPr>
        <b/>
        <sz val="10"/>
        <rFont val="Times New Roman"/>
        <family val="1"/>
        <charset val="204"/>
      </rPr>
      <t>Сети тепловодоснабжения от ЦТП-24 до УТ-1, УТ-4 11б мкр. С</t>
    </r>
    <r>
      <rPr>
        <sz val="10"/>
        <rFont val="Times New Roman"/>
        <family val="1"/>
        <charset val="204"/>
      </rPr>
      <t>ети ТВС от ЦТП-24 до УТ-4</t>
    </r>
  </si>
  <si>
    <r>
      <rPr>
        <b/>
        <sz val="10"/>
        <rFont val="Times New Roman"/>
        <family val="1"/>
        <charset val="204"/>
      </rPr>
      <t>Сети тепловодоснабжения от ЦТП-49 до ж.д. Киртбая, 21 в мкр. 5А.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Сети холодного водоснабжения от  УТ-2 до ж.д.Киртбая, 21 в мкр.5а.</t>
    </r>
    <r>
      <rPr>
        <sz val="10"/>
        <rFont val="Times New Roman"/>
        <family val="1"/>
        <charset val="204"/>
      </rPr>
      <t xml:space="preserve"> Участок сетей ТВС от ТК-24 до ввода в ж.д. ул. Киртбая, 21 </t>
    </r>
  </si>
  <si>
    <r>
      <t>Комплекс сетей ТВС 17 мкр.</t>
    </r>
    <r>
      <rPr>
        <sz val="10"/>
        <rFont val="Times New Roman"/>
        <family val="1"/>
        <charset val="204"/>
      </rPr>
      <t xml:space="preserve"> Сети ТВС от ТК-6 до ТК-7 в 17мкр.     </t>
    </r>
  </si>
  <si>
    <r>
      <rPr>
        <b/>
        <sz val="10"/>
        <rFont val="Times New Roman"/>
        <family val="1"/>
        <charset val="204"/>
      </rPr>
      <t xml:space="preserve">Сети ТВС от ж/д ул. Магистральная, 26 до ж/д ул. Дзержинского, 24 мкр. "А". </t>
    </r>
    <r>
      <rPr>
        <sz val="10"/>
        <rFont val="Times New Roman"/>
        <family val="1"/>
        <charset val="204"/>
      </rPr>
      <t>Участок сетей ТВС в техподполье ж/д ул. Дзержинского, 24</t>
    </r>
  </si>
  <si>
    <r>
      <rPr>
        <b/>
        <sz val="10"/>
        <rFont val="Times New Roman"/>
        <family val="1"/>
        <charset val="204"/>
      </rPr>
      <t xml:space="preserve">Комплекс сетей тепловодоснабжения от ЦТП-59 в мкр.27. </t>
    </r>
    <r>
      <rPr>
        <sz val="10"/>
        <rFont val="Times New Roman"/>
        <family val="1"/>
        <charset val="204"/>
      </rPr>
      <t>Участок сетей от ЦТП-59 до ТК59-1, ТК59-2. Участок сетей от ТК59-3 до ТК59-4</t>
    </r>
  </si>
  <si>
    <r>
      <rPr>
        <b/>
        <sz val="10"/>
        <rFont val="Times New Roman"/>
        <family val="1"/>
        <charset val="204"/>
      </rPr>
      <t>Сети ТВС от ТК-26 до ТК-27, ТК-27а, ТК-28, ТК-29, ТК-30 ул. Рабочая в мкр.20.</t>
    </r>
    <r>
      <rPr>
        <sz val="10"/>
        <rFont val="Times New Roman"/>
        <family val="1"/>
        <charset val="204"/>
      </rPr>
      <t xml:space="preserve"> Участок сетей от ТК-26 до ТК-27</t>
    </r>
  </si>
  <si>
    <t>1.2.2.61.</t>
  </si>
  <si>
    <r>
      <rPr>
        <b/>
        <sz val="10"/>
        <rFont val="Times New Roman"/>
        <family val="1"/>
        <charset val="204"/>
      </rPr>
      <t>Комплекс сетей тепловодоснабжения от ЦТП-68 в мкр. 9.</t>
    </r>
    <r>
      <rPr>
        <sz val="10"/>
        <rFont val="Times New Roman"/>
        <family val="1"/>
        <charset val="204"/>
      </rPr>
      <t xml:space="preserve"> Участок сетей ТВС от ТК5-2 до ввода в ж.д. ул. Просвещения, 47</t>
    </r>
  </si>
  <si>
    <t>1.2.2.62.</t>
  </si>
  <si>
    <r>
      <rPr>
        <b/>
        <sz val="10"/>
        <rFont val="Times New Roman"/>
        <family val="1"/>
        <charset val="204"/>
      </rPr>
      <t xml:space="preserve">Сети ТВС от ж.д.ул.50 лет ВЛКСМ, 10 до ж.д.ул.50 лет ВЛКСМ, 6а, 6б в 14 мкр. </t>
    </r>
    <r>
      <rPr>
        <sz val="10"/>
        <rFont val="Times New Roman"/>
        <family val="1"/>
        <charset val="204"/>
      </rPr>
      <t>Участок сетей ТВС от ж.д. ул. 50 Лет ВЛКСМ, 10 до ввода в ж.д. ул. 50 Лет ВЛКСМ, 6А</t>
    </r>
  </si>
  <si>
    <t>1.2.2.63.</t>
  </si>
  <si>
    <r>
      <rPr>
        <b/>
        <sz val="10"/>
        <rFont val="Times New Roman"/>
        <family val="1"/>
        <charset val="204"/>
      </rPr>
      <t>Комплекс сетей тепловодоснабжения от ЦТП МГБ в мкр.5.</t>
    </r>
    <r>
      <rPr>
        <sz val="10"/>
        <rFont val="Times New Roman"/>
        <family val="1"/>
        <charset val="204"/>
      </rPr>
      <t xml:space="preserve"> Участок сетей ТВС от ж/д Ленина, 61/2 до ввода в ж/д Ленина 65/2</t>
    </r>
  </si>
  <si>
    <t>1.2.2.64.</t>
  </si>
  <si>
    <r>
      <rPr>
        <b/>
        <sz val="10"/>
        <rFont val="Times New Roman"/>
        <family val="1"/>
        <charset val="204"/>
      </rPr>
      <t>Комплекс сетей тепловодоснабжения от ЦТП-4 в мкр.4.</t>
    </r>
    <r>
      <rPr>
        <sz val="10"/>
        <rFont val="Times New Roman"/>
        <family val="1"/>
        <charset val="204"/>
      </rPr>
      <t xml:space="preserve"> Участок сети ТВС от ж/д Энтузиастов, 8 до ввода в ж/д Энтузиастов, 6</t>
    </r>
  </si>
  <si>
    <t>1.2.2.65.</t>
  </si>
  <si>
    <r>
      <rPr>
        <b/>
        <sz val="10"/>
        <rFont val="Times New Roman"/>
        <family val="1"/>
        <charset val="204"/>
      </rPr>
      <t>Комплекс сетей тепловодоснабжения от ЦТП-4 в мкр.4.</t>
    </r>
    <r>
      <rPr>
        <sz val="10"/>
        <rFont val="Times New Roman"/>
        <family val="1"/>
        <charset val="204"/>
      </rPr>
      <t xml:space="preserve"> Участок сети ГВС в техподполье ж/д Энтузиастов,8 (Т3,Т4)</t>
    </r>
  </si>
  <si>
    <t>1.2.2.66.</t>
  </si>
  <si>
    <r>
      <rPr>
        <b/>
        <sz val="10"/>
        <rFont val="Times New Roman"/>
        <family val="1"/>
        <charset val="204"/>
      </rPr>
      <t xml:space="preserve">Комплекс сетей тепловодоснабжения от ЦТП МГБ в мкр.5. </t>
    </r>
    <r>
      <rPr>
        <sz val="10"/>
        <rFont val="Times New Roman"/>
        <family val="1"/>
        <charset val="204"/>
      </rPr>
      <t>Участок сетей ТВС от ж/д Ленина, 65/2 до ввода в ж/д Ленина, 67/4</t>
    </r>
  </si>
  <si>
    <t>1.2.2.67.</t>
  </si>
  <si>
    <r>
      <rPr>
        <b/>
        <sz val="10"/>
        <rFont val="Times New Roman"/>
        <family val="1"/>
        <charset val="204"/>
      </rPr>
      <t>Сети тепловодоснабжения от УТ-4 до УТ-3, до ж/д ул. Декабристов, 14, 12/1, 12, до ж/д ул. Майская, 20, 22 в 7а мкр.</t>
    </r>
    <r>
      <rPr>
        <sz val="10"/>
        <rFont val="Times New Roman"/>
        <family val="1"/>
        <charset val="204"/>
      </rPr>
      <t xml:space="preserve"> Участок сетей ТВС от ж/д Декабристов, 12 до ввода в ж/д Майская, 20</t>
    </r>
  </si>
  <si>
    <t>1.2.2.69.</t>
  </si>
  <si>
    <r>
      <rPr>
        <b/>
        <sz val="10"/>
        <rFont val="Times New Roman"/>
        <family val="1"/>
        <charset val="204"/>
      </rPr>
      <t>Комплекс сетей тепловодоснабжения от ЦТП-82 в мкр. Железнодорожников.</t>
    </r>
    <r>
      <rPr>
        <sz val="10"/>
        <rFont val="Times New Roman"/>
        <family val="1"/>
        <charset val="204"/>
      </rPr>
      <t xml:space="preserve"> Участок сетей ГВС в техподполье ж/д Толстого, 28 (Т3Т4)</t>
    </r>
  </si>
  <si>
    <t>1.2.2.70.</t>
  </si>
  <si>
    <r>
      <rPr>
        <b/>
        <sz val="10"/>
        <rFont val="Times New Roman"/>
        <family val="1"/>
        <charset val="204"/>
      </rPr>
      <t>Комплекс сетей тепловодоснабжения от ЦТП-55 в мкр.24.</t>
    </r>
    <r>
      <rPr>
        <sz val="10"/>
        <rFont val="Times New Roman"/>
        <family val="1"/>
        <charset val="204"/>
      </rPr>
      <t xml:space="preserve"> Участок сетей ТВС от ТК5-5 до ввода в ж/д Геологическая, 21. Участок сетей ТВС вывод с ж/д Геологическая, 21 до ввода в ж/д Геологическая, 21</t>
    </r>
  </si>
  <si>
    <t>1.2.2.71.</t>
  </si>
  <si>
    <r>
      <rPr>
        <b/>
        <sz val="10"/>
        <rFont val="Times New Roman"/>
        <family val="1"/>
        <charset val="204"/>
      </rPr>
      <t>Комплекс сетей тепловодоснабжения от ЦТП-53 в мкр.23.</t>
    </r>
    <r>
      <rPr>
        <sz val="10"/>
        <rFont val="Times New Roman"/>
        <family val="1"/>
        <charset val="204"/>
      </rPr>
      <t xml:space="preserve"> Участок сетей ТС от ТК5* до здания диспетчерской (выход2) (Т1Т2)</t>
    </r>
  </si>
  <si>
    <t>1.2.2.72.</t>
  </si>
  <si>
    <r>
      <rPr>
        <b/>
        <sz val="10"/>
        <rFont val="Times New Roman"/>
        <family val="1"/>
        <charset val="204"/>
      </rPr>
      <t>Сети ТВС от ЦТП-31 в мкр. 11А.</t>
    </r>
    <r>
      <rPr>
        <sz val="10"/>
        <rFont val="Times New Roman"/>
        <family val="1"/>
        <charset val="204"/>
      </rPr>
      <t xml:space="preserve"> Участок сетей ТВС от ж.д. ул. Чехова, 14/2 до ж.д. ул. Чехова, 14/1</t>
    </r>
  </si>
  <si>
    <t>1.2.2.73.</t>
  </si>
  <si>
    <r>
      <rPr>
        <b/>
        <sz val="10"/>
        <rFont val="Times New Roman"/>
        <family val="1"/>
        <charset val="204"/>
      </rPr>
      <t xml:space="preserve">Комплекс сетей ТВС от ЦТП-54 в мкр.23. </t>
    </r>
    <r>
      <rPr>
        <sz val="10"/>
        <rFont val="Times New Roman"/>
        <family val="1"/>
        <charset val="204"/>
      </rPr>
      <t xml:space="preserve">Участок сетей ТВС от т. "А" до ТК4-8, ж.д. ул. Мелик-Карамова, 90, 92. Участок сетей ТВС от ТК4-6 до ТК4-7 </t>
    </r>
  </si>
  <si>
    <t>1.2.2.74.</t>
  </si>
  <si>
    <r>
      <rPr>
        <b/>
        <sz val="10"/>
        <rFont val="Times New Roman"/>
        <family val="1"/>
        <charset val="204"/>
      </rPr>
      <t>Сети ТВС от УТ-2 до УТ-5 до ж.д.пр.Мира 32/2, 32/1 в 16 мкр</t>
    </r>
    <r>
      <rPr>
        <sz val="10"/>
        <rFont val="Times New Roman"/>
        <family val="1"/>
        <charset val="204"/>
      </rPr>
      <t xml:space="preserve">. Участок сетей ТВС от УТ-5 до ввода в ж.д. пр-т Мира, 32/2         </t>
    </r>
  </si>
  <si>
    <t>1.2.2.75.</t>
  </si>
  <si>
    <r>
      <rPr>
        <b/>
        <sz val="10"/>
        <rFont val="Times New Roman"/>
        <family val="1"/>
        <charset val="204"/>
      </rPr>
      <t>Комплекс сетей ТВС от ЦТП-80 в мкр. ПИКС.</t>
    </r>
    <r>
      <rPr>
        <sz val="10"/>
        <rFont val="Times New Roman"/>
        <family val="1"/>
        <charset val="204"/>
      </rPr>
      <t xml:space="preserve"> Участок сетей ТВС от УТ-10 до ввода в ж.д. ул. Крылова, 41. Участок сетей ТВС от УТ-10 до ввода в ж.д. ул. Крылова, 37       </t>
    </r>
    <r>
      <rPr>
        <b/>
        <sz val="10"/>
        <rFont val="Times New Roman"/>
        <family val="1"/>
        <charset val="204"/>
      </rPr>
      <t xml:space="preserve"> </t>
    </r>
  </si>
  <si>
    <t>1.2.2.77.</t>
  </si>
  <si>
    <r>
      <rPr>
        <b/>
        <sz val="10"/>
        <rFont val="Times New Roman"/>
        <family val="1"/>
        <charset val="204"/>
      </rPr>
      <t>Комплекс сетей тепловодоснабжения от ЦТП-68 в мкр.9.</t>
    </r>
    <r>
      <rPr>
        <sz val="10"/>
        <rFont val="Times New Roman"/>
        <family val="1"/>
        <charset val="204"/>
      </rPr>
      <t xml:space="preserve"> Участок сетей ГВС в техподполье ж.д. ул. Просвещения, 43 (Т3, Т4)</t>
    </r>
  </si>
  <si>
    <t>1.3.3.</t>
  </si>
  <si>
    <t>Капитальный ремонт ветхих трубопроводов, в том числе  поселков временного жилья - всего,  по участкам:</t>
  </si>
  <si>
    <r>
      <t xml:space="preserve">Сети тепловодоснабжения к жилым домам: 4, 4а, 6, 7, 7а, 9а, 12, 18, 20, 24, 22 ул. Затонская. </t>
    </r>
    <r>
      <rPr>
        <sz val="10"/>
        <rFont val="Times New Roman"/>
        <family val="1"/>
        <charset val="204"/>
      </rPr>
      <t>Участок сетей ТВС от ТК 88-27(ТК-27)  до ТК 88-27-4 с ответвлением к ж.д. 12, 6, 1, 4, 4а по ул. Затонская</t>
    </r>
  </si>
  <si>
    <t>Сети тепловодоснабжения от ТК-27 до здания гаража по ул.Затонской, 1А</t>
  </si>
  <si>
    <r>
      <t xml:space="preserve">Комплекс сетей тепловодоснабжения от ЦТП-87 в мкр.28. </t>
    </r>
    <r>
      <rPr>
        <sz val="10"/>
        <rFont val="Times New Roman"/>
        <family val="1"/>
        <charset val="204"/>
      </rPr>
      <t>Участок сетей ТВС от ТК-15 до ТК-16 по ул. Рыбников</t>
    </r>
  </si>
  <si>
    <t>ИТОГО   по  сетям  тепловодоснабжению :</t>
  </si>
  <si>
    <t>ЗАМЕНА внутриквартальных сетей холодного водоснабжения, в том числе:</t>
  </si>
  <si>
    <t>Внутриквартальные сети ХВС</t>
  </si>
  <si>
    <t>Ветхие сети ХВС пос.временного жилья</t>
  </si>
  <si>
    <t xml:space="preserve">Внутриквартальные сети холодного водоснабжения </t>
  </si>
  <si>
    <t>ИТОГО   по сетям холодного  водоснабжения :</t>
  </si>
  <si>
    <t>Осуществление технического надзора за подготовкой к отопительному сезону 2016-2017г.г. Абонентов СГМУП "ГТС", за новым строительством ЦТП, котельных, магистральных  и внутриквартальных сетей ТВС</t>
  </si>
  <si>
    <t>ТЕПЛОНАБЖЕНИЕ</t>
  </si>
  <si>
    <t>Магистральных сетей:</t>
  </si>
  <si>
    <t>Внутриквартальных сетей:</t>
  </si>
  <si>
    <t>ед</t>
  </si>
  <si>
    <t>Планово-профилактические работы</t>
  </si>
  <si>
    <t>Магистральные и уличные канализационные коллекторы, всего</t>
  </si>
  <si>
    <t xml:space="preserve">Промывка канализационных сетей (внутридворовых, магистральных,канализационных коллекторов) </t>
  </si>
  <si>
    <t>Финансовые средства  для формирования аварийного запаса  материально- технических ресурсов   для предприятий ЖКХ</t>
  </si>
  <si>
    <t>тыс.      руб.</t>
  </si>
  <si>
    <t>Сургутское городское муниципальное унитарное предприятие "Горводоканал"</t>
  </si>
  <si>
    <t>ИТОГО  по объектам инженерной инфраструктуры</t>
  </si>
  <si>
    <t>тыс. руб.</t>
  </si>
  <si>
    <t>Сургутское городское муниципальное унитарное предприятие "Городские тепловые сети"</t>
  </si>
  <si>
    <t>Сургутское городское муниципальное унитарное предприятие "Тепловик"</t>
  </si>
  <si>
    <t>Директор Сургутского городского муниципального унитарного предприятия "Городские тепловые сети"</t>
  </si>
  <si>
    <t>Директор Сургутского городского муниципального унитарного предприятия "Горводоканал"</t>
  </si>
  <si>
    <t xml:space="preserve">Ревизия и промывка:                                                            Резервуары чистой воды              </t>
  </si>
  <si>
    <t xml:space="preserve">Промежуточные емкости             </t>
  </si>
  <si>
    <t>(тыс. м2)</t>
  </si>
  <si>
    <t>1</t>
  </si>
  <si>
    <t>Жилищный фонд, всего</t>
  </si>
  <si>
    <t>Общая площадь</t>
  </si>
  <si>
    <t>5</t>
  </si>
  <si>
    <t>Подлежат проверке потребители тепловой энергии с оформлением паспорта горотовности к отопительному периоду</t>
  </si>
  <si>
    <t>тариф на содержание жилфонда</t>
  </si>
  <si>
    <t>департамент городского хозяйства</t>
  </si>
  <si>
    <t>Согласовано:</t>
  </si>
  <si>
    <t>Начальник управления инженерной инфраструктуры</t>
  </si>
  <si>
    <t>И.Ю. Лазарева</t>
  </si>
  <si>
    <t>ЖИЛИЩНЫЙ ФОНД</t>
  </si>
  <si>
    <t>Подлежат проверке объекты жилищного фонда с оформлением акта готовности к отопительному периоду (многоквартирные дома)</t>
  </si>
  <si>
    <t>Сарафинос Наталья Ивановна(3462) 52-45-03   п.п. 5, 5.1, 5.2</t>
  </si>
  <si>
    <t>Директор Сургутского городского муниципального унитарного предприятия "Горводоканал", СГМУП "Тепловик"</t>
  </si>
  <si>
    <t>________________ Шувалов В.Н.</t>
  </si>
  <si>
    <t>09.17г.</t>
  </si>
  <si>
    <t>УК, ТСЖ, ТСН</t>
  </si>
  <si>
    <t>55</t>
  </si>
  <si>
    <t>Парфенова Анна Евгеньевна (3462) 52-45-09  п.5.3</t>
  </si>
  <si>
    <t>Директор Сургутского городского муниципального унитарного предприятия "Горводоканал", СГМУП "Тепловик", "Городские тепловые сети"</t>
  </si>
  <si>
    <t>5.1.</t>
  </si>
  <si>
    <t>5.2.</t>
  </si>
  <si>
    <t>5.3.</t>
  </si>
  <si>
    <t>шт</t>
  </si>
  <si>
    <t xml:space="preserve">ед </t>
  </si>
  <si>
    <t>Внутриквартальные канализационные сети, всего:</t>
  </si>
  <si>
    <t xml:space="preserve">____________________Кривцов Н.Н.  </t>
  </si>
  <si>
    <t>"_____" __________________2018г.</t>
  </si>
  <si>
    <t>"_____"_______________2018г.</t>
  </si>
  <si>
    <t>города  Сургута</t>
  </si>
  <si>
    <t>к работе в осенне-зимний период 2018-2019 годов</t>
  </si>
  <si>
    <t>Сети тепловодоснабжения от ТК-7 ул.30 лет Победы до ТК-8, ТК-9 пр. Ленина, 18 мкр.</t>
  </si>
  <si>
    <t>Сети холодного водоснабжения от ТК-7 ул.30 лет Победы до ТК-8, ТК-9 пр. Ленина, 18 мкр.</t>
  </si>
  <si>
    <t>Комплекс сетей тепловодоснабжения от ЦТП-9 в мкр. 13.</t>
  </si>
  <si>
    <t>Сети водоснабжения ул. Студенческая, д. 14/1</t>
  </si>
  <si>
    <t>Комплекс сетей тепловодоснабжения от ЦТП-36 в мкр. 7А</t>
  </si>
  <si>
    <t>Комлекс сетей тепловодоснабжения от ЦТП-72 в кв.6</t>
  </si>
  <si>
    <t>Комплекс сетей тепловодоснабжения от ЦТП-7 в мкр.12</t>
  </si>
  <si>
    <t>Комплекс сетей холодного водоснабжения от ЦТП-7 в мкр.12</t>
  </si>
  <si>
    <t>Комплекс сетей тепловодоснабжения от ЦТП-18 в мкр. 13А</t>
  </si>
  <si>
    <t>Сооружения водоснабжения, ул.Студенческая, д.18</t>
  </si>
  <si>
    <t>Комплекс сетей тепловодоснабжения от ЦТП-60 в мкр. 27</t>
  </si>
  <si>
    <t>Сети холодного водоснабжения от ж/д ул.Островского, 10 до ж/д ул.Островского,12 в 14 мкр.</t>
  </si>
  <si>
    <t>Комплекс сетей тепловодоснабжения от ЦТП-48 в микрорайоне. 16"А"</t>
  </si>
  <si>
    <t>Комплекс сетей холодного водоснабжения от ЦТП-48 в микрорайоне. 16"А"</t>
  </si>
  <si>
    <t>Комплекс сетей тепловодоснабжения от ЦТП-87 в мкр. 28</t>
  </si>
  <si>
    <t>Комплекс сетей тепловодоснабжения от ЦТП-70 в мкр. 8</t>
  </si>
  <si>
    <t>Сети тепловодоснабжения от жилого дома по ул. Губкина, 16 до жилого дома по ул. Энтузиастов, 40  мкр.4</t>
  </si>
  <si>
    <t>Тепловые сети, ул. Студенческая, д. 18</t>
  </si>
  <si>
    <t>Сети тепловодоснабжения от жилого дома  по ул.Островского, 10 до жилого дома  по ул.Островского,12 в 14 мкр.</t>
  </si>
  <si>
    <t>Водопроводные сети всего:</t>
  </si>
  <si>
    <t>Замена инженерных  сетей тепловодоснабжения (в 2-х трубном исполнении), всего:                                        в том числе:</t>
  </si>
  <si>
    <t>Внутриквартальные сети тепловодоснабжения всего:                                                                                      в том числе:</t>
  </si>
  <si>
    <t>Капитальный ремонт сетей всего:                                                     в том числе:</t>
  </si>
  <si>
    <t>Сети тепловодоснабжения от УТ-2 до УТ-15,УТ-16,УТ-17,УТ-18,УТ-19,УТ-20,УТ-21,жилого дома по ул.Грибоедова 4, 4/1, 4/2 мкр.ПИКС</t>
  </si>
  <si>
    <t>1.2.3</t>
  </si>
  <si>
    <t>1.2.4</t>
  </si>
  <si>
    <t xml:space="preserve">Сооружение водовод   (Водовод от ВК-23 по ул.Геологической до ВК-3 по ул. Мелик-Карамова) </t>
  </si>
  <si>
    <t>Сети водоснабжения от ВК-2 по ул.Геологической до 9ТК12б"</t>
  </si>
  <si>
    <t>Магистральные сети водоснабжения ул. Крылова, ул. Привокзальная</t>
  </si>
  <si>
    <t>Водовод по пр.Пролетарский (от ул.Геологической до ул.Югорской)</t>
  </si>
  <si>
    <t>Инженерные сети  теплоснабжения в 2-х трубном исполнении всего:                                                  в том числе:</t>
  </si>
  <si>
    <t>Директор Сургутского городского муниципального унитарного предприятия "Городские тепловые сети", "Горводоканал"</t>
  </si>
  <si>
    <t xml:space="preserve">Водовод до ЦТП-61 микрорайон 25 </t>
  </si>
  <si>
    <t>Гидравлические испытания (опрессовка) магистральных тепловых сетей с устранением выявленных дефектов (в 2-х трубном исчислении)</t>
  </si>
  <si>
    <t>Промывка магистральных тепловых сетей тепломагистраль №1 от ТК10,3ТК17,3ТК15А,3ТК16,3ТК14,3ТК14А до ЦТП6,10,21,микрорайона А</t>
  </si>
  <si>
    <t>Гидравлическая промывка внутриквартальных тепловых сетей</t>
  </si>
  <si>
    <t>в том числе в поселках:</t>
  </si>
  <si>
    <t>Котельные</t>
  </si>
  <si>
    <t xml:space="preserve">Техническое перевооружение с заменой на автоматизированную котельную установленной мощностью 7МВт с двухконтурной системой теплоснабжения </t>
  </si>
  <si>
    <t>Установка регулирующих клапанов системы теплоснабжения  на  ЦТП №30,42,87,86</t>
  </si>
  <si>
    <t>Монтажпуско-наладочные работы вводно-распределительных устройств ВРУ-0,4кВ на ЦТП №19, 30, 49, 57</t>
  </si>
  <si>
    <t xml:space="preserve">Замена теплообменного оборудования и модернизация системы автоматизации горячего водоснабжения  на ЦТП № 30 </t>
  </si>
  <si>
    <t>Гидравлические испытания (опрессовка) внутриквартальных тепловых сетей всего:</t>
  </si>
  <si>
    <t>1.3.3.1</t>
  </si>
  <si>
    <t>1.3.3.2.</t>
  </si>
  <si>
    <t>1.4.3</t>
  </si>
  <si>
    <t>1.4.4</t>
  </si>
  <si>
    <t>1.4.5</t>
  </si>
  <si>
    <t>1.4.6</t>
  </si>
  <si>
    <t>1.4.8</t>
  </si>
  <si>
    <t>Газораспределительные сети к котельным,всего:</t>
  </si>
  <si>
    <t xml:space="preserve">тариф </t>
  </si>
  <si>
    <t>согласно графикам</t>
  </si>
  <si>
    <t>среднего давления</t>
  </si>
  <si>
    <t xml:space="preserve">высокого давления </t>
  </si>
  <si>
    <t>Планово-профилактические работы на ПС, ПВНС</t>
  </si>
  <si>
    <t>Планово-профилактические  работы на БПТП</t>
  </si>
  <si>
    <t>Планово-профилактические работы на КРП, ИТП</t>
  </si>
  <si>
    <t>25.08.2018;            31.12.2018</t>
  </si>
  <si>
    <t>Тепломагистраль № 3 от 3ТК23 по ул. Северная до ЦТП-85</t>
  </si>
  <si>
    <t>Тепломагистраль № 3 от 3ТК19  до ЦТП-76  в мкр. Центральный</t>
  </si>
  <si>
    <t>Тепломагистраль №4 от 4ТК-42 до 4ТК42А вдоль ул.Нефтяников</t>
  </si>
  <si>
    <t>Тепломагистраль № 2 от 1ТК5 до точки. А по ул. Островского</t>
  </si>
  <si>
    <t xml:space="preserve">Сеть теплоснабжения от ТМБ до ЦТП  СМП-330 </t>
  </si>
  <si>
    <t>Комплекс сетей тепловодоснабжения от ЦТП-60 в мкр.27</t>
  </si>
  <si>
    <t>Комплекс сетей тепловодоснабжения от ЦТП-66 в мкр. 10</t>
  </si>
  <si>
    <t>Сети тепловодоснабжения от ТК-4 до ж.д. Пушкина, 17, ж.д.Островского, 28, ТК-5, ж.д. Островского, 22, 26, 26/1, 26/2 в мкр. 15А</t>
  </si>
  <si>
    <t>Директор Сургутского городского муниципального унитарного предприятия "Городские тепловые сети", "Тепловик"</t>
  </si>
  <si>
    <t>Директор Сургутского городского муниципального унитарного предприятия  "Тепловик"</t>
  </si>
  <si>
    <t>Директор Сургутского городского муниципального унитарного предприятия "Городские тепловые сети", "Горводоканал", "Тепловик"</t>
  </si>
  <si>
    <t>Капитальный ремонт внутриквартальных  сетей водоснабжения, всего:</t>
  </si>
  <si>
    <t xml:space="preserve">Сети холодного водоснабжения от ТК-9 до 3ТК-22, ТК-10, ТК-11, ТК-12 до жилого дома по  ул.Береговая, 71,72   </t>
  </si>
  <si>
    <t>Комплекс сетей тепловодоснабжения от ЦТП-66 в мкр.10</t>
  </si>
  <si>
    <t>Сети тепловодоснабжения от ТК-4 до жилого дома  по ул. Пушкина, 17, ж.д.Островского, 28, ТК-5, жилого дома по ул. Островского, 22, 26, 26/1, 26/2 в мкр. 15А</t>
  </si>
  <si>
    <t>Замена фильтрующей загрузки  напорных  фильтров  на станции  обезжелезивания водозабора 9 п/у, 9А п/у , "Аэропорт"</t>
  </si>
  <si>
    <t>Реконструкция сетей водоотведения всего,                                                             в том числе:</t>
  </si>
  <si>
    <t>Сети канализации.Проектирование и реконструкция напорного коллектора от КНС-8</t>
  </si>
  <si>
    <t>1.6.1</t>
  </si>
  <si>
    <t>1.6.2</t>
  </si>
  <si>
    <t>1.6.3</t>
  </si>
  <si>
    <t>2.1.1</t>
  </si>
  <si>
    <t>2.4</t>
  </si>
  <si>
    <t>3.3.1</t>
  </si>
  <si>
    <t>Капитальный ремонт ветхих трубопроводов в  поселках временного жилья</t>
  </si>
  <si>
    <t xml:space="preserve">Котельная № 1 поселок Юность.                            Капитальный ремонт котлоагрегата №8 (КВЗГ-4,64 -  замена экономайзера) </t>
  </si>
  <si>
    <t xml:space="preserve"> Тепломагистраль №4 от УТ-1-3ТК16 до ЦТП №6   в микрорайоне А.Участок  3 ТК15а от точки врезки в существующую сеть до 3 ТК16  </t>
  </si>
  <si>
    <t>Гидропневматическая промывка внутриквартальных сетей холодного водоснабжения</t>
  </si>
  <si>
    <t>2744</t>
  </si>
  <si>
    <t>10253,99</t>
  </si>
  <si>
    <t>10094,35</t>
  </si>
  <si>
    <t>Комплекс сетей тепловодоснабжения от ЦТП-9 в мкр. 13</t>
  </si>
  <si>
    <t xml:space="preserve">Сети тепловодоснабжения от ТК-9 до 3ТК-22, ТК-10, ТК-11, ТК-12 до жилого  дома по ул.Береговая, 71,72   </t>
  </si>
  <si>
    <t xml:space="preserve">Тепломагистраль №1 от 1ТК39 -1ТК40 -1ТК41 -1ТК42 -1ТК43 по ул. Магистральная. 2 пусковой комплекс. Участок от НО-13 до 1ТК42 </t>
  </si>
  <si>
    <t>Тепломагистраль №3 по ул.Северная (Ленина) от 3ТК8,3ТК19, 3ТК20,3ТК21, 3ТК22, 3ТК23. II этап -от 3ТК20 (от т.А), 3ТК21 до 3ТК23</t>
  </si>
  <si>
    <t>Тепломагистраль №5 от 5ТК8 до ЦТП-69</t>
  </si>
  <si>
    <t>Тепломагистраль № 4 от 4ТК-39 до 4ТК-42 по  ул. Нефтяников</t>
  </si>
  <si>
    <t xml:space="preserve">Наружные сети теплоснабжения от 6ТК27а до ИТП в жилом доме по улице Республики, дом 81 </t>
  </si>
  <si>
    <t>Капитальный ремонт изоляции ветхих трубопроводов тепловодоснабжения, в  поселках временного жилья</t>
  </si>
  <si>
    <t xml:space="preserve">Котельная № 12                                                       Проведение режимно-наладочных испытаний котлоагрегатов </t>
  </si>
  <si>
    <t xml:space="preserve">Котельная № 5  поселок Таежный.                                                                               Покраска ствола дымовой трубы </t>
  </si>
  <si>
    <t>55,5157</t>
  </si>
  <si>
    <t>1461</t>
  </si>
  <si>
    <t>1.4.7.</t>
  </si>
  <si>
    <t>1.4.9</t>
  </si>
  <si>
    <t>1.4.10</t>
  </si>
  <si>
    <t>1.4.11</t>
  </si>
  <si>
    <t>1.4.12</t>
  </si>
  <si>
    <t>1.4.13</t>
  </si>
  <si>
    <t>Котельная № 9</t>
  </si>
  <si>
    <t>Котельная № 5                                           Техническое перевооружение технологических трубопроводов обвязки сетевых насосов и коллекторов ( в соответствии с установленной мощностью 10,32Гкал/час.)</t>
  </si>
  <si>
    <t>Котельная № 11 поселок Снежный.                                  Проведение режимно-наладочных испытаний котлоагрегатов</t>
  </si>
  <si>
    <t xml:space="preserve">Котельная № 8    поселок Лунный.                                     Проведение режимно-наладочных испытаний котлоагрегатов </t>
  </si>
  <si>
    <t xml:space="preserve">Котельная № 11 поселок Снежный.                               Техническое перевооружение  оборудования станции ХВО  </t>
  </si>
  <si>
    <t>Гидропневматическая промывка внутриквартальных сетей холодного водоснабжения в  поселках:</t>
  </si>
  <si>
    <t>2.1.1.1</t>
  </si>
  <si>
    <t xml:space="preserve">Замена инженерных сетей холодного  водоснабжения,всего:                                 в том числе: </t>
  </si>
  <si>
    <t>Капитальный ремонт магистральных сетей водопровода по улице Дзержинского.Участок от жилого дома 7/3 по ул.Дзержинского  до ул.Республики</t>
  </si>
  <si>
    <t>2.2.2</t>
  </si>
  <si>
    <t>2.2.3</t>
  </si>
  <si>
    <t>2.2.4</t>
  </si>
  <si>
    <t>2.2.5</t>
  </si>
  <si>
    <t>2.3</t>
  </si>
  <si>
    <t>2.5</t>
  </si>
  <si>
    <t>Котельная № 6                                Техническое перевооружение с заменой водогрейных котлов  ВВД1,8 №3, №4  на котлы Vissman Vitoplex 100LS и переводом  котельной на двухконтурную схему теплоснабжения с разработкой проектной документации</t>
  </si>
  <si>
    <t xml:space="preserve">Комплекс сетей тепловодоснабжения от котельной № 5 в поселке Дорожный </t>
  </si>
  <si>
    <t>Сети теплоснабжения ул. Студенческая - 14/1</t>
  </si>
  <si>
    <t xml:space="preserve">Котельная № 5 поселок Таежный.                           Проведение режимно-наладочных испытаний котлоагрегатов </t>
  </si>
  <si>
    <t>5.</t>
  </si>
  <si>
    <t>заместитель Главы</t>
  </si>
  <si>
    <t>Магистральные тепловые сети всего:                                                     в том числе:</t>
  </si>
  <si>
    <t>1.2.1.1.1</t>
  </si>
  <si>
    <t>1.2.1.1.2</t>
  </si>
  <si>
    <t>1.2.1.1.3</t>
  </si>
  <si>
    <t>1.2.1.1.4</t>
  </si>
  <si>
    <t>1.2.1.1.5</t>
  </si>
  <si>
    <t>1.2.1.2.1</t>
  </si>
  <si>
    <t>1.2.1.2.2</t>
  </si>
  <si>
    <t>1.2.1.2.3</t>
  </si>
  <si>
    <t>1.2.1.2.4</t>
  </si>
  <si>
    <t>1.2.1.2.5</t>
  </si>
  <si>
    <t>1.2.1.2.6</t>
  </si>
  <si>
    <t>1.2.2.1.1</t>
  </si>
  <si>
    <t>1.2.2.1.2</t>
  </si>
  <si>
    <t>1.2.2.1.3</t>
  </si>
  <si>
    <t>1.2.2.1.4</t>
  </si>
  <si>
    <t>1.2.2.1.5</t>
  </si>
  <si>
    <t>1.2.2.1.6</t>
  </si>
  <si>
    <t>1.2.2.2.1</t>
  </si>
  <si>
    <t>1.2.2.2.2</t>
  </si>
  <si>
    <t>1.2.2.2.3</t>
  </si>
  <si>
    <t>1.2.2.2.4</t>
  </si>
  <si>
    <t>1.2.2.2.5</t>
  </si>
  <si>
    <t>1.2.2.2.6</t>
  </si>
  <si>
    <t>1.2.2.2.7</t>
  </si>
  <si>
    <t>1.2.2.2.8</t>
  </si>
  <si>
    <t>1.2.2.2.9</t>
  </si>
  <si>
    <t>1.2.2.2.10</t>
  </si>
  <si>
    <t>1.2.2.2.11</t>
  </si>
  <si>
    <t>1.2.2.2.12</t>
  </si>
  <si>
    <t>1.2.2.2.13</t>
  </si>
  <si>
    <t>1.2.2.2.14</t>
  </si>
  <si>
    <t>1.2.2.2.15</t>
  </si>
  <si>
    <t>Гидравлическая промывка внутриквартальных сетей горячего водоснабжения</t>
  </si>
  <si>
    <t>Капитальный ремонт ветхих трубопроводов  в  поселках временного жилья  по ул.Школьная, Октябрьская</t>
  </si>
  <si>
    <t>ВОДООТВЕДЕНИЕ                       (общая протяженность сетей канализации)</t>
  </si>
  <si>
    <t>Капитальный ремонт магистральных сетей водоснабжения всего:                            в том числе:</t>
  </si>
  <si>
    <t>Техническое перевооружение внутриквартальных сетей холодного водоснабжения всего:                        в том числе:</t>
  </si>
  <si>
    <t>Реконструкция сетей холодного водоснабжения всего:                                в том числе:</t>
  </si>
  <si>
    <t>2.1.1.1.1</t>
  </si>
  <si>
    <t>2.1.1.2</t>
  </si>
  <si>
    <t>2.1.1.2.1</t>
  </si>
  <si>
    <t>2.1.1.2.2</t>
  </si>
  <si>
    <t>2.1.1.2.3</t>
  </si>
  <si>
    <t>2.1.1.2.4</t>
  </si>
  <si>
    <t>2.1.1.2.5</t>
  </si>
  <si>
    <t>2.1.1.3</t>
  </si>
  <si>
    <t>2.1.1.3.1</t>
  </si>
  <si>
    <t>2.1.1.3.2</t>
  </si>
  <si>
    <t>2.1.1.3.3</t>
  </si>
  <si>
    <t>2.1.1.3.4</t>
  </si>
  <si>
    <t>2.1.1.3.5</t>
  </si>
  <si>
    <t>2.1.1.4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</si>
  <si>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</si>
  <si>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</si>
  <si>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</si>
  <si>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</si>
  <si>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</si>
  <si>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</si>
  <si>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</si>
  <si>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</si>
  <si>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</si>
  <si>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2.1.1.4.10</t>
  </si>
  <si>
    <t>2.1.1.4.11</t>
  </si>
  <si>
    <t>2.1.1.4.12</t>
  </si>
  <si>
    <t>2.1.1.4.13</t>
  </si>
  <si>
    <t>2.1.1.4.14</t>
  </si>
  <si>
    <t>2.1.1.5</t>
  </si>
  <si>
    <t>2.2.6</t>
  </si>
  <si>
    <t>Техническое перевооружение всего:                                                     в том числе:</t>
  </si>
  <si>
    <t xml:space="preserve">Магистральные тепловые сети  всего:                                                   в том числе: </t>
  </si>
  <si>
    <t>Внутриквартальные сети тепловодоснабжения  всего:                     в том числе:</t>
  </si>
  <si>
    <t>Замена циркуляционных 6 насосов системы горячего выодоснабжения с установкой шкафов управления на ЦТП № 30,25,82</t>
  </si>
  <si>
    <t>1.2.1.1.</t>
  </si>
  <si>
    <t>Техническое перевооружение теплообменного  оборудования  на ЦТП поселка Кедровый-2 (замена теплообменников контура теплоснабжения)</t>
  </si>
  <si>
    <t>1.5.5</t>
  </si>
  <si>
    <t>1.5.1.1</t>
  </si>
  <si>
    <t>1.5.1.2</t>
  </si>
  <si>
    <t>1.5.1.3</t>
  </si>
  <si>
    <t>1.5.1.4</t>
  </si>
  <si>
    <t>1.5.1.5</t>
  </si>
  <si>
    <t>1.6</t>
  </si>
  <si>
    <t>Техническое перевооружение  ЦТП</t>
  </si>
  <si>
    <t>1.5.</t>
  </si>
  <si>
    <t>1.5.2.</t>
  </si>
  <si>
    <t>Центральные тепловые пункты (ЦТП),                                                            ПС, КРП,БПТП, ИТП -всего:</t>
  </si>
  <si>
    <t>Средства собственников/   плата за подключение</t>
  </si>
  <si>
    <t>Директор департамента городского хозяйства</t>
  </si>
  <si>
    <t>Р.А. Богач</t>
  </si>
  <si>
    <t>Котельная № 5  поселок Таежный.                         Техническое перевооружение  оборудования - замена насосного оборудования (насосы сетевого контура теплоснабжения)</t>
  </si>
  <si>
    <t>Котельная № 10  поселок Снежный.                             Техническое перевооружение  оборудования - замена насосного оборудования (насосы сетевого контура теплоснабжения)</t>
  </si>
  <si>
    <t xml:space="preserve"> Количество домов       </t>
  </si>
  <si>
    <t xml:space="preserve">Количество домов       </t>
  </si>
  <si>
    <t>Замалетдинова Е.Г. (3462) 52-44-35         п.п.1-4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</si>
</sst>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0.000"/>
    <numFmt numFmtId="168" formatCode="#,##0.000_ ;\-#,##0.000\ "/>
    <numFmt numFmtId="169" formatCode="#,##0_ ;\-#,##0\ "/>
    <numFmt numFmtId="170" formatCode="#,##0_р_."/>
    <numFmt numFmtId="171" formatCode="0.0"/>
    <numFmt numFmtId="172" formatCode="_-* #,##0.0_р_._-;\-* #,##0.0_р_._-;_-* &quot;-&quot;_р_._-;_-@_-"/>
    <numFmt numFmtId="173" formatCode="#,##0.0"/>
    <numFmt numFmtId="174" formatCode="_-* #,##0.000_р_._-;\-* #,##0.000_р_._-;_-* &quot;-&quot;??_р_._-;_-@_-"/>
  </numFmts>
  <fonts count="42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11"/>
      <name val="Times New Roman"/>
      <family val="1"/>
      <charset val="204"/>
    </font>
    <font>
      <sz val="12"/>
      <color indexed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4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0" fontId="16" fillId="0" borderId="0"/>
  </cellStyleXfs>
  <cellXfs count="996">
    <xf numFmtId="0" fontId="0" fillId="0" borderId="0" xfId="0"/>
    <xf numFmtId="0" fontId="3" fillId="0" borderId="7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167" fontId="10" fillId="0" borderId="9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167" fontId="4" fillId="12" borderId="9" xfId="0" applyNumberFormat="1" applyFont="1" applyFill="1" applyBorder="1" applyAlignment="1">
      <alignment horizontal="center" vertical="center"/>
    </xf>
    <xf numFmtId="1" fontId="4" fillId="1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left" wrapText="1"/>
    </xf>
    <xf numFmtId="0" fontId="4" fillId="12" borderId="9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wrapText="1"/>
    </xf>
    <xf numFmtId="0" fontId="10" fillId="12" borderId="9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center" vertical="center"/>
    </xf>
    <xf numFmtId="3" fontId="4" fillId="12" borderId="9" xfId="0" applyNumberFormat="1" applyFont="1" applyFill="1" applyBorder="1" applyAlignment="1">
      <alignment horizontal="center"/>
    </xf>
    <xf numFmtId="3" fontId="10" fillId="12" borderId="9" xfId="0" applyNumberFormat="1" applyFont="1" applyFill="1" applyBorder="1" applyAlignment="1">
      <alignment horizontal="center"/>
    </xf>
    <xf numFmtId="167" fontId="4" fillId="12" borderId="9" xfId="0" applyNumberFormat="1" applyFont="1" applyFill="1" applyBorder="1" applyAlignment="1">
      <alignment horizontal="center"/>
    </xf>
    <xf numFmtId="0" fontId="10" fillId="12" borderId="9" xfId="0" applyFont="1" applyFill="1" applyBorder="1" applyAlignment="1">
      <alignment horizontal="left" wrapText="1"/>
    </xf>
    <xf numFmtId="14" fontId="10" fillId="12" borderId="9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3" fontId="10" fillId="12" borderId="9" xfId="0" applyNumberFormat="1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left" vertical="center" wrapText="1"/>
    </xf>
    <xf numFmtId="166" fontId="10" fillId="12" borderId="9" xfId="0" applyNumberFormat="1" applyFont="1" applyFill="1" applyBorder="1" applyAlignment="1">
      <alignment horizontal="center" vertical="center" wrapText="1"/>
    </xf>
    <xf numFmtId="3" fontId="4" fillId="12" borderId="9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vertical="center" wrapText="1"/>
    </xf>
    <xf numFmtId="167" fontId="10" fillId="12" borderId="9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3" fontId="10" fillId="12" borderId="9" xfId="0" applyNumberFormat="1" applyFont="1" applyFill="1" applyBorder="1" applyAlignment="1">
      <alignment horizontal="center" vertical="center"/>
    </xf>
    <xf numFmtId="3" fontId="5" fillId="12" borderId="9" xfId="0" applyNumberFormat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left" wrapText="1"/>
    </xf>
    <xf numFmtId="0" fontId="1" fillId="12" borderId="9" xfId="0" applyFont="1" applyFill="1" applyBorder="1" applyAlignment="1">
      <alignment horizontal="center"/>
    </xf>
    <xf numFmtId="170" fontId="10" fillId="12" borderId="9" xfId="0" applyNumberFormat="1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vertical="center" wrapText="1"/>
    </xf>
    <xf numFmtId="1" fontId="10" fillId="12" borderId="9" xfId="0" applyNumberFormat="1" applyFont="1" applyFill="1" applyBorder="1" applyAlignment="1">
      <alignment horizontal="center" vertical="center"/>
    </xf>
    <xf numFmtId="0" fontId="5" fillId="12" borderId="9" xfId="0" applyFont="1" applyFill="1" applyBorder="1"/>
    <xf numFmtId="171" fontId="4" fillId="12" borderId="9" xfId="0" applyNumberFormat="1" applyFont="1" applyFill="1" applyBorder="1" applyAlignment="1">
      <alignment horizontal="center" vertical="center"/>
    </xf>
    <xf numFmtId="170" fontId="10" fillId="12" borderId="9" xfId="0" applyNumberFormat="1" applyFont="1" applyFill="1" applyBorder="1" applyAlignment="1">
      <alignment horizontal="center" vertical="center"/>
    </xf>
    <xf numFmtId="14" fontId="10" fillId="12" borderId="9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/>
    </xf>
    <xf numFmtId="0" fontId="1" fillId="12" borderId="9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center" wrapText="1"/>
    </xf>
    <xf numFmtId="0" fontId="15" fillId="12" borderId="9" xfId="0" applyFont="1" applyFill="1" applyBorder="1" applyAlignment="1">
      <alignment vertical="top" wrapText="1"/>
    </xf>
    <xf numFmtId="0" fontId="10" fillId="12" borderId="9" xfId="0" applyFont="1" applyFill="1" applyBorder="1" applyAlignment="1">
      <alignment vertical="top" wrapText="1"/>
    </xf>
    <xf numFmtId="0" fontId="22" fillId="0" borderId="9" xfId="0" applyFont="1" applyBorder="1" applyAlignment="1">
      <alignment horizontal="left"/>
    </xf>
    <xf numFmtId="0" fontId="22" fillId="12" borderId="9" xfId="0" applyFont="1" applyFill="1" applyBorder="1" applyAlignment="1">
      <alignment horizontal="left"/>
    </xf>
    <xf numFmtId="0" fontId="1" fillId="12" borderId="9" xfId="0" applyFont="1" applyFill="1" applyBorder="1" applyAlignment="1">
      <alignment horizontal="center" wrapText="1"/>
    </xf>
    <xf numFmtId="0" fontId="12" fillId="12" borderId="9" xfId="0" applyFont="1" applyFill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/>
    </xf>
    <xf numFmtId="4" fontId="23" fillId="12" borderId="9" xfId="0" applyNumberFormat="1" applyFont="1" applyFill="1" applyBorder="1" applyAlignment="1">
      <alignment horizontal="center" vertical="center"/>
    </xf>
    <xf numFmtId="4" fontId="10" fillId="12" borderId="9" xfId="0" applyNumberFormat="1" applyFont="1" applyFill="1" applyBorder="1" applyAlignment="1">
      <alignment horizontal="center" vertical="center"/>
    </xf>
    <xf numFmtId="4" fontId="10" fillId="12" borderId="9" xfId="0" applyNumberFormat="1" applyFont="1" applyFill="1" applyBorder="1" applyAlignment="1">
      <alignment horizontal="center" vertical="center" wrapText="1"/>
    </xf>
    <xf numFmtId="4" fontId="4" fillId="12" borderId="9" xfId="0" applyNumberFormat="1" applyFont="1" applyFill="1" applyBorder="1" applyAlignment="1">
      <alignment horizontal="center" vertical="center"/>
    </xf>
    <xf numFmtId="4" fontId="17" fillId="12" borderId="9" xfId="0" applyNumberFormat="1" applyFont="1" applyFill="1" applyBorder="1" applyAlignment="1">
      <alignment horizontal="center" vertical="center"/>
    </xf>
    <xf numFmtId="49" fontId="2" fillId="12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49" fontId="18" fillId="12" borderId="9" xfId="0" applyNumberFormat="1" applyFont="1" applyFill="1" applyBorder="1" applyAlignment="1">
      <alignment horizontal="center" vertical="center"/>
    </xf>
    <xf numFmtId="166" fontId="4" fillId="1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wrapText="1"/>
    </xf>
    <xf numFmtId="4" fontId="4" fillId="12" borderId="9" xfId="0" applyNumberFormat="1" applyFont="1" applyFill="1" applyBorder="1" applyAlignment="1">
      <alignment horizontal="center"/>
    </xf>
    <xf numFmtId="2" fontId="4" fillId="12" borderId="9" xfId="0" applyNumberFormat="1" applyFont="1" applyFill="1" applyBorder="1" applyAlignment="1">
      <alignment horizontal="center" vertical="center"/>
    </xf>
    <xf numFmtId="166" fontId="10" fillId="12" borderId="9" xfId="0" applyNumberFormat="1" applyFont="1" applyFill="1" applyBorder="1" applyAlignment="1">
      <alignment horizontal="center" vertical="center"/>
    </xf>
    <xf numFmtId="1" fontId="4" fillId="12" borderId="9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7" fillId="12" borderId="9" xfId="0" applyFont="1" applyFill="1" applyBorder="1" applyAlignment="1">
      <alignment vertical="center" wrapText="1"/>
    </xf>
    <xf numFmtId="0" fontId="17" fillId="12" borderId="9" xfId="0" applyFont="1" applyFill="1" applyBorder="1"/>
    <xf numFmtId="166" fontId="9" fillId="12" borderId="9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174" fontId="4" fillId="12" borderId="9" xfId="1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left"/>
    </xf>
    <xf numFmtId="170" fontId="4" fillId="12" borderId="9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vertical="center"/>
    </xf>
    <xf numFmtId="0" fontId="10" fillId="12" borderId="9" xfId="0" applyNumberFormat="1" applyFont="1" applyFill="1" applyBorder="1" applyAlignment="1">
      <alignment horizontal="center" vertical="center"/>
    </xf>
    <xf numFmtId="4" fontId="10" fillId="12" borderId="9" xfId="2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/>
    <xf numFmtId="14" fontId="17" fillId="12" borderId="9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/>
    </xf>
    <xf numFmtId="2" fontId="10" fillId="12" borderId="9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vertical="top" wrapText="1"/>
    </xf>
    <xf numFmtId="0" fontId="2" fillId="12" borderId="9" xfId="0" applyFont="1" applyFill="1" applyBorder="1"/>
    <xf numFmtId="0" fontId="19" fillId="12" borderId="9" xfId="0" applyFont="1" applyFill="1" applyBorder="1" applyAlignment="1">
      <alignment vertical="center" wrapText="1"/>
    </xf>
    <xf numFmtId="170" fontId="3" fillId="12" borderId="9" xfId="0" applyNumberFormat="1" applyFont="1" applyFill="1" applyBorder="1" applyAlignment="1">
      <alignment horizontal="left" vertical="center" wrapText="1"/>
    </xf>
    <xf numFmtId="2" fontId="4" fillId="12" borderId="9" xfId="0" applyNumberFormat="1" applyFont="1" applyFill="1" applyBorder="1" applyAlignment="1">
      <alignment horizontal="center"/>
    </xf>
    <xf numFmtId="2" fontId="10" fillId="12" borderId="9" xfId="0" applyNumberFormat="1" applyFont="1" applyFill="1" applyBorder="1" applyAlignment="1">
      <alignment horizontal="center"/>
    </xf>
    <xf numFmtId="171" fontId="4" fillId="12" borderId="9" xfId="0" applyNumberFormat="1" applyFont="1" applyFill="1" applyBorder="1" applyAlignment="1">
      <alignment horizontal="center" vertical="center" wrapText="1"/>
    </xf>
    <xf numFmtId="2" fontId="4" fillId="12" borderId="9" xfId="0" applyNumberFormat="1" applyFont="1" applyFill="1" applyBorder="1" applyAlignment="1">
      <alignment horizontal="center" vertical="center" wrapText="1"/>
    </xf>
    <xf numFmtId="2" fontId="10" fillId="12" borderId="9" xfId="0" applyNumberFormat="1" applyFont="1" applyFill="1" applyBorder="1" applyAlignment="1">
      <alignment horizontal="center" vertical="center" wrapText="1"/>
    </xf>
    <xf numFmtId="2" fontId="23" fillId="0" borderId="9" xfId="0" applyNumberFormat="1" applyFont="1" applyBorder="1" applyAlignment="1">
      <alignment horizontal="center" vertical="center"/>
    </xf>
    <xf numFmtId="173" fontId="17" fillId="1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49" fontId="2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/>
    </xf>
    <xf numFmtId="49" fontId="21" fillId="12" borderId="9" xfId="0" applyNumberFormat="1" applyFont="1" applyFill="1" applyBorder="1" applyAlignment="1">
      <alignment horizontal="center"/>
    </xf>
    <xf numFmtId="49" fontId="18" fillId="12" borderId="9" xfId="0" applyNumberFormat="1" applyFont="1" applyFill="1" applyBorder="1" applyAlignment="1">
      <alignment horizontal="center"/>
    </xf>
    <xf numFmtId="49" fontId="21" fillId="12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 vertical="center"/>
    </xf>
    <xf numFmtId="167" fontId="10" fillId="0" borderId="9" xfId="0" applyNumberFormat="1" applyFont="1" applyFill="1" applyBorder="1" applyAlignment="1">
      <alignment horizontal="right" vertical="center"/>
    </xf>
    <xf numFmtId="3" fontId="17" fillId="0" borderId="9" xfId="0" applyNumberFormat="1" applyFont="1" applyFill="1" applyBorder="1" applyAlignment="1">
      <alignment horizontal="right" vertical="center"/>
    </xf>
    <xf numFmtId="0" fontId="10" fillId="0" borderId="9" xfId="0" applyNumberFormat="1" applyFont="1" applyFill="1" applyBorder="1" applyAlignment="1">
      <alignment horizontal="left" vertical="top" wrapText="1"/>
    </xf>
    <xf numFmtId="2" fontId="23" fillId="0" borderId="9" xfId="0" applyNumberFormat="1" applyFont="1" applyBorder="1" applyAlignment="1">
      <alignment horizontal="center"/>
    </xf>
    <xf numFmtId="0" fontId="10" fillId="0" borderId="9" xfId="0" applyFont="1" applyFill="1" applyBorder="1" applyAlignment="1">
      <alignment horizontal="justify" vertical="center"/>
    </xf>
    <xf numFmtId="0" fontId="10" fillId="0" borderId="9" xfId="0" applyNumberFormat="1" applyFont="1" applyFill="1" applyBorder="1" applyAlignment="1">
      <alignment horizontal="left" vertical="center" wrapText="1"/>
    </xf>
    <xf numFmtId="167" fontId="10" fillId="0" borderId="9" xfId="0" applyNumberFormat="1" applyFont="1" applyFill="1" applyBorder="1" applyAlignment="1">
      <alignment horizontal="right" vertical="center" wrapText="1"/>
    </xf>
    <xf numFmtId="0" fontId="10" fillId="12" borderId="9" xfId="0" applyFont="1" applyFill="1" applyBorder="1" applyAlignment="1">
      <alignment horizontal="left" vertical="center" wrapText="1" shrinkToFit="1"/>
    </xf>
    <xf numFmtId="167" fontId="10" fillId="12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/>
    </xf>
    <xf numFmtId="49" fontId="10" fillId="0" borderId="9" xfId="0" applyNumberFormat="1" applyFont="1" applyBorder="1" applyAlignment="1">
      <alignment vertical="center" wrapText="1"/>
    </xf>
    <xf numFmtId="49" fontId="10" fillId="0" borderId="9" xfId="0" applyNumberFormat="1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2" fontId="17" fillId="0" borderId="9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center" vertical="center"/>
    </xf>
    <xf numFmtId="167" fontId="17" fillId="0" borderId="9" xfId="0" applyNumberFormat="1" applyFont="1" applyFill="1" applyBorder="1" applyAlignment="1">
      <alignment horizontal="center" vertical="center"/>
    </xf>
    <xf numFmtId="2" fontId="17" fillId="12" borderId="9" xfId="0" applyNumberFormat="1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173" fontId="17" fillId="0" borderId="9" xfId="0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/>
    </xf>
    <xf numFmtId="4" fontId="17" fillId="12" borderId="9" xfId="0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173" fontId="25" fillId="0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right" vertical="center"/>
    </xf>
    <xf numFmtId="1" fontId="10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center"/>
    </xf>
    <xf numFmtId="0" fontId="10" fillId="0" borderId="9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 wrapText="1"/>
    </xf>
    <xf numFmtId="0" fontId="10" fillId="12" borderId="9" xfId="2" applyFont="1" applyFill="1" applyBorder="1" applyAlignment="1">
      <alignment horizontal="left" vertical="center" wrapText="1"/>
    </xf>
    <xf numFmtId="0" fontId="10" fillId="12" borderId="9" xfId="2" applyFont="1" applyFill="1" applyBorder="1" applyAlignment="1">
      <alignment horizontal="center" vertical="center" wrapText="1"/>
    </xf>
    <xf numFmtId="0" fontId="11" fillId="12" borderId="9" xfId="2" applyFont="1" applyFill="1" applyBorder="1" applyAlignment="1">
      <alignment horizontal="center" vertical="center" wrapText="1"/>
    </xf>
    <xf numFmtId="0" fontId="11" fillId="12" borderId="9" xfId="2" applyFont="1" applyFill="1" applyBorder="1" applyAlignment="1">
      <alignment horizontal="left" vertical="center" wrapText="1"/>
    </xf>
    <xf numFmtId="1" fontId="11" fillId="12" borderId="9" xfId="2" applyNumberFormat="1" applyFont="1" applyFill="1" applyBorder="1" applyAlignment="1">
      <alignment horizontal="center" vertical="center" wrapText="1"/>
    </xf>
    <xf numFmtId="1" fontId="10" fillId="12" borderId="9" xfId="2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 vertical="center" wrapText="1"/>
    </xf>
    <xf numFmtId="165" fontId="10" fillId="0" borderId="9" xfId="1" applyFont="1" applyFill="1" applyBorder="1" applyAlignment="1">
      <alignment horizontal="center" vertical="center"/>
    </xf>
    <xf numFmtId="166" fontId="17" fillId="12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173" fontId="2" fillId="0" borderId="9" xfId="0" applyNumberFormat="1" applyFont="1" applyFill="1" applyBorder="1" applyAlignment="1">
      <alignment horizontal="righ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 wrapText="1"/>
    </xf>
    <xf numFmtId="173" fontId="4" fillId="0" borderId="9" xfId="0" applyNumberFormat="1" applyFont="1" applyFill="1" applyBorder="1" applyAlignment="1">
      <alignment horizontal="right"/>
    </xf>
    <xf numFmtId="173" fontId="4" fillId="0" borderId="9" xfId="0" applyNumberFormat="1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center" vertical="center"/>
    </xf>
    <xf numFmtId="173" fontId="10" fillId="0" borderId="9" xfId="0" applyNumberFormat="1" applyFont="1" applyFill="1" applyBorder="1" applyAlignment="1">
      <alignment horizontal="right" vertical="center"/>
    </xf>
    <xf numFmtId="173" fontId="10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justify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173" fontId="9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/>
    <xf numFmtId="0" fontId="9" fillId="0" borderId="9" xfId="0" applyFont="1" applyFill="1" applyBorder="1"/>
    <xf numFmtId="3" fontId="10" fillId="0" borderId="9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justify" vertical="center" wrapText="1"/>
    </xf>
    <xf numFmtId="173" fontId="5" fillId="0" borderId="9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173" fontId="5" fillId="0" borderId="7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173" fontId="10" fillId="0" borderId="9" xfId="0" applyNumberFormat="1" applyFont="1" applyFill="1" applyBorder="1" applyAlignment="1">
      <alignment horizontal="righ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73" fontId="10" fillId="0" borderId="7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right" vertical="center"/>
    </xf>
    <xf numFmtId="173" fontId="4" fillId="0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166" fontId="5" fillId="0" borderId="9" xfId="0" applyNumberFormat="1" applyFont="1" applyFill="1" applyBorder="1" applyAlignment="1">
      <alignment vertical="center"/>
    </xf>
    <xf numFmtId="173" fontId="5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166" fontId="10" fillId="0" borderId="9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center" vertical="center"/>
    </xf>
    <xf numFmtId="173" fontId="4" fillId="0" borderId="9" xfId="0" applyNumberFormat="1" applyFont="1" applyFill="1" applyBorder="1" applyAlignment="1">
      <alignment horizontal="right" vertical="center"/>
    </xf>
    <xf numFmtId="173" fontId="4" fillId="0" borderId="9" xfId="0" applyNumberFormat="1" applyFont="1" applyFill="1" applyBorder="1" applyAlignment="1">
      <alignment horizontal="right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left" vertical="center" wrapText="1"/>
    </xf>
    <xf numFmtId="173" fontId="1" fillId="0" borderId="9" xfId="0" applyNumberFormat="1" applyFont="1" applyFill="1" applyBorder="1" applyAlignment="1">
      <alignment horizontal="right" vertical="center"/>
    </xf>
    <xf numFmtId="173" fontId="1" fillId="0" borderId="9" xfId="0" applyNumberFormat="1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173" fontId="5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166" fontId="10" fillId="0" borderId="9" xfId="0" applyNumberFormat="1" applyFont="1" applyFill="1" applyBorder="1" applyAlignment="1">
      <alignment horizontal="righ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173" fontId="5" fillId="0" borderId="9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173" fontId="4" fillId="0" borderId="7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166" fontId="4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29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166" fontId="10" fillId="0" borderId="18" xfId="0" applyNumberFormat="1" applyFont="1" applyFill="1" applyBorder="1" applyAlignment="1">
      <alignment horizontal="right" vertical="center"/>
    </xf>
    <xf numFmtId="0" fontId="10" fillId="0" borderId="18" xfId="0" applyNumberFormat="1" applyFont="1" applyFill="1" applyBorder="1" applyAlignment="1">
      <alignment horizontal="center" vertical="center"/>
    </xf>
    <xf numFmtId="173" fontId="10" fillId="0" borderId="18" xfId="0" applyNumberFormat="1" applyFont="1" applyFill="1" applyBorder="1" applyAlignment="1">
      <alignment horizontal="right" vertical="center"/>
    </xf>
    <xf numFmtId="3" fontId="7" fillId="0" borderId="18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/>
    </xf>
    <xf numFmtId="0" fontId="5" fillId="0" borderId="19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justify" vertical="center" wrapText="1"/>
    </xf>
    <xf numFmtId="166" fontId="4" fillId="0" borderId="18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justify" vertical="top" wrapText="1"/>
    </xf>
    <xf numFmtId="167" fontId="10" fillId="0" borderId="7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/>
    </xf>
    <xf numFmtId="3" fontId="10" fillId="0" borderId="7" xfId="0" applyNumberFormat="1" applyFont="1" applyFill="1" applyBorder="1" applyAlignment="1">
      <alignment horizontal="right" vertical="center" wrapText="1"/>
    </xf>
    <xf numFmtId="3" fontId="30" fillId="0" borderId="7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center" vertical="center"/>
    </xf>
    <xf numFmtId="167" fontId="27" fillId="0" borderId="7" xfId="0" applyNumberFormat="1" applyFont="1" applyFill="1" applyBorder="1" applyAlignment="1">
      <alignment horizontal="right" vertical="center"/>
    </xf>
    <xf numFmtId="167" fontId="4" fillId="0" borderId="7" xfId="0" applyNumberFormat="1" applyFont="1" applyFill="1" applyBorder="1" applyAlignment="1">
      <alignment horizontal="right" vertical="center"/>
    </xf>
    <xf numFmtId="3" fontId="23" fillId="0" borderId="7" xfId="0" applyNumberFormat="1" applyFont="1" applyFill="1" applyBorder="1" applyAlignment="1">
      <alignment horizontal="right" vertical="center"/>
    </xf>
    <xf numFmtId="3" fontId="23" fillId="0" borderId="13" xfId="0" applyNumberFormat="1" applyFont="1" applyFill="1" applyBorder="1" applyAlignment="1">
      <alignment vertical="center"/>
    </xf>
    <xf numFmtId="3" fontId="23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9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4" fillId="12" borderId="9" xfId="0" applyFont="1" applyFill="1" applyBorder="1" applyAlignment="1">
      <alignment vertical="center" wrapText="1"/>
    </xf>
    <xf numFmtId="49" fontId="1" fillId="12" borderId="9" xfId="0" applyNumberFormat="1" applyFont="1" applyFill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5" fillId="0" borderId="0" xfId="0" applyFont="1" applyAlignment="1"/>
    <xf numFmtId="0" fontId="25" fillId="0" borderId="0" xfId="0" applyFont="1"/>
    <xf numFmtId="0" fontId="12" fillId="2" borderId="0" xfId="0" applyFont="1" applyFill="1" applyAlignment="1">
      <alignment vertical="center"/>
    </xf>
    <xf numFmtId="0" fontId="14" fillId="2" borderId="0" xfId="0" applyFont="1" applyFill="1"/>
    <xf numFmtId="0" fontId="25" fillId="0" borderId="0" xfId="0" applyFont="1" applyAlignment="1">
      <alignment wrapText="1"/>
    </xf>
    <xf numFmtId="49" fontId="25" fillId="0" borderId="0" xfId="0" applyNumberFormat="1" applyFont="1" applyAlignment="1">
      <alignment horizontal="center" wrapText="1"/>
    </xf>
    <xf numFmtId="49" fontId="25" fillId="0" borderId="0" xfId="0" applyNumberFormat="1" applyFont="1" applyAlignment="1">
      <alignment horizontal="center"/>
    </xf>
    <xf numFmtId="166" fontId="10" fillId="2" borderId="9" xfId="0" applyNumberFormat="1" applyFont="1" applyFill="1" applyBorder="1" applyAlignment="1">
      <alignment horizontal="justify" vertical="top" wrapText="1"/>
    </xf>
    <xf numFmtId="166" fontId="25" fillId="0" borderId="9" xfId="0" applyNumberFormat="1" applyFont="1" applyBorder="1" applyAlignment="1">
      <alignment horizontal="justify" vertical="top" wrapText="1"/>
    </xf>
    <xf numFmtId="0" fontId="31" fillId="0" borderId="9" xfId="0" applyFont="1" applyBorder="1" applyAlignment="1">
      <alignment horizontal="left"/>
    </xf>
    <xf numFmtId="0" fontId="25" fillId="0" borderId="9" xfId="0" applyFont="1" applyBorder="1"/>
    <xf numFmtId="0" fontId="25" fillId="12" borderId="9" xfId="0" applyFont="1" applyFill="1" applyBorder="1"/>
    <xf numFmtId="0" fontId="25" fillId="12" borderId="9" xfId="0" applyFont="1" applyFill="1" applyBorder="1" applyAlignment="1">
      <alignment vertical="center"/>
    </xf>
    <xf numFmtId="49" fontId="25" fillId="0" borderId="9" xfId="0" applyNumberFormat="1" applyFont="1" applyBorder="1" applyAlignment="1">
      <alignment horizontal="center"/>
    </xf>
    <xf numFmtId="0" fontId="31" fillId="12" borderId="9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 vertical="center"/>
    </xf>
    <xf numFmtId="0" fontId="2" fillId="12" borderId="9" xfId="0" applyFont="1" applyFill="1" applyBorder="1" applyAlignment="1">
      <alignment horizontal="center" vertical="center" wrapText="1"/>
    </xf>
    <xf numFmtId="0" fontId="25" fillId="12" borderId="9" xfId="0" applyFont="1" applyFill="1" applyBorder="1" applyAlignment="1"/>
    <xf numFmtId="0" fontId="32" fillId="12" borderId="9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0" fontId="18" fillId="0" borderId="0" xfId="0" applyFont="1"/>
    <xf numFmtId="49" fontId="25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Border="1"/>
    <xf numFmtId="0" fontId="25" fillId="0" borderId="5" xfId="0" applyFont="1" applyBorder="1"/>
    <xf numFmtId="0" fontId="18" fillId="0" borderId="5" xfId="0" applyFont="1" applyBorder="1"/>
    <xf numFmtId="0" fontId="31" fillId="0" borderId="0" xfId="0" applyFont="1"/>
    <xf numFmtId="0" fontId="31" fillId="0" borderId="0" xfId="0" applyFont="1" applyAlignment="1">
      <alignment horizontal="left"/>
    </xf>
    <xf numFmtId="0" fontId="33" fillId="0" borderId="0" xfId="0" applyFont="1"/>
    <xf numFmtId="49" fontId="18" fillId="0" borderId="10" xfId="0" applyNumberFormat="1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center" vertical="center"/>
    </xf>
    <xf numFmtId="0" fontId="25" fillId="0" borderId="6" xfId="0" applyFont="1" applyBorder="1"/>
    <xf numFmtId="166" fontId="14" fillId="2" borderId="9" xfId="0" applyNumberFormat="1" applyFont="1" applyFill="1" applyBorder="1" applyAlignment="1">
      <alignment vertical="center"/>
    </xf>
    <xf numFmtId="49" fontId="14" fillId="12" borderId="9" xfId="0" applyNumberFormat="1" applyFont="1" applyFill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wrapText="1"/>
    </xf>
    <xf numFmtId="1" fontId="14" fillId="2" borderId="9" xfId="0" applyNumberFormat="1" applyFont="1" applyFill="1" applyBorder="1" applyAlignment="1">
      <alignment horizontal="center" vertical="top" wrapText="1"/>
    </xf>
    <xf numFmtId="1" fontId="14" fillId="2" borderId="9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/>
    </xf>
    <xf numFmtId="1" fontId="31" fillId="0" borderId="9" xfId="0" applyNumberFormat="1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14" fontId="31" fillId="0" borderId="9" xfId="0" applyNumberFormat="1" applyFont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left" vertical="center" wrapText="1"/>
    </xf>
    <xf numFmtId="166" fontId="12" fillId="0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 wrapText="1"/>
    </xf>
    <xf numFmtId="167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left" vertical="center" wrapText="1" shrinkToFi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31" fillId="0" borderId="0" xfId="0" applyFont="1" applyAlignment="1"/>
    <xf numFmtId="0" fontId="31" fillId="0" borderId="0" xfId="0" applyFont="1" applyAlignment="1">
      <alignment horizontal="left" indent="2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/>
    </xf>
    <xf numFmtId="49" fontId="31" fillId="0" borderId="1" xfId="0" applyNumberFormat="1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166" fontId="31" fillId="0" borderId="1" xfId="0" applyNumberFormat="1" applyFont="1" applyBorder="1" applyAlignment="1">
      <alignment wrapText="1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/>
    <xf numFmtId="167" fontId="14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7" fontId="14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7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wrapText="1"/>
    </xf>
    <xf numFmtId="49" fontId="12" fillId="3" borderId="9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wrapText="1"/>
    </xf>
    <xf numFmtId="0" fontId="28" fillId="0" borderId="9" xfId="0" applyFont="1" applyFill="1" applyBorder="1" applyAlignment="1">
      <alignment horizontal="center"/>
    </xf>
    <xf numFmtId="167" fontId="12" fillId="0" borderId="9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wrapText="1"/>
    </xf>
    <xf numFmtId="0" fontId="12" fillId="0" borderId="9" xfId="0" applyFont="1" applyFill="1" applyBorder="1" applyAlignment="1">
      <alignment horizontal="center" vertical="center"/>
    </xf>
    <xf numFmtId="167" fontId="12" fillId="12" borderId="9" xfId="0" applyNumberFormat="1" applyFont="1" applyFill="1" applyBorder="1" applyAlignment="1">
      <alignment horizontal="center" vertical="center"/>
    </xf>
    <xf numFmtId="3" fontId="12" fillId="12" borderId="9" xfId="0" applyNumberFormat="1" applyFont="1" applyFill="1" applyBorder="1" applyAlignment="1">
      <alignment horizontal="center" vertical="center"/>
    </xf>
    <xf numFmtId="3" fontId="12" fillId="4" borderId="9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wrapText="1"/>
    </xf>
    <xf numFmtId="167" fontId="12" fillId="12" borderId="9" xfId="0" applyNumberFormat="1" applyFont="1" applyFill="1" applyBorder="1" applyAlignment="1">
      <alignment horizontal="center"/>
    </xf>
    <xf numFmtId="3" fontId="12" fillId="12" borderId="9" xfId="0" applyNumberFormat="1" applyFont="1" applyFill="1" applyBorder="1" applyAlignment="1">
      <alignment horizontal="center"/>
    </xf>
    <xf numFmtId="3" fontId="12" fillId="4" borderId="9" xfId="0" applyNumberFormat="1" applyFont="1" applyFill="1" applyBorder="1" applyAlignment="1">
      <alignment horizontal="center"/>
    </xf>
    <xf numFmtId="167" fontId="12" fillId="4" borderId="9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167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 vertical="center"/>
    </xf>
    <xf numFmtId="3" fontId="28" fillId="0" borderId="2" xfId="0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horizontal="center"/>
    </xf>
    <xf numFmtId="3" fontId="28" fillId="0" borderId="9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167" fontId="14" fillId="0" borderId="11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/>
    </xf>
    <xf numFmtId="3" fontId="14" fillId="0" borderId="11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167" fontId="14" fillId="0" borderId="12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 wrapText="1"/>
    </xf>
    <xf numFmtId="3" fontId="14" fillId="0" borderId="12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 wrapText="1"/>
    </xf>
    <xf numFmtId="167" fontId="14" fillId="0" borderId="15" xfId="0" applyNumberFormat="1" applyFont="1" applyFill="1" applyBorder="1" applyAlignment="1">
      <alignment horizontal="center" vertical="center"/>
    </xf>
    <xf numFmtId="3" fontId="14" fillId="0" borderId="15" xfId="0" applyNumberFormat="1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wrapText="1"/>
    </xf>
    <xf numFmtId="167" fontId="14" fillId="0" borderId="11" xfId="0" applyNumberFormat="1" applyFont="1" applyFill="1" applyBorder="1" applyAlignment="1">
      <alignment horizontal="center" vertical="center" wrapText="1"/>
    </xf>
    <xf numFmtId="167" fontId="14" fillId="0" borderId="12" xfId="0" applyNumberFormat="1" applyFont="1" applyFill="1" applyBorder="1" applyAlignment="1">
      <alignment horizontal="center" vertical="center" wrapText="1"/>
    </xf>
    <xf numFmtId="167" fontId="14" fillId="0" borderId="15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wrapText="1"/>
    </xf>
    <xf numFmtId="3" fontId="14" fillId="0" borderId="11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wrapText="1"/>
    </xf>
    <xf numFmtId="0" fontId="14" fillId="0" borderId="11" xfId="0" applyFont="1" applyFill="1" applyBorder="1" applyAlignment="1">
      <alignment horizontal="left" wrapText="1"/>
    </xf>
    <xf numFmtId="167" fontId="12" fillId="0" borderId="13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wrapText="1"/>
    </xf>
    <xf numFmtId="49" fontId="14" fillId="0" borderId="15" xfId="0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wrapText="1"/>
    </xf>
    <xf numFmtId="49" fontId="14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 wrapText="1"/>
    </xf>
    <xf numFmtId="3" fontId="14" fillId="0" borderId="12" xfId="0" applyNumberFormat="1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 vertical="center"/>
    </xf>
    <xf numFmtId="3" fontId="34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top" wrapText="1"/>
    </xf>
    <xf numFmtId="1" fontId="12" fillId="0" borderId="9" xfId="0" applyNumberFormat="1" applyFont="1" applyFill="1" applyBorder="1" applyAlignment="1">
      <alignment horizontal="center" vertical="center"/>
    </xf>
    <xf numFmtId="3" fontId="12" fillId="5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vertical="center"/>
    </xf>
    <xf numFmtId="166" fontId="14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14" fontId="14" fillId="2" borderId="9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1" fontId="14" fillId="0" borderId="15" xfId="0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 applyAlignment="1">
      <alignment horizontal="center" vertical="center"/>
    </xf>
    <xf numFmtId="3" fontId="34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/>
    </xf>
    <xf numFmtId="3" fontId="28" fillId="0" borderId="16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3" fontId="14" fillId="0" borderId="14" xfId="0" applyNumberFormat="1" applyFont="1" applyFill="1" applyBorder="1" applyAlignment="1">
      <alignment horizontal="center"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3" fontId="34" fillId="0" borderId="13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1" fontId="28" fillId="0" borderId="16" xfId="0" applyNumberFormat="1" applyFont="1" applyFill="1" applyBorder="1" applyAlignment="1">
      <alignment horizontal="center" vertical="center"/>
    </xf>
    <xf numFmtId="3" fontId="34" fillId="0" borderId="16" xfId="0" applyNumberFormat="1" applyFont="1" applyFill="1" applyBorder="1" applyAlignment="1">
      <alignment horizontal="center" vertical="center"/>
    </xf>
    <xf numFmtId="3" fontId="34" fillId="0" borderId="12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left" vertical="center" wrapText="1"/>
    </xf>
    <xf numFmtId="170" fontId="14" fillId="0" borderId="16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28" fillId="0" borderId="17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0" fontId="14" fillId="0" borderId="12" xfId="0" applyNumberFormat="1" applyFon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center" vertical="center" wrapText="1"/>
    </xf>
    <xf numFmtId="167" fontId="28" fillId="0" borderId="11" xfId="0" applyNumberFormat="1" applyFont="1" applyFill="1" applyBorder="1" applyAlignment="1">
      <alignment horizontal="center" vertical="center"/>
    </xf>
    <xf numFmtId="3" fontId="34" fillId="0" borderId="11" xfId="0" applyNumberFormat="1" applyFon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justify" vertical="center" wrapText="1"/>
    </xf>
    <xf numFmtId="3" fontId="14" fillId="0" borderId="12" xfId="0" applyNumberFormat="1" applyFont="1" applyFill="1" applyBorder="1"/>
    <xf numFmtId="49" fontId="14" fillId="0" borderId="1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justify" vertical="center" wrapText="1"/>
    </xf>
    <xf numFmtId="0" fontId="14" fillId="0" borderId="11" xfId="0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/>
    <xf numFmtId="1" fontId="28" fillId="0" borderId="11" xfId="0" applyNumberFormat="1" applyFont="1" applyFill="1" applyBorder="1" applyAlignment="1">
      <alignment horizontal="center" vertical="center"/>
    </xf>
    <xf numFmtId="1" fontId="28" fillId="3" borderId="11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28" fillId="0" borderId="16" xfId="0" applyFont="1" applyFill="1" applyBorder="1" applyAlignment="1">
      <alignment vertical="center"/>
    </xf>
    <xf numFmtId="0" fontId="28" fillId="0" borderId="16" xfId="0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3" fontId="28" fillId="3" borderId="16" xfId="0" applyNumberFormat="1" applyFont="1" applyFill="1" applyBorder="1" applyAlignment="1">
      <alignment horizontal="center" vertical="center"/>
    </xf>
    <xf numFmtId="167" fontId="14" fillId="0" borderId="14" xfId="0" applyNumberFormat="1" applyFont="1" applyFill="1" applyBorder="1" applyAlignment="1">
      <alignment horizontal="center" vertical="center"/>
    </xf>
    <xf numFmtId="3" fontId="14" fillId="0" borderId="14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top" wrapText="1"/>
    </xf>
    <xf numFmtId="0" fontId="28" fillId="0" borderId="11" xfId="0" applyFont="1" applyFill="1" applyBorder="1" applyAlignment="1">
      <alignment horizontal="center" vertical="top" wrapText="1"/>
    </xf>
    <xf numFmtId="3" fontId="28" fillId="5" borderId="11" xfId="0" applyNumberFormat="1" applyFont="1" applyFill="1" applyBorder="1" applyAlignment="1">
      <alignment horizontal="center" vertical="center"/>
    </xf>
    <xf numFmtId="49" fontId="14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167" fontId="14" fillId="3" borderId="18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horizontal="center" vertical="center"/>
    </xf>
    <xf numFmtId="170" fontId="28" fillId="3" borderId="18" xfId="0" applyNumberFormat="1" applyFont="1" applyFill="1" applyBorder="1" applyAlignment="1">
      <alignment horizontal="center" vertical="center"/>
    </xf>
    <xf numFmtId="49" fontId="12" fillId="6" borderId="8" xfId="0" applyNumberFormat="1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 vertical="center"/>
    </xf>
    <xf numFmtId="167" fontId="14" fillId="6" borderId="5" xfId="0" applyNumberFormat="1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34" fillId="6" borderId="5" xfId="0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167" fontId="14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3" fontId="34" fillId="0" borderId="7" xfId="0" applyNumberFormat="1" applyFont="1" applyFill="1" applyBorder="1" applyAlignment="1">
      <alignment horizontal="center" vertical="center"/>
    </xf>
    <xf numFmtId="1" fontId="12" fillId="12" borderId="9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wrapText="1"/>
    </xf>
    <xf numFmtId="167" fontId="12" fillId="12" borderId="7" xfId="0" applyNumberFormat="1" applyFont="1" applyFill="1" applyBorder="1" applyAlignment="1">
      <alignment horizontal="center" vertical="center"/>
    </xf>
    <xf numFmtId="1" fontId="12" fillId="12" borderId="7" xfId="0" applyNumberFormat="1" applyFont="1" applyFill="1" applyBorder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3" fontId="12" fillId="12" borderId="7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wrapText="1"/>
    </xf>
    <xf numFmtId="167" fontId="12" fillId="12" borderId="14" xfId="0" applyNumberFormat="1" applyFont="1" applyFill="1" applyBorder="1" applyAlignment="1">
      <alignment horizontal="center" vertical="center"/>
    </xf>
    <xf numFmtId="1" fontId="12" fillId="12" borderId="14" xfId="0" applyNumberFormat="1" applyFont="1" applyFill="1" applyBorder="1" applyAlignment="1">
      <alignment horizontal="center" vertical="center"/>
    </xf>
    <xf numFmtId="3" fontId="12" fillId="12" borderId="14" xfId="0" applyNumberFormat="1" applyFont="1" applyFill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" fontId="12" fillId="0" borderId="12" xfId="0" applyNumberFormat="1" applyFont="1" applyFill="1" applyBorder="1" applyAlignment="1">
      <alignment horizontal="center" vertical="center"/>
    </xf>
    <xf numFmtId="1" fontId="14" fillId="0" borderId="12" xfId="0" applyNumberFormat="1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167" fontId="28" fillId="0" borderId="13" xfId="0" applyNumberFormat="1" applyFont="1" applyFill="1" applyBorder="1" applyAlignment="1">
      <alignment horizontal="center" vertical="center"/>
    </xf>
    <xf numFmtId="164" fontId="28" fillId="0" borderId="13" xfId="0" applyNumberFormat="1" applyFont="1" applyFill="1" applyBorder="1" applyAlignment="1">
      <alignment horizontal="center" vertical="center"/>
    </xf>
    <xf numFmtId="169" fontId="28" fillId="0" borderId="13" xfId="0" applyNumberFormat="1" applyFont="1" applyFill="1" applyBorder="1" applyAlignment="1">
      <alignment horizontal="center" vertical="center"/>
    </xf>
    <xf numFmtId="164" fontId="34" fillId="0" borderId="13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9" fontId="12" fillId="7" borderId="9" xfId="0" applyNumberFormat="1" applyFont="1" applyFill="1" applyBorder="1" applyAlignment="1">
      <alignment horizontal="center" vertical="center"/>
    </xf>
    <xf numFmtId="164" fontId="34" fillId="0" borderId="9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top" wrapText="1"/>
    </xf>
    <xf numFmtId="164" fontId="28" fillId="0" borderId="7" xfId="0" applyNumberFormat="1" applyFont="1" applyFill="1" applyBorder="1" applyAlignment="1">
      <alignment horizontal="center" vertical="center"/>
    </xf>
    <xf numFmtId="169" fontId="28" fillId="7" borderId="7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173" fontId="14" fillId="0" borderId="9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top" wrapText="1"/>
    </xf>
    <xf numFmtId="164" fontId="14" fillId="0" borderId="9" xfId="0" applyNumberFormat="1" applyFont="1" applyFill="1" applyBorder="1" applyAlignment="1">
      <alignment horizontal="center" vertical="center"/>
    </xf>
    <xf numFmtId="172" fontId="34" fillId="0" borderId="9" xfId="0" applyNumberFormat="1" applyFont="1" applyFill="1" applyBorder="1" applyAlignment="1">
      <alignment horizontal="center" vertical="center"/>
    </xf>
    <xf numFmtId="49" fontId="14" fillId="8" borderId="9" xfId="0" applyNumberFormat="1" applyFont="1" applyFill="1" applyBorder="1" applyAlignment="1">
      <alignment horizontal="center" vertical="center"/>
    </xf>
    <xf numFmtId="3" fontId="12" fillId="8" borderId="2" xfId="0" applyNumberFormat="1" applyFont="1" applyFill="1" applyBorder="1" applyAlignment="1">
      <alignment horizontal="center" vertical="center"/>
    </xf>
    <xf numFmtId="173" fontId="12" fillId="8" borderId="2" xfId="0" applyNumberFormat="1" applyFont="1" applyFill="1" applyBorder="1" applyAlignment="1">
      <alignment horizontal="center" vertical="center"/>
    </xf>
    <xf numFmtId="164" fontId="14" fillId="0" borderId="9" xfId="0" applyNumberFormat="1" applyFont="1" applyFill="1" applyBorder="1"/>
    <xf numFmtId="0" fontId="14" fillId="0" borderId="9" xfId="0" applyFont="1" applyFill="1" applyBorder="1" applyAlignment="1">
      <alignment vertical="top" wrapText="1"/>
    </xf>
    <xf numFmtId="171" fontId="14" fillId="0" borderId="9" xfId="0" applyNumberFormat="1" applyFont="1" applyBorder="1" applyAlignment="1">
      <alignment horizontal="center" vertical="center" wrapText="1"/>
    </xf>
    <xf numFmtId="169" fontId="12" fillId="3" borderId="9" xfId="0" applyNumberFormat="1" applyFont="1" applyFill="1" applyBorder="1" applyAlignment="1">
      <alignment horizontal="center" vertical="center"/>
    </xf>
    <xf numFmtId="164" fontId="14" fillId="0" borderId="9" xfId="0" applyNumberFormat="1" applyFont="1" applyFill="1" applyBorder="1" applyAlignment="1">
      <alignment horizontal="center"/>
    </xf>
    <xf numFmtId="164" fontId="14" fillId="0" borderId="13" xfId="0" applyNumberFormat="1" applyFont="1" applyFill="1" applyBorder="1" applyAlignment="1">
      <alignment horizontal="center"/>
    </xf>
    <xf numFmtId="164" fontId="14" fillId="0" borderId="13" xfId="0" applyNumberFormat="1" applyFont="1" applyFill="1" applyBorder="1"/>
    <xf numFmtId="164" fontId="14" fillId="0" borderId="13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167" fontId="14" fillId="0" borderId="9" xfId="0" applyNumberFormat="1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170" fontId="14" fillId="9" borderId="5" xfId="0" applyNumberFormat="1" applyFont="1" applyFill="1" applyBorder="1"/>
    <xf numFmtId="170" fontId="14" fillId="9" borderId="5" xfId="0" applyNumberFormat="1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wrapText="1"/>
    </xf>
    <xf numFmtId="0" fontId="14" fillId="0" borderId="13" xfId="0" applyFont="1" applyFill="1" applyBorder="1" applyAlignment="1">
      <alignment horizontal="center"/>
    </xf>
    <xf numFmtId="167" fontId="14" fillId="0" borderId="13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1" xfId="0" applyFont="1" applyFill="1" applyBorder="1"/>
    <xf numFmtId="0" fontId="14" fillId="0" borderId="11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167" fontId="14" fillId="9" borderId="5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170" fontId="14" fillId="0" borderId="12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2" fillId="0" borderId="11" xfId="0" applyFont="1" applyFill="1" applyBorder="1" applyAlignment="1">
      <alignment horizontal="center"/>
    </xf>
    <xf numFmtId="167" fontId="12" fillId="0" borderId="11" xfId="0" applyNumberFormat="1" applyFont="1" applyFill="1" applyBorder="1" applyAlignment="1">
      <alignment horizontal="center"/>
    </xf>
    <xf numFmtId="170" fontId="34" fillId="0" borderId="12" xfId="0" applyNumberFormat="1" applyFont="1" applyFill="1" applyBorder="1" applyAlignment="1">
      <alignment vertical="center"/>
    </xf>
    <xf numFmtId="170" fontId="35" fillId="0" borderId="12" xfId="0" applyNumberFormat="1" applyFont="1" applyFill="1" applyBorder="1" applyAlignment="1">
      <alignment vertical="center"/>
    </xf>
    <xf numFmtId="170" fontId="36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170" fontId="14" fillId="0" borderId="12" xfId="0" applyNumberFormat="1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170" fontId="14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center" wrapText="1"/>
    </xf>
    <xf numFmtId="166" fontId="12" fillId="0" borderId="12" xfId="0" applyNumberFormat="1" applyFont="1" applyFill="1" applyBorder="1" applyAlignment="1">
      <alignment horizontal="center" vertical="center"/>
    </xf>
    <xf numFmtId="170" fontId="14" fillId="0" borderId="12" xfId="0" applyNumberFormat="1" applyFont="1" applyFill="1" applyBorder="1" applyAlignment="1">
      <alignment horizontal="center" vertical="center" wrapText="1"/>
    </xf>
    <xf numFmtId="170" fontId="12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top" wrapText="1"/>
    </xf>
    <xf numFmtId="170" fontId="28" fillId="0" borderId="12" xfId="0" applyNumberFormat="1" applyFont="1" applyFill="1" applyBorder="1" applyAlignment="1">
      <alignment vertical="center"/>
    </xf>
    <xf numFmtId="170" fontId="34" fillId="0" borderId="14" xfId="0" applyNumberFormat="1" applyFont="1" applyFill="1" applyBorder="1" applyAlignment="1">
      <alignment vertical="center"/>
    </xf>
    <xf numFmtId="170" fontId="35" fillId="0" borderId="14" xfId="0" applyNumberFormat="1" applyFont="1" applyFill="1" applyBorder="1" applyAlignment="1">
      <alignment vertical="center"/>
    </xf>
    <xf numFmtId="170" fontId="36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170" fontId="14" fillId="0" borderId="14" xfId="0" applyNumberFormat="1" applyFont="1" applyFill="1" applyBorder="1" applyAlignment="1">
      <alignment horizontal="left" vertical="center" wrapText="1"/>
    </xf>
    <xf numFmtId="164" fontId="14" fillId="0" borderId="11" xfId="0" applyNumberFormat="1" applyFont="1" applyFill="1" applyBorder="1" applyAlignment="1">
      <alignment vertical="center"/>
    </xf>
    <xf numFmtId="164" fontId="14" fillId="0" borderId="11" xfId="0" applyNumberFormat="1" applyFont="1" applyFill="1" applyBorder="1" applyAlignment="1">
      <alignment horizontal="center" vertical="center"/>
    </xf>
    <xf numFmtId="170" fontId="14" fillId="0" borderId="11" xfId="0" applyNumberFormat="1" applyFont="1" applyFill="1" applyBorder="1" applyAlignment="1">
      <alignment horizontal="center" vertical="center" wrapText="1"/>
    </xf>
    <xf numFmtId="170" fontId="14" fillId="0" borderId="11" xfId="0" applyNumberFormat="1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/>
    </xf>
    <xf numFmtId="170" fontId="14" fillId="0" borderId="14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vertical="center"/>
    </xf>
    <xf numFmtId="164" fontId="14" fillId="0" borderId="12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top" wrapText="1"/>
    </xf>
    <xf numFmtId="168" fontId="12" fillId="0" borderId="11" xfId="0" applyNumberFormat="1" applyFont="1" applyFill="1" applyBorder="1" applyAlignment="1">
      <alignment horizontal="center" vertical="center"/>
    </xf>
    <xf numFmtId="168" fontId="12" fillId="0" borderId="12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vertical="center"/>
    </xf>
    <xf numFmtId="164" fontId="14" fillId="0" borderId="14" xfId="0" applyNumberFormat="1" applyFont="1" applyFill="1" applyBorder="1" applyAlignment="1">
      <alignment horizontal="center" vertical="center"/>
    </xf>
    <xf numFmtId="170" fontId="34" fillId="0" borderId="11" xfId="0" applyNumberFormat="1" applyFont="1" applyFill="1" applyBorder="1" applyAlignment="1">
      <alignment horizontal="center" vertical="center"/>
    </xf>
    <xf numFmtId="170" fontId="14" fillId="0" borderId="11" xfId="0" applyNumberFormat="1" applyFont="1" applyFill="1" applyBorder="1" applyAlignment="1">
      <alignment horizontal="center" vertical="center"/>
    </xf>
    <xf numFmtId="169" fontId="14" fillId="0" borderId="14" xfId="0" applyNumberFormat="1" applyFont="1" applyFill="1" applyBorder="1" applyAlignment="1">
      <alignment horizontal="center" vertical="center"/>
    </xf>
    <xf numFmtId="170" fontId="34" fillId="0" borderId="14" xfId="0" applyNumberFormat="1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170" fontId="14" fillId="0" borderId="9" xfId="0" applyNumberFormat="1" applyFont="1" applyFill="1" applyBorder="1" applyAlignment="1">
      <alignment horizontal="center"/>
    </xf>
    <xf numFmtId="170" fontId="14" fillId="0" borderId="9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170" fontId="34" fillId="0" borderId="16" xfId="0" applyNumberFormat="1" applyFont="1" applyFill="1" applyBorder="1" applyAlignment="1">
      <alignment horizontal="center" vertical="center"/>
    </xf>
    <xf numFmtId="0" fontId="28" fillId="1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1" fontId="12" fillId="0" borderId="9" xfId="0" applyNumberFormat="1" applyFont="1" applyFill="1" applyBorder="1" applyAlignment="1">
      <alignment horizontal="center"/>
    </xf>
    <xf numFmtId="0" fontId="12" fillId="10" borderId="16" xfId="0" applyFont="1" applyFill="1" applyBorder="1" applyAlignment="1">
      <alignment vertical="center" wrapText="1"/>
    </xf>
    <xf numFmtId="171" fontId="12" fillId="0" borderId="16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14" xfId="0" applyFont="1" applyFill="1" applyBorder="1" applyAlignment="1">
      <alignment wrapText="1"/>
    </xf>
    <xf numFmtId="167" fontId="14" fillId="0" borderId="11" xfId="0" applyNumberFormat="1" applyFont="1" applyFill="1" applyBorder="1" applyAlignment="1">
      <alignment horizontal="center"/>
    </xf>
    <xf numFmtId="170" fontId="14" fillId="0" borderId="16" xfId="0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horizontal="left" wrapText="1"/>
    </xf>
    <xf numFmtId="167" fontId="14" fillId="0" borderId="14" xfId="0" applyNumberFormat="1" applyFont="1" applyFill="1" applyBorder="1" applyAlignment="1">
      <alignment horizontal="center"/>
    </xf>
    <xf numFmtId="170" fontId="14" fillId="0" borderId="12" xfId="0" applyNumberFormat="1" applyFont="1" applyFill="1" applyBorder="1" applyAlignment="1">
      <alignment vertical="center"/>
    </xf>
    <xf numFmtId="170" fontId="14" fillId="0" borderId="12" xfId="0" applyNumberFormat="1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center" vertical="center"/>
    </xf>
    <xf numFmtId="170" fontId="12" fillId="0" borderId="16" xfId="0" applyNumberFormat="1" applyFont="1" applyFill="1" applyBorder="1" applyAlignment="1">
      <alignment horizontal="center" vertical="center"/>
    </xf>
    <xf numFmtId="170" fontId="14" fillId="0" borderId="14" xfId="0" applyNumberFormat="1" applyFont="1" applyFill="1" applyBorder="1" applyAlignment="1">
      <alignment vertical="center"/>
    </xf>
    <xf numFmtId="170" fontId="14" fillId="0" borderId="14" xfId="0" applyNumberFormat="1" applyFont="1" applyFill="1" applyBorder="1" applyAlignment="1">
      <alignment horizontal="left" vertical="top" wrapText="1"/>
    </xf>
    <xf numFmtId="0" fontId="31" fillId="0" borderId="0" xfId="0" applyFont="1" applyAlignment="1">
      <alignment horizontal="center" wrapText="1"/>
    </xf>
    <xf numFmtId="0" fontId="14" fillId="0" borderId="14" xfId="0" applyFont="1" applyFill="1" applyBorder="1" applyAlignment="1">
      <alignment horizontal="left" vertical="top" wrapText="1"/>
    </xf>
    <xf numFmtId="49" fontId="31" fillId="0" borderId="0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 wrapText="1"/>
    </xf>
    <xf numFmtId="0" fontId="31" fillId="0" borderId="0" xfId="0" applyFont="1" applyBorder="1"/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166" fontId="14" fillId="2" borderId="0" xfId="0" applyNumberFormat="1" applyFont="1" applyFill="1" applyBorder="1" applyAlignment="1">
      <alignment horizontal="center" vertical="top" wrapText="1"/>
    </xf>
    <xf numFmtId="166" fontId="14" fillId="2" borderId="0" xfId="0" applyNumberFormat="1" applyFont="1" applyFill="1" applyBorder="1" applyAlignment="1">
      <alignment horizontal="justify" vertical="top" wrapText="1"/>
    </xf>
    <xf numFmtId="166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3" fontId="14" fillId="0" borderId="8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left" wrapText="1"/>
    </xf>
    <xf numFmtId="0" fontId="31" fillId="0" borderId="0" xfId="0" applyFont="1" applyBorder="1" applyAlignment="1"/>
    <xf numFmtId="166" fontId="14" fillId="2" borderId="9" xfId="0" applyNumberFormat="1" applyFont="1" applyFill="1" applyBorder="1" applyAlignment="1">
      <alignment horizontal="justify" vertical="center" textRotation="90" wrapText="1"/>
    </xf>
    <xf numFmtId="166" fontId="31" fillId="0" borderId="9" xfId="0" applyNumberFormat="1" applyFont="1" applyBorder="1" applyAlignment="1">
      <alignment horizontal="justify" vertical="center" textRotation="90" wrapText="1"/>
    </xf>
    <xf numFmtId="0" fontId="25" fillId="0" borderId="0" xfId="0" applyFont="1" applyAlignment="1">
      <alignment vertical="center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/>
    </xf>
    <xf numFmtId="3" fontId="10" fillId="0" borderId="9" xfId="0" applyNumberFormat="1" applyFont="1" applyFill="1" applyBorder="1" applyAlignment="1">
      <alignment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6" xfId="0" applyNumberFormat="1" applyFont="1" applyFill="1" applyBorder="1" applyAlignment="1">
      <alignment horizontal="left" vertical="center" wrapText="1"/>
    </xf>
    <xf numFmtId="166" fontId="31" fillId="0" borderId="2" xfId="0" applyNumberFormat="1" applyFont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left"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49" fontId="14" fillId="12" borderId="9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vertical="center" wrapText="1"/>
    </xf>
    <xf numFmtId="3" fontId="10" fillId="0" borderId="9" xfId="0" applyNumberFormat="1" applyFont="1" applyFill="1" applyBorder="1" applyAlignment="1">
      <alignment vertical="center" wrapText="1"/>
    </xf>
    <xf numFmtId="49" fontId="31" fillId="0" borderId="9" xfId="0" applyNumberFormat="1" applyFont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vertical="center" wrapText="1"/>
    </xf>
    <xf numFmtId="49" fontId="31" fillId="0" borderId="2" xfId="0" applyNumberFormat="1" applyFont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left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3" fontId="10" fillId="0" borderId="13" xfId="0" applyNumberFormat="1" applyFont="1" applyFill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3" fontId="10" fillId="0" borderId="13" xfId="0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173" fontId="14" fillId="0" borderId="2" xfId="0" applyNumberFormat="1" applyFont="1" applyFill="1" applyBorder="1" applyAlignment="1">
      <alignment horizontal="center" vertical="center"/>
    </xf>
    <xf numFmtId="173" fontId="14" fillId="0" borderId="2" xfId="0" applyNumberFormat="1" applyFont="1" applyFill="1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 wrapText="1"/>
    </xf>
    <xf numFmtId="173" fontId="12" fillId="0" borderId="9" xfId="0" applyNumberFormat="1" applyFont="1" applyFill="1" applyBorder="1" applyAlignment="1">
      <alignment horizontal="center" vertical="center"/>
    </xf>
    <xf numFmtId="173" fontId="12" fillId="0" borderId="9" xfId="0" applyNumberFormat="1" applyFont="1" applyFill="1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/>
    </xf>
    <xf numFmtId="173" fontId="14" fillId="0" borderId="7" xfId="1" applyNumberFormat="1" applyFont="1" applyFill="1" applyBorder="1" applyAlignment="1">
      <alignment horizontal="center" vertical="center"/>
    </xf>
    <xf numFmtId="173" fontId="14" fillId="0" borderId="7" xfId="0" applyNumberFormat="1" applyFont="1" applyFill="1" applyBorder="1" applyAlignment="1">
      <alignment horizontal="center" vertical="center"/>
    </xf>
    <xf numFmtId="173" fontId="31" fillId="0" borderId="9" xfId="0" applyNumberFormat="1" applyFont="1" applyBorder="1" applyAlignment="1">
      <alignment horizontal="center" vertical="center"/>
    </xf>
    <xf numFmtId="173" fontId="25" fillId="0" borderId="0" xfId="0" applyNumberFormat="1" applyFont="1"/>
    <xf numFmtId="173" fontId="39" fillId="0" borderId="9" xfId="0" applyNumberFormat="1" applyFont="1" applyFill="1" applyBorder="1" applyAlignment="1">
      <alignment horizontal="center" vertical="center"/>
    </xf>
    <xf numFmtId="173" fontId="14" fillId="0" borderId="7" xfId="0" applyNumberFormat="1" applyFont="1" applyFill="1" applyBorder="1" applyAlignment="1">
      <alignment horizontal="center" vertical="center" wrapText="1"/>
    </xf>
    <xf numFmtId="173" fontId="14" fillId="0" borderId="13" xfId="0" applyNumberFormat="1" applyFont="1" applyFill="1" applyBorder="1" applyAlignment="1">
      <alignment horizontal="center" vertical="center" wrapText="1"/>
    </xf>
    <xf numFmtId="173" fontId="14" fillId="0" borderId="13" xfId="0" applyNumberFormat="1" applyFont="1" applyFill="1" applyBorder="1" applyAlignment="1">
      <alignment horizontal="center" vertical="center"/>
    </xf>
    <xf numFmtId="173" fontId="22" fillId="0" borderId="9" xfId="0" applyNumberFormat="1" applyFont="1" applyBorder="1" applyAlignment="1">
      <alignment horizontal="center" vertical="center"/>
    </xf>
    <xf numFmtId="173" fontId="12" fillId="0" borderId="9" xfId="0" applyNumberFormat="1" applyFont="1" applyBorder="1" applyAlignment="1">
      <alignment horizontal="center" vertical="center" wrapText="1"/>
    </xf>
    <xf numFmtId="173" fontId="25" fillId="0" borderId="9" xfId="0" applyNumberFormat="1" applyFont="1" applyBorder="1"/>
    <xf numFmtId="173" fontId="14" fillId="12" borderId="9" xfId="0" applyNumberFormat="1" applyFont="1" applyFill="1" applyBorder="1" applyAlignment="1">
      <alignment horizontal="center" vertical="center" wrapText="1"/>
    </xf>
    <xf numFmtId="173" fontId="31" fillId="0" borderId="9" xfId="0" applyNumberFormat="1" applyFont="1" applyBorder="1" applyAlignment="1">
      <alignment horizontal="center"/>
    </xf>
    <xf numFmtId="173" fontId="14" fillId="12" borderId="7" xfId="0" applyNumberFormat="1" applyFont="1" applyFill="1" applyBorder="1" applyAlignment="1">
      <alignment horizontal="center" vertical="center" wrapText="1"/>
    </xf>
    <xf numFmtId="173" fontId="31" fillId="0" borderId="9" xfId="0" applyNumberFormat="1" applyFont="1" applyFill="1" applyBorder="1" applyAlignment="1">
      <alignment horizontal="center" vertical="center"/>
    </xf>
    <xf numFmtId="173" fontId="14" fillId="0" borderId="9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justify" vertical="center" wrapText="1"/>
    </xf>
    <xf numFmtId="0" fontId="14" fillId="0" borderId="9" xfId="0" applyFont="1" applyFill="1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173" fontId="14" fillId="0" borderId="13" xfId="0" applyNumberFormat="1" applyFont="1" applyFill="1" applyBorder="1" applyAlignment="1">
      <alignment horizontal="center" vertical="center"/>
    </xf>
    <xf numFmtId="49" fontId="31" fillId="12" borderId="9" xfId="0" applyNumberFormat="1" applyFont="1" applyFill="1" applyBorder="1" applyAlignment="1">
      <alignment horizontal="center"/>
    </xf>
    <xf numFmtId="0" fontId="31" fillId="12" borderId="9" xfId="0" applyFont="1" applyFill="1" applyBorder="1" applyAlignment="1"/>
    <xf numFmtId="0" fontId="31" fillId="12" borderId="9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vertical="center"/>
    </xf>
    <xf numFmtId="0" fontId="25" fillId="12" borderId="9" xfId="0" applyFont="1" applyFill="1" applyBorder="1" applyAlignment="1">
      <alignment horizontal="center" vertical="center" textRotation="90" wrapText="1"/>
    </xf>
    <xf numFmtId="49" fontId="31" fillId="12" borderId="9" xfId="0" applyNumberFormat="1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vertical="center" wrapText="1"/>
    </xf>
    <xf numFmtId="0" fontId="25" fillId="12" borderId="9" xfId="0" applyFont="1" applyFill="1" applyBorder="1" applyAlignment="1">
      <alignment horizontal="center" vertical="center" wrapText="1"/>
    </xf>
    <xf numFmtId="14" fontId="31" fillId="12" borderId="9" xfId="0" applyNumberFormat="1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 wrapText="1"/>
    </xf>
    <xf numFmtId="49" fontId="25" fillId="12" borderId="9" xfId="0" applyNumberFormat="1" applyFont="1" applyFill="1" applyBorder="1" applyAlignment="1">
      <alignment horizontal="center" vertical="center"/>
    </xf>
    <xf numFmtId="171" fontId="31" fillId="12" borderId="9" xfId="0" applyNumberFormat="1" applyFont="1" applyFill="1" applyBorder="1" applyAlignment="1">
      <alignment vertical="center"/>
    </xf>
    <xf numFmtId="171" fontId="31" fillId="12" borderId="9" xfId="0" applyNumberFormat="1" applyFont="1" applyFill="1" applyBorder="1" applyAlignment="1">
      <alignment horizontal="center" vertical="center"/>
    </xf>
    <xf numFmtId="171" fontId="31" fillId="12" borderId="9" xfId="0" applyNumberFormat="1" applyFont="1" applyFill="1" applyBorder="1"/>
    <xf numFmtId="0" fontId="25" fillId="12" borderId="9" xfId="0" applyFont="1" applyFill="1" applyBorder="1" applyAlignment="1">
      <alignment horizontal="left" vertical="top" textRotation="90" wrapText="1"/>
    </xf>
    <xf numFmtId="0" fontId="14" fillId="0" borderId="7" xfId="0" applyFont="1" applyFill="1" applyBorder="1" applyAlignment="1">
      <alignment horizontal="justify" vertical="center" wrapText="1"/>
    </xf>
    <xf numFmtId="3" fontId="14" fillId="0" borderId="2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 wrapText="1"/>
    </xf>
    <xf numFmtId="3" fontId="14" fillId="12" borderId="9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73" fontId="31" fillId="0" borderId="13" xfId="0" applyNumberFormat="1" applyFont="1" applyBorder="1" applyAlignment="1">
      <alignment horizontal="center" vertical="center"/>
    </xf>
    <xf numFmtId="173" fontId="14" fillId="0" borderId="13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4" fillId="12" borderId="9" xfId="0" applyNumberFormat="1" applyFont="1" applyFill="1" applyBorder="1" applyAlignment="1">
      <alignment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/>
    </xf>
    <xf numFmtId="173" fontId="14" fillId="0" borderId="9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justify" vertical="center" wrapText="1"/>
    </xf>
    <xf numFmtId="0" fontId="31" fillId="0" borderId="9" xfId="0" applyFont="1" applyBorder="1" applyAlignment="1">
      <alignment horizontal="justify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173" fontId="14" fillId="0" borderId="9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/>
    </xf>
    <xf numFmtId="173" fontId="0" fillId="0" borderId="9" xfId="0" applyNumberFormat="1" applyBorder="1" applyAlignment="1">
      <alignment horizontal="center" vertical="center"/>
    </xf>
    <xf numFmtId="173" fontId="14" fillId="0" borderId="9" xfId="0" applyNumberFormat="1" applyFont="1" applyFill="1" applyBorder="1" applyAlignment="1">
      <alignment horizontal="center" vertical="center" wrapText="1"/>
    </xf>
    <xf numFmtId="173" fontId="20" fillId="0" borderId="9" xfId="0" applyNumberFormat="1" applyFont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0" borderId="9" xfId="0" applyFont="1" applyFill="1" applyBorder="1" applyAlignment="1">
      <alignment horizontal="justify" vertical="center" wrapText="1"/>
    </xf>
    <xf numFmtId="0" fontId="31" fillId="0" borderId="9" xfId="0" applyFont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173" fontId="20" fillId="0" borderId="9" xfId="0" applyNumberFormat="1" applyFont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9" fontId="31" fillId="0" borderId="2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173" fontId="14" fillId="0" borderId="2" xfId="0" applyNumberFormat="1" applyFont="1" applyFill="1" applyBorder="1" applyAlignment="1">
      <alignment horizontal="center" vertical="center" wrapText="1"/>
    </xf>
    <xf numFmtId="173" fontId="14" fillId="0" borderId="13" xfId="0" applyNumberFormat="1" applyFont="1" applyFill="1" applyBorder="1" applyAlignment="1">
      <alignment horizontal="center" vertical="center" wrapText="1"/>
    </xf>
    <xf numFmtId="173" fontId="14" fillId="0" borderId="7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0" fillId="0" borderId="2" xfId="0" applyNumberFormat="1" applyFont="1" applyFill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vertical="center" wrapText="1"/>
    </xf>
    <xf numFmtId="0" fontId="40" fillId="0" borderId="9" xfId="0" applyFont="1" applyBorder="1" applyAlignment="1">
      <alignment vertical="center" wrapText="1"/>
    </xf>
    <xf numFmtId="173" fontId="14" fillId="0" borderId="2" xfId="0" applyNumberFormat="1" applyFont="1" applyFill="1" applyBorder="1" applyAlignment="1">
      <alignment horizontal="center" vertical="center"/>
    </xf>
    <xf numFmtId="173" fontId="20" fillId="0" borderId="13" xfId="0" applyNumberFormat="1" applyFont="1" applyBorder="1" applyAlignment="1">
      <alignment horizontal="center" vertical="center"/>
    </xf>
    <xf numFmtId="173" fontId="0" fillId="0" borderId="13" xfId="0" applyNumberFormat="1" applyBorder="1" applyAlignment="1">
      <alignment horizontal="center" vertical="center"/>
    </xf>
    <xf numFmtId="173" fontId="0" fillId="0" borderId="7" xfId="0" applyNumberForma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wrapText="1"/>
    </xf>
    <xf numFmtId="0" fontId="31" fillId="0" borderId="6" xfId="0" applyFont="1" applyFill="1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31" fillId="0" borderId="0" xfId="0" applyFont="1" applyAlignment="1">
      <alignment horizontal="left"/>
    </xf>
    <xf numFmtId="0" fontId="0" fillId="0" borderId="0" xfId="0" applyAlignment="1"/>
    <xf numFmtId="0" fontId="12" fillId="2" borderId="2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textRotation="90" wrapText="1"/>
    </xf>
    <xf numFmtId="166" fontId="14" fillId="2" borderId="2" xfId="0" applyNumberFormat="1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 vertical="center"/>
    </xf>
    <xf numFmtId="166" fontId="14" fillId="2" borderId="7" xfId="0" applyNumberFormat="1" applyFont="1" applyFill="1" applyBorder="1" applyAlignment="1">
      <alignment horizontal="center" vertical="center"/>
    </xf>
    <xf numFmtId="166" fontId="10" fillId="2" borderId="9" xfId="0" applyNumberFormat="1" applyFont="1" applyFill="1" applyBorder="1" applyAlignment="1">
      <alignment horizontal="center" vertical="center" textRotation="90" wrapText="1"/>
    </xf>
    <xf numFmtId="0" fontId="4" fillId="12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top" wrapText="1"/>
    </xf>
    <xf numFmtId="166" fontId="10" fillId="2" borderId="9" xfId="0" applyNumberFormat="1" applyFont="1" applyFill="1" applyBorder="1" applyAlignment="1">
      <alignment horizontal="center" vertical="top" wrapText="1"/>
    </xf>
    <xf numFmtId="166" fontId="14" fillId="2" borderId="2" xfId="0" applyNumberFormat="1" applyFont="1" applyFill="1" applyBorder="1" applyAlignment="1">
      <alignment horizontal="center" vertical="center" textRotation="90" wrapText="1"/>
    </xf>
    <xf numFmtId="166" fontId="14" fillId="2" borderId="13" xfId="0" applyNumberFormat="1" applyFont="1" applyFill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textRotation="90" wrapText="1"/>
    </xf>
    <xf numFmtId="0" fontId="31" fillId="0" borderId="4" xfId="0" applyFont="1" applyBorder="1" applyAlignment="1"/>
    <xf numFmtId="0" fontId="31" fillId="0" borderId="3" xfId="0" applyFont="1" applyBorder="1" applyAlignment="1"/>
    <xf numFmtId="0" fontId="31" fillId="0" borderId="21" xfId="0" applyFont="1" applyBorder="1" applyAlignment="1"/>
    <xf numFmtId="0" fontId="4" fillId="2" borderId="9" xfId="0" applyFont="1" applyFill="1" applyBorder="1" applyAlignment="1">
      <alignment horizontal="center" wrapText="1"/>
    </xf>
    <xf numFmtId="49" fontId="14" fillId="12" borderId="2" xfId="0" applyNumberFormat="1" applyFont="1" applyFill="1" applyBorder="1" applyAlignment="1">
      <alignment horizontal="center" vertical="center"/>
    </xf>
    <xf numFmtId="49" fontId="14" fillId="12" borderId="13" xfId="0" applyNumberFormat="1" applyFont="1" applyFill="1" applyBorder="1" applyAlignment="1">
      <alignment horizontal="center" vertical="center"/>
    </xf>
    <xf numFmtId="49" fontId="14" fillId="12" borderId="7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166" fontId="14" fillId="2" borderId="9" xfId="0" applyNumberFormat="1" applyFont="1" applyFill="1" applyBorder="1" applyAlignment="1">
      <alignment horizontal="center" vertical="center" textRotation="90" wrapText="1"/>
    </xf>
    <xf numFmtId="49" fontId="1" fillId="12" borderId="2" xfId="0" applyNumberFormat="1" applyFont="1" applyFill="1" applyBorder="1" applyAlignment="1">
      <alignment horizontal="center" vertical="center"/>
    </xf>
    <xf numFmtId="49" fontId="1" fillId="12" borderId="7" xfId="0" applyNumberFormat="1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horizontal="center" vertical="center"/>
    </xf>
    <xf numFmtId="49" fontId="14" fillId="12" borderId="1" xfId="0" applyNumberFormat="1" applyFont="1" applyFill="1" applyBorder="1" applyAlignment="1">
      <alignment horizontal="center" vertical="center"/>
    </xf>
    <xf numFmtId="166" fontId="24" fillId="2" borderId="9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top" wrapText="1"/>
    </xf>
    <xf numFmtId="173" fontId="14" fillId="0" borderId="13" xfId="0" applyNumberFormat="1" applyFont="1" applyFill="1" applyBorder="1" applyAlignment="1">
      <alignment horizontal="center" vertical="center"/>
    </xf>
    <xf numFmtId="173" fontId="14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/>
    </xf>
    <xf numFmtId="166" fontId="14" fillId="2" borderId="7" xfId="0" applyNumberFormat="1" applyFont="1" applyFill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49" fontId="10" fillId="12" borderId="2" xfId="0" applyNumberFormat="1" applyFont="1" applyFill="1" applyBorder="1" applyAlignment="1">
      <alignment horizontal="center" vertical="center"/>
    </xf>
    <xf numFmtId="49" fontId="10" fillId="12" borderId="13" xfId="0" applyNumberFormat="1" applyFont="1" applyFill="1" applyBorder="1" applyAlignment="1">
      <alignment horizontal="center" vertical="center"/>
    </xf>
    <xf numFmtId="49" fontId="10" fillId="12" borderId="7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5" fillId="0" borderId="0" xfId="0" applyFont="1" applyAlignment="1"/>
    <xf numFmtId="0" fontId="25" fillId="0" borderId="0" xfId="0" applyFont="1" applyAlignment="1">
      <alignment wrapText="1"/>
    </xf>
    <xf numFmtId="49" fontId="10" fillId="2" borderId="9" xfId="0" applyNumberFormat="1" applyFont="1" applyFill="1" applyBorder="1" applyAlignment="1">
      <alignment horizontal="center" vertical="top" wrapText="1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top"/>
    </xf>
    <xf numFmtId="166" fontId="10" fillId="2" borderId="9" xfId="0" applyNumberFormat="1" applyFont="1" applyFill="1" applyBorder="1" applyAlignment="1">
      <alignment horizontal="left" vertical="center"/>
    </xf>
    <xf numFmtId="4" fontId="14" fillId="0" borderId="9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6" fontId="14" fillId="0" borderId="9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aletdinova_eg\Documents\&#1040;&#1083;&#1077;&#1085;&#1080;&#1085;&#1099;%20&#1076;&#1086;&#1082;&#1091;&#1084;&#1077;&#1085;&#1090;&#1099;\&#1047;&#1048;&#1052;&#1040;%202017-2018\&#1052;&#1077;&#1088;&#1086;&#1087;&#1088;&#1080;&#1103;&#1090;&#1080;&#1103;%20&#1087;&#1086;%20&#1079;&#1080;&#1084;&#1077;(&#1089;&#1086;&#1075;&#108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.17г."/>
      <sheetName val="расчет"/>
      <sheetName val="Расходы"/>
      <sheetName val="Меропр.2016г.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10"/>
  <sheetViews>
    <sheetView tabSelected="1" showWhiteSpace="0" view="pageBreakPreview" topLeftCell="A576" zoomScaleSheetLayoutView="100" workbookViewId="0">
      <selection activeCell="D548" sqref="D548"/>
    </sheetView>
  </sheetViews>
  <sheetFormatPr defaultRowHeight="15" x14ac:dyDescent="0.25"/>
  <cols>
    <col min="1" max="1" width="10.85546875" style="291" customWidth="1"/>
    <col min="2" max="2" width="36.7109375" customWidth="1"/>
    <col min="3" max="3" width="5" customWidth="1"/>
    <col min="4" max="4" width="9.85546875" customWidth="1"/>
    <col min="5" max="5" width="10.140625" customWidth="1"/>
    <col min="6" max="6" width="8.140625" customWidth="1"/>
    <col min="7" max="7" width="9.85546875" customWidth="1"/>
    <col min="8" max="9" width="0" hidden="1" customWidth="1"/>
    <col min="10" max="10" width="9.5703125" customWidth="1"/>
    <col min="11" max="11" width="9.7109375" customWidth="1"/>
    <col min="12" max="12" width="12.42578125" customWidth="1"/>
    <col min="13" max="13" width="26" customWidth="1"/>
    <col min="14" max="14" width="1.28515625" customWidth="1"/>
  </cols>
  <sheetData>
    <row r="1" spans="1:14" s="317" customFormat="1" ht="15.75" customHeight="1" x14ac:dyDescent="0.25">
      <c r="A1" s="922" t="s">
        <v>0</v>
      </c>
      <c r="B1" s="922"/>
      <c r="C1" s="922"/>
      <c r="D1" s="315"/>
      <c r="E1" s="315"/>
      <c r="F1" s="315"/>
      <c r="H1" s="380"/>
      <c r="I1" s="380"/>
      <c r="J1" s="380"/>
      <c r="K1" s="380"/>
      <c r="L1" s="344" t="s">
        <v>1</v>
      </c>
      <c r="M1" s="380"/>
      <c r="N1" s="343"/>
    </row>
    <row r="2" spans="1:14" s="317" customFormat="1" ht="15.75" customHeight="1" x14ac:dyDescent="0.25">
      <c r="A2" s="922" t="s">
        <v>701</v>
      </c>
      <c r="B2" s="922"/>
      <c r="C2" s="922"/>
      <c r="D2" s="315"/>
      <c r="E2" s="315"/>
      <c r="F2" s="315"/>
      <c r="H2" s="380"/>
      <c r="I2" s="380"/>
      <c r="J2" s="380"/>
      <c r="K2" s="380"/>
      <c r="L2" s="344" t="s">
        <v>2</v>
      </c>
      <c r="M2" s="380"/>
      <c r="N2" s="343"/>
    </row>
    <row r="3" spans="1:14" s="317" customFormat="1" ht="15.75" customHeight="1" x14ac:dyDescent="0.25">
      <c r="A3" s="922" t="s">
        <v>571</v>
      </c>
      <c r="B3" s="922"/>
      <c r="C3" s="922"/>
      <c r="D3" s="315"/>
      <c r="E3" s="315"/>
      <c r="F3" s="315"/>
      <c r="H3" s="380"/>
      <c r="I3" s="380"/>
      <c r="J3" s="380"/>
      <c r="K3" s="380"/>
      <c r="L3" s="344" t="s">
        <v>556</v>
      </c>
      <c r="M3" s="380"/>
      <c r="N3" s="343"/>
    </row>
    <row r="4" spans="1:14" s="317" customFormat="1" ht="15.75" customHeight="1" x14ac:dyDescent="0.25">
      <c r="A4" s="922" t="s">
        <v>568</v>
      </c>
      <c r="B4" s="922"/>
      <c r="C4" s="922"/>
      <c r="D4" s="315"/>
      <c r="E4" s="315"/>
      <c r="F4" s="315"/>
      <c r="G4" s="381" t="s">
        <v>6</v>
      </c>
      <c r="H4" s="380"/>
      <c r="I4" s="380"/>
      <c r="J4" s="380"/>
      <c r="K4" s="343"/>
      <c r="L4" s="935" t="s">
        <v>570</v>
      </c>
      <c r="M4" s="936"/>
      <c r="N4" s="343"/>
    </row>
    <row r="5" spans="1:14" s="317" customFormat="1" ht="15.75" customHeight="1" x14ac:dyDescent="0.25">
      <c r="A5" s="922" t="s">
        <v>569</v>
      </c>
      <c r="B5" s="922"/>
      <c r="C5" s="922"/>
      <c r="D5" s="315"/>
      <c r="E5" s="315"/>
      <c r="F5" s="315"/>
      <c r="G5" s="318"/>
      <c r="H5" s="319"/>
      <c r="I5" s="319"/>
      <c r="J5" s="315"/>
      <c r="K5" s="343"/>
      <c r="L5" s="343"/>
      <c r="M5" s="343"/>
      <c r="N5" s="343"/>
    </row>
    <row r="6" spans="1:14" s="317" customFormat="1" ht="10.15" customHeight="1" x14ac:dyDescent="0.25">
      <c r="A6" s="716"/>
      <c r="B6" s="716"/>
      <c r="C6" s="716"/>
      <c r="D6" s="717"/>
      <c r="E6" s="717"/>
      <c r="F6" s="717"/>
      <c r="G6" s="717"/>
      <c r="H6" s="717"/>
      <c r="I6" s="717"/>
      <c r="J6" s="706"/>
      <c r="K6" s="717"/>
      <c r="L6" s="705"/>
      <c r="M6" s="705"/>
      <c r="N6" s="343"/>
    </row>
    <row r="7" spans="1:14" s="317" customFormat="1" ht="15.75" hidden="1" x14ac:dyDescent="0.25">
      <c r="A7" s="716"/>
      <c r="B7" s="716"/>
      <c r="C7" s="716"/>
      <c r="D7" s="714"/>
      <c r="E7" s="714"/>
      <c r="F7" s="714"/>
      <c r="G7" s="715"/>
      <c r="H7" s="717"/>
      <c r="I7" s="717"/>
      <c r="J7" s="706"/>
      <c r="K7" s="717"/>
      <c r="L7" s="705"/>
      <c r="M7" s="705"/>
      <c r="N7" s="343"/>
    </row>
    <row r="8" spans="1:14" s="317" customFormat="1" ht="15.75" x14ac:dyDescent="0.25">
      <c r="A8" s="716"/>
      <c r="B8" s="716"/>
      <c r="C8" s="716"/>
      <c r="D8" s="714"/>
      <c r="E8" s="714"/>
      <c r="F8" s="714"/>
      <c r="G8" s="715"/>
      <c r="H8" s="717"/>
      <c r="I8" s="717"/>
      <c r="J8" s="706"/>
      <c r="K8" s="717"/>
      <c r="L8" s="705"/>
      <c r="M8" s="705"/>
      <c r="N8" s="343"/>
    </row>
    <row r="9" spans="1:14" s="317" customFormat="1" ht="15" customHeight="1" x14ac:dyDescent="0.25">
      <c r="A9" s="716"/>
      <c r="B9" s="716"/>
      <c r="C9" s="716"/>
      <c r="D9" s="714"/>
      <c r="E9" s="714"/>
      <c r="F9" s="714"/>
      <c r="G9" s="715"/>
      <c r="H9" s="717"/>
      <c r="I9" s="717"/>
      <c r="J9" s="706"/>
      <c r="K9" s="717"/>
      <c r="L9" s="705"/>
      <c r="M9" s="705"/>
      <c r="N9" s="343"/>
    </row>
    <row r="10" spans="1:14" s="317" customFormat="1" ht="15.75" hidden="1" x14ac:dyDescent="0.25">
      <c r="A10" s="716"/>
      <c r="B10" s="716"/>
      <c r="C10" s="716"/>
      <c r="D10" s="717"/>
      <c r="E10" s="717"/>
      <c r="F10" s="717"/>
      <c r="G10" s="717"/>
      <c r="H10" s="717"/>
      <c r="I10" s="717"/>
      <c r="J10" s="702"/>
      <c r="K10" s="717"/>
      <c r="L10" s="705"/>
      <c r="M10" s="705"/>
      <c r="N10" s="343"/>
    </row>
    <row r="11" spans="1:14" s="317" customFormat="1" ht="13.9" hidden="1" customHeight="1" x14ac:dyDescent="0.25">
      <c r="A11" s="383"/>
      <c r="B11" s="929" t="s">
        <v>3</v>
      </c>
      <c r="C11" s="929"/>
      <c r="D11" s="929"/>
      <c r="E11" s="929"/>
      <c r="F11" s="929"/>
      <c r="G11" s="929"/>
      <c r="H11" s="929"/>
      <c r="I11" s="929"/>
      <c r="J11" s="929"/>
      <c r="K11" s="343"/>
      <c r="L11" s="343"/>
      <c r="M11" s="343"/>
      <c r="N11" s="343"/>
    </row>
    <row r="12" spans="1:14" s="317" customFormat="1" ht="13.9" hidden="1" customHeight="1" x14ac:dyDescent="0.25">
      <c r="A12" s="384"/>
      <c r="B12" s="929" t="s">
        <v>4</v>
      </c>
      <c r="C12" s="929"/>
      <c r="D12" s="929"/>
      <c r="E12" s="929"/>
      <c r="F12" s="929"/>
      <c r="G12" s="929"/>
      <c r="H12" s="929"/>
      <c r="I12" s="929"/>
      <c r="J12" s="929"/>
      <c r="K12" s="343"/>
      <c r="L12" s="343"/>
      <c r="M12" s="343"/>
      <c r="N12" s="343"/>
    </row>
    <row r="13" spans="1:14" s="317" customFormat="1" ht="13.9" hidden="1" customHeight="1" x14ac:dyDescent="0.25">
      <c r="A13" s="384"/>
      <c r="B13" s="928" t="s">
        <v>7</v>
      </c>
      <c r="C13" s="928"/>
      <c r="D13" s="928"/>
      <c r="E13" s="928"/>
      <c r="F13" s="928"/>
      <c r="G13" s="928"/>
      <c r="H13" s="928"/>
      <c r="I13" s="928"/>
      <c r="J13" s="928"/>
      <c r="K13" s="343"/>
      <c r="L13" s="343"/>
      <c r="M13" s="343"/>
      <c r="N13" s="343"/>
    </row>
    <row r="14" spans="1:14" s="317" customFormat="1" ht="13.9" hidden="1" customHeight="1" x14ac:dyDescent="0.25">
      <c r="A14" s="384"/>
      <c r="B14" s="928" t="s">
        <v>5</v>
      </c>
      <c r="C14" s="928"/>
      <c r="D14" s="928"/>
      <c r="E14" s="928"/>
      <c r="F14" s="928"/>
      <c r="G14" s="928"/>
      <c r="H14" s="928"/>
      <c r="I14" s="928"/>
      <c r="J14" s="928"/>
      <c r="K14" s="343"/>
      <c r="L14" s="343"/>
      <c r="M14" s="343"/>
      <c r="N14" s="343"/>
    </row>
    <row r="15" spans="1:14" s="317" customFormat="1" ht="15.75" hidden="1" x14ac:dyDescent="0.25">
      <c r="A15" s="385"/>
      <c r="B15" s="386"/>
      <c r="C15" s="386"/>
      <c r="D15" s="387"/>
      <c r="E15" s="387"/>
      <c r="F15" s="387"/>
      <c r="G15" s="387"/>
      <c r="H15" s="387"/>
      <c r="I15" s="387"/>
      <c r="J15" s="386"/>
      <c r="K15" s="343"/>
      <c r="L15" s="343"/>
      <c r="M15" s="343"/>
      <c r="N15" s="343"/>
    </row>
    <row r="16" spans="1:14" s="317" customFormat="1" ht="13.9" hidden="1" customHeight="1" x14ac:dyDescent="0.25">
      <c r="A16" s="388"/>
      <c r="B16" s="389"/>
      <c r="C16" s="390"/>
      <c r="D16" s="391"/>
      <c r="E16" s="926"/>
      <c r="F16" s="927"/>
      <c r="G16" s="392"/>
      <c r="H16" s="930" t="s">
        <v>8</v>
      </c>
      <c r="I16" s="931"/>
      <c r="J16" s="393"/>
      <c r="K16" s="394"/>
      <c r="L16" s="343"/>
      <c r="M16" s="343"/>
      <c r="N16" s="343"/>
    </row>
    <row r="17" spans="1:14" s="317" customFormat="1" ht="63" hidden="1" x14ac:dyDescent="0.25">
      <c r="A17" s="395" t="s">
        <v>9</v>
      </c>
      <c r="B17" s="396" t="s">
        <v>10</v>
      </c>
      <c r="C17" s="359" t="s">
        <v>11</v>
      </c>
      <c r="D17" s="397" t="s">
        <v>12</v>
      </c>
      <c r="E17" s="356" t="s">
        <v>13</v>
      </c>
      <c r="F17" s="398" t="s">
        <v>14</v>
      </c>
      <c r="G17" s="356" t="s">
        <v>15</v>
      </c>
      <c r="H17" s="399" t="s">
        <v>16</v>
      </c>
      <c r="I17" s="357" t="s">
        <v>17</v>
      </c>
      <c r="J17" s="365"/>
      <c r="K17" s="356" t="s">
        <v>18</v>
      </c>
      <c r="L17" s="343"/>
      <c r="M17" s="343"/>
      <c r="N17" s="343"/>
    </row>
    <row r="18" spans="1:14" s="317" customFormat="1" ht="15.75" hidden="1" x14ac:dyDescent="0.25">
      <c r="A18" s="395">
        <v>1</v>
      </c>
      <c r="B18" s="400">
        <v>2</v>
      </c>
      <c r="C18" s="400">
        <v>3</v>
      </c>
      <c r="D18" s="400">
        <v>4</v>
      </c>
      <c r="E18" s="401">
        <v>6</v>
      </c>
      <c r="F18" s="401">
        <v>7</v>
      </c>
      <c r="G18" s="402">
        <v>8</v>
      </c>
      <c r="H18" s="401"/>
      <c r="I18" s="401"/>
      <c r="J18" s="401"/>
      <c r="K18" s="403">
        <v>10</v>
      </c>
      <c r="L18" s="343"/>
      <c r="M18" s="343"/>
      <c r="N18" s="343"/>
    </row>
    <row r="19" spans="1:14" s="317" customFormat="1" ht="13.9" hidden="1" customHeight="1" x14ac:dyDescent="0.25">
      <c r="A19" s="404" t="s">
        <v>96</v>
      </c>
      <c r="B19" s="932" t="s">
        <v>151</v>
      </c>
      <c r="C19" s="933"/>
      <c r="D19" s="933"/>
      <c r="E19" s="933"/>
      <c r="F19" s="933"/>
      <c r="G19" s="933"/>
      <c r="H19" s="933"/>
      <c r="I19" s="933"/>
      <c r="J19" s="933"/>
      <c r="K19" s="934"/>
      <c r="L19" s="343"/>
      <c r="M19" s="343"/>
      <c r="N19" s="343"/>
    </row>
    <row r="20" spans="1:14" s="317" customFormat="1" ht="47.25" hidden="1" x14ac:dyDescent="0.25">
      <c r="A20" s="405" t="s">
        <v>19</v>
      </c>
      <c r="B20" s="406" t="s">
        <v>140</v>
      </c>
      <c r="C20" s="407" t="s">
        <v>119</v>
      </c>
      <c r="D20" s="408">
        <v>450.1</v>
      </c>
      <c r="E20" s="409"/>
      <c r="F20" s="409"/>
      <c r="G20" s="362"/>
      <c r="H20" s="409"/>
      <c r="I20" s="409"/>
      <c r="J20" s="409"/>
      <c r="K20" s="410"/>
      <c r="L20" s="343"/>
      <c r="M20" s="343"/>
      <c r="N20" s="343"/>
    </row>
    <row r="21" spans="1:14" s="317" customFormat="1" ht="13.9" hidden="1" customHeight="1" x14ac:dyDescent="0.25">
      <c r="A21" s="384"/>
      <c r="B21" s="309" t="s">
        <v>131</v>
      </c>
      <c r="C21" s="411" t="s">
        <v>119</v>
      </c>
      <c r="D21" s="412">
        <f t="shared" ref="D21:I21" si="0">D23+D24</f>
        <v>11.364499999999998</v>
      </c>
      <c r="E21" s="413">
        <f t="shared" si="0"/>
        <v>0</v>
      </c>
      <c r="F21" s="413" t="e">
        <f t="shared" si="0"/>
        <v>#REF!</v>
      </c>
      <c r="G21" s="413" t="e">
        <f t="shared" si="0"/>
        <v>#REF!</v>
      </c>
      <c r="H21" s="414" t="e">
        <f t="shared" si="0"/>
        <v>#REF!</v>
      </c>
      <c r="I21" s="414" t="e">
        <f t="shared" si="0"/>
        <v>#REF!</v>
      </c>
      <c r="J21" s="414"/>
      <c r="K21" s="415"/>
      <c r="L21" s="343"/>
      <c r="M21" s="343"/>
      <c r="N21" s="343"/>
    </row>
    <row r="22" spans="1:14" s="317" customFormat="1" ht="13.9" hidden="1" customHeight="1" x14ac:dyDescent="0.25">
      <c r="A22" s="405"/>
      <c r="B22" s="310" t="s">
        <v>126</v>
      </c>
      <c r="C22" s="411"/>
      <c r="D22" s="412"/>
      <c r="E22" s="413"/>
      <c r="F22" s="413"/>
      <c r="G22" s="413"/>
      <c r="H22" s="414"/>
      <c r="I22" s="414"/>
      <c r="J22" s="414"/>
      <c r="K22" s="415"/>
      <c r="L22" s="343"/>
      <c r="M22" s="343"/>
      <c r="N22" s="343"/>
    </row>
    <row r="23" spans="1:14" s="317" customFormat="1" ht="15.75" hidden="1" x14ac:dyDescent="0.25">
      <c r="A23" s="405"/>
      <c r="B23" s="416" t="s">
        <v>79</v>
      </c>
      <c r="C23" s="411" t="s">
        <v>119</v>
      </c>
      <c r="D23" s="417">
        <f>D26+D41</f>
        <v>2.222</v>
      </c>
      <c r="E23" s="418">
        <f>E26+E41</f>
        <v>0</v>
      </c>
      <c r="F23" s="418" t="e">
        <f>F26+F41</f>
        <v>#REF!</v>
      </c>
      <c r="G23" s="418" t="e">
        <f>G26+G41</f>
        <v>#REF!</v>
      </c>
      <c r="H23" s="419" t="e">
        <f>H26+#REF!</f>
        <v>#REF!</v>
      </c>
      <c r="I23" s="419" t="e">
        <f>I26+#REF!</f>
        <v>#REF!</v>
      </c>
      <c r="J23" s="419"/>
      <c r="K23" s="415"/>
      <c r="L23" s="343"/>
      <c r="M23" s="343"/>
      <c r="N23" s="343"/>
    </row>
    <row r="24" spans="1:14" s="317" customFormat="1" ht="31.5" hidden="1" x14ac:dyDescent="0.25">
      <c r="A24" s="405"/>
      <c r="B24" s="416" t="s">
        <v>78</v>
      </c>
      <c r="C24" s="411" t="s">
        <v>119</v>
      </c>
      <c r="D24" s="417">
        <f>D33+D46</f>
        <v>9.1424999999999983</v>
      </c>
      <c r="E24" s="418">
        <f>E33+E56+E57</f>
        <v>0</v>
      </c>
      <c r="F24" s="418" t="e">
        <f>F33+F56+F57</f>
        <v>#REF!</v>
      </c>
      <c r="G24" s="418" t="e">
        <f>G33+G56+G57</f>
        <v>#REF!</v>
      </c>
      <c r="H24" s="420" t="e">
        <f>#REF!+#REF!+H57</f>
        <v>#REF!</v>
      </c>
      <c r="I24" s="420" t="e">
        <f>#REF!+#REF!+I57</f>
        <v>#REF!</v>
      </c>
      <c r="J24" s="420"/>
      <c r="K24" s="415"/>
      <c r="L24" s="343"/>
      <c r="M24" s="343"/>
      <c r="N24" s="343"/>
    </row>
    <row r="25" spans="1:14" s="317" customFormat="1" ht="63" hidden="1" x14ac:dyDescent="0.25">
      <c r="A25" s="405" t="s">
        <v>20</v>
      </c>
      <c r="B25" s="416" t="s">
        <v>141</v>
      </c>
      <c r="C25" s="411"/>
      <c r="D25" s="408"/>
      <c r="E25" s="409"/>
      <c r="F25" s="409"/>
      <c r="G25" s="361"/>
      <c r="H25" s="409"/>
      <c r="I25" s="409"/>
      <c r="J25" s="409"/>
      <c r="K25" s="415"/>
      <c r="L25" s="343"/>
      <c r="M25" s="343"/>
      <c r="N25" s="343"/>
    </row>
    <row r="26" spans="1:14" s="317" customFormat="1" ht="13.9" hidden="1" customHeight="1" x14ac:dyDescent="0.25">
      <c r="A26" s="421" t="s">
        <v>89</v>
      </c>
      <c r="B26" s="422" t="s">
        <v>127</v>
      </c>
      <c r="C26" s="423" t="s">
        <v>119</v>
      </c>
      <c r="D26" s="424">
        <f>SUM(D28:D32)</f>
        <v>1.798</v>
      </c>
      <c r="E26" s="425">
        <f>SUM(E28:E32)</f>
        <v>0</v>
      </c>
      <c r="F26" s="425" t="e">
        <f>SUM(F28:F32)</f>
        <v>#REF!</v>
      </c>
      <c r="G26" s="426" t="e">
        <f>SUM(E26:F26)</f>
        <v>#REF!</v>
      </c>
      <c r="H26" s="427">
        <f>SUM(H28:H32)</f>
        <v>0</v>
      </c>
      <c r="I26" s="427">
        <f>SUM(I28:I32)</f>
        <v>0</v>
      </c>
      <c r="J26" s="427"/>
      <c r="K26" s="428"/>
      <c r="L26" s="343"/>
      <c r="M26" s="343"/>
      <c r="N26" s="343"/>
    </row>
    <row r="27" spans="1:14" s="317" customFormat="1" ht="13.9" hidden="1" customHeight="1" x14ac:dyDescent="0.25">
      <c r="A27" s="405"/>
      <c r="B27" s="310" t="s">
        <v>128</v>
      </c>
      <c r="C27" s="411"/>
      <c r="D27" s="408"/>
      <c r="E27" s="429"/>
      <c r="F27" s="429"/>
      <c r="G27" s="362"/>
      <c r="H27" s="430"/>
      <c r="I27" s="430"/>
      <c r="J27" s="430"/>
      <c r="K27" s="360"/>
      <c r="L27" s="343"/>
      <c r="M27" s="343"/>
      <c r="N27" s="343"/>
    </row>
    <row r="28" spans="1:14" s="317" customFormat="1" ht="13.9" hidden="1" customHeight="1" x14ac:dyDescent="0.25">
      <c r="A28" s="379" t="s">
        <v>97</v>
      </c>
      <c r="B28" s="360" t="s">
        <v>80</v>
      </c>
      <c r="C28" s="358" t="s">
        <v>119</v>
      </c>
      <c r="D28" s="366">
        <v>0.09</v>
      </c>
      <c r="E28" s="409">
        <f>SUM(E29:E33)</f>
        <v>0</v>
      </c>
      <c r="F28" s="367" t="e">
        <f>H28+#REF!</f>
        <v>#REF!</v>
      </c>
      <c r="G28" s="361" t="e">
        <f>SUM(E28:F28)</f>
        <v>#REF!</v>
      </c>
      <c r="H28" s="361"/>
      <c r="I28" s="361"/>
      <c r="J28" s="361"/>
      <c r="K28" s="360"/>
      <c r="L28" s="343"/>
      <c r="M28" s="343"/>
      <c r="N28" s="343"/>
    </row>
    <row r="29" spans="1:14" s="317" customFormat="1" ht="13.9" hidden="1" customHeight="1" x14ac:dyDescent="0.25">
      <c r="A29" s="431" t="s">
        <v>98</v>
      </c>
      <c r="B29" s="432" t="s">
        <v>81</v>
      </c>
      <c r="C29" s="359" t="s">
        <v>119</v>
      </c>
      <c r="D29" s="433">
        <v>0.11799999999999999</v>
      </c>
      <c r="E29" s="434">
        <f>SUM(E30:E35)</f>
        <v>0</v>
      </c>
      <c r="F29" s="435" t="e">
        <f>H29+#REF!</f>
        <v>#REF!</v>
      </c>
      <c r="G29" s="436" t="e">
        <f>SUM(E29:F29)</f>
        <v>#REF!</v>
      </c>
      <c r="H29" s="436"/>
      <c r="I29" s="436"/>
      <c r="J29" s="436"/>
      <c r="K29" s="415"/>
      <c r="L29" s="343"/>
      <c r="M29" s="343"/>
      <c r="N29" s="343"/>
    </row>
    <row r="30" spans="1:14" s="317" customFormat="1" ht="13.9" hidden="1" customHeight="1" x14ac:dyDescent="0.25">
      <c r="A30" s="437" t="s">
        <v>99</v>
      </c>
      <c r="B30" s="438" t="s">
        <v>82</v>
      </c>
      <c r="C30" s="358" t="s">
        <v>119</v>
      </c>
      <c r="D30" s="439">
        <v>0.4</v>
      </c>
      <c r="E30" s="409">
        <f>SUM(E31:E36)</f>
        <v>0</v>
      </c>
      <c r="F30" s="440" t="e">
        <f>H30+#REF!</f>
        <v>#REF!</v>
      </c>
      <c r="G30" s="441" t="e">
        <f>SUM(E30:F30)</f>
        <v>#REF!</v>
      </c>
      <c r="H30" s="441"/>
      <c r="I30" s="441"/>
      <c r="J30" s="441"/>
      <c r="K30" s="360"/>
      <c r="L30" s="343"/>
      <c r="M30" s="343"/>
      <c r="N30" s="343"/>
    </row>
    <row r="31" spans="1:14" s="317" customFormat="1" ht="13.9" hidden="1" customHeight="1" x14ac:dyDescent="0.25">
      <c r="A31" s="437" t="s">
        <v>100</v>
      </c>
      <c r="B31" s="438" t="s">
        <v>83</v>
      </c>
      <c r="C31" s="358" t="s">
        <v>119</v>
      </c>
      <c r="D31" s="439">
        <v>0.63600000000000001</v>
      </c>
      <c r="E31" s="409">
        <f>SUM(E32:E37)</f>
        <v>0</v>
      </c>
      <c r="F31" s="440" t="e">
        <f>H31+#REF!</f>
        <v>#REF!</v>
      </c>
      <c r="G31" s="441" t="e">
        <f>SUM(E31:F31)</f>
        <v>#REF!</v>
      </c>
      <c r="H31" s="441"/>
      <c r="I31" s="441"/>
      <c r="J31" s="441"/>
      <c r="K31" s="360"/>
      <c r="L31" s="343"/>
      <c r="M31" s="343"/>
      <c r="N31" s="343"/>
    </row>
    <row r="32" spans="1:14" s="317" customFormat="1" ht="63" hidden="1" x14ac:dyDescent="0.25">
      <c r="A32" s="437" t="s">
        <v>101</v>
      </c>
      <c r="B32" s="442" t="s">
        <v>84</v>
      </c>
      <c r="C32" s="358" t="s">
        <v>119</v>
      </c>
      <c r="D32" s="443">
        <v>0.55400000000000005</v>
      </c>
      <c r="E32" s="409">
        <f>SUM(E33:E38)</f>
        <v>0</v>
      </c>
      <c r="F32" s="444" t="e">
        <f>H32+#REF!</f>
        <v>#REF!</v>
      </c>
      <c r="G32" s="445" t="e">
        <f>SUM(E32:F32)</f>
        <v>#REF!</v>
      </c>
      <c r="H32" s="445"/>
      <c r="I32" s="445"/>
      <c r="J32" s="445"/>
      <c r="K32" s="360"/>
      <c r="L32" s="343"/>
      <c r="M32" s="343"/>
      <c r="N32" s="343"/>
    </row>
    <row r="33" spans="1:14" s="317" customFormat="1" ht="47.25" hidden="1" x14ac:dyDescent="0.25">
      <c r="A33" s="421" t="s">
        <v>90</v>
      </c>
      <c r="B33" s="446" t="s">
        <v>129</v>
      </c>
      <c r="C33" s="423" t="s">
        <v>119</v>
      </c>
      <c r="D33" s="424">
        <f>SUM(D35:D39)</f>
        <v>1.5015000000000001</v>
      </c>
      <c r="E33" s="425">
        <f>SUM(E35:E39)</f>
        <v>0</v>
      </c>
      <c r="F33" s="425" t="e">
        <f>SUM(F35:F39)</f>
        <v>#REF!</v>
      </c>
      <c r="G33" s="425" t="e">
        <f>SUM(G35:G39)</f>
        <v>#REF!</v>
      </c>
      <c r="H33" s="447"/>
      <c r="I33" s="447"/>
      <c r="J33" s="447"/>
      <c r="K33" s="448"/>
      <c r="L33" s="343"/>
      <c r="M33" s="343"/>
      <c r="N33" s="343"/>
    </row>
    <row r="34" spans="1:14" s="317" customFormat="1" ht="15.75" hidden="1" x14ac:dyDescent="0.25">
      <c r="A34" s="405"/>
      <c r="B34" s="449" t="s">
        <v>128</v>
      </c>
      <c r="C34" s="411"/>
      <c r="D34" s="408"/>
      <c r="E34" s="429"/>
      <c r="F34" s="429"/>
      <c r="G34" s="429"/>
      <c r="H34" s="409"/>
      <c r="I34" s="409"/>
      <c r="J34" s="409"/>
      <c r="K34" s="394"/>
      <c r="L34" s="343"/>
      <c r="M34" s="343"/>
      <c r="N34" s="343"/>
    </row>
    <row r="35" spans="1:14" s="317" customFormat="1" ht="126" hidden="1" x14ac:dyDescent="0.25">
      <c r="A35" s="431" t="s">
        <v>102</v>
      </c>
      <c r="B35" s="432" t="s">
        <v>21</v>
      </c>
      <c r="C35" s="359" t="s">
        <v>119</v>
      </c>
      <c r="D35" s="450">
        <v>0.62849999999999995</v>
      </c>
      <c r="E35" s="434">
        <f>SUM(E36:E40)</f>
        <v>0</v>
      </c>
      <c r="F35" s="436" t="e">
        <f>H35+#REF!</f>
        <v>#REF!</v>
      </c>
      <c r="G35" s="436" t="e">
        <f>SUM(E35:F35)</f>
        <v>#REF!</v>
      </c>
      <c r="H35" s="436"/>
      <c r="I35" s="436"/>
      <c r="J35" s="436"/>
      <c r="K35" s="360"/>
      <c r="L35" s="343"/>
      <c r="M35" s="343"/>
      <c r="N35" s="343"/>
    </row>
    <row r="36" spans="1:14" s="317" customFormat="1" ht="63" hidden="1" x14ac:dyDescent="0.25">
      <c r="A36" s="431" t="s">
        <v>103</v>
      </c>
      <c r="B36" s="438" t="s">
        <v>22</v>
      </c>
      <c r="C36" s="358" t="s">
        <v>119</v>
      </c>
      <c r="D36" s="451">
        <v>0.42799999999999999</v>
      </c>
      <c r="E36" s="409">
        <f>SUM(E37:E41)</f>
        <v>0</v>
      </c>
      <c r="F36" s="441" t="e">
        <f>H36+#REF!</f>
        <v>#REF!</v>
      </c>
      <c r="G36" s="441" t="e">
        <f>SUM(E36:F36)</f>
        <v>#REF!</v>
      </c>
      <c r="H36" s="441"/>
      <c r="I36" s="441"/>
      <c r="J36" s="441"/>
      <c r="K36" s="360"/>
      <c r="L36" s="343"/>
      <c r="M36" s="343"/>
      <c r="N36" s="343"/>
    </row>
    <row r="37" spans="1:14" s="317" customFormat="1" ht="13.9" hidden="1" customHeight="1" x14ac:dyDescent="0.25">
      <c r="A37" s="431" t="s">
        <v>104</v>
      </c>
      <c r="B37" s="438" t="s">
        <v>23</v>
      </c>
      <c r="C37" s="358" t="s">
        <v>119</v>
      </c>
      <c r="D37" s="451">
        <v>0.08</v>
      </c>
      <c r="E37" s="409">
        <f>SUM(E38:E43)</f>
        <v>0</v>
      </c>
      <c r="F37" s="441" t="e">
        <f>H37+#REF!</f>
        <v>#REF!</v>
      </c>
      <c r="G37" s="441" t="e">
        <f>SUM(E37:F37)</f>
        <v>#REF!</v>
      </c>
      <c r="H37" s="441"/>
      <c r="I37" s="441"/>
      <c r="J37" s="441"/>
      <c r="K37" s="360"/>
      <c r="L37" s="343"/>
      <c r="M37" s="343"/>
      <c r="N37" s="343"/>
    </row>
    <row r="38" spans="1:14" s="317" customFormat="1" ht="13.9" hidden="1" customHeight="1" x14ac:dyDescent="0.25">
      <c r="A38" s="431" t="s">
        <v>100</v>
      </c>
      <c r="B38" s="438" t="s">
        <v>24</v>
      </c>
      <c r="C38" s="358" t="s">
        <v>119</v>
      </c>
      <c r="D38" s="451">
        <v>9.7000000000000003E-2</v>
      </c>
      <c r="E38" s="409">
        <f>SUM(E39:E44)</f>
        <v>0</v>
      </c>
      <c r="F38" s="441" t="e">
        <f>H38+#REF!</f>
        <v>#REF!</v>
      </c>
      <c r="G38" s="441" t="e">
        <f>SUM(E38:F38)</f>
        <v>#REF!</v>
      </c>
      <c r="H38" s="441"/>
      <c r="I38" s="441"/>
      <c r="J38" s="441"/>
      <c r="K38" s="360"/>
      <c r="L38" s="343"/>
      <c r="M38" s="343"/>
      <c r="N38" s="343"/>
    </row>
    <row r="39" spans="1:14" s="317" customFormat="1" ht="13.9" hidden="1" customHeight="1" x14ac:dyDescent="0.25">
      <c r="A39" s="431" t="s">
        <v>101</v>
      </c>
      <c r="B39" s="442" t="s">
        <v>25</v>
      </c>
      <c r="C39" s="358" t="s">
        <v>119</v>
      </c>
      <c r="D39" s="452">
        <v>0.26800000000000002</v>
      </c>
      <c r="E39" s="409">
        <f>SUM(E40:E45)</f>
        <v>0</v>
      </c>
      <c r="F39" s="445" t="e">
        <f>H39+#REF!</f>
        <v>#REF!</v>
      </c>
      <c r="G39" s="445" t="e">
        <f>SUM(E39:F39)</f>
        <v>#REF!</v>
      </c>
      <c r="H39" s="445"/>
      <c r="I39" s="445"/>
      <c r="J39" s="445"/>
      <c r="K39" s="360"/>
      <c r="L39" s="343"/>
      <c r="M39" s="343"/>
      <c r="N39" s="343"/>
    </row>
    <row r="40" spans="1:14" s="317" customFormat="1" ht="63" hidden="1" x14ac:dyDescent="0.25">
      <c r="A40" s="405" t="s">
        <v>26</v>
      </c>
      <c r="B40" s="309" t="s">
        <v>132</v>
      </c>
      <c r="C40" s="407"/>
      <c r="D40" s="408"/>
      <c r="E40" s="429"/>
      <c r="F40" s="429"/>
      <c r="G40" s="362"/>
      <c r="H40" s="429"/>
      <c r="I40" s="429"/>
      <c r="J40" s="429"/>
      <c r="K40" s="360"/>
      <c r="L40" s="343"/>
      <c r="M40" s="343"/>
      <c r="N40" s="343"/>
    </row>
    <row r="41" spans="1:14" s="317" customFormat="1" ht="31.5" hidden="1" x14ac:dyDescent="0.25">
      <c r="A41" s="453" t="s">
        <v>91</v>
      </c>
      <c r="B41" s="454" t="s">
        <v>130</v>
      </c>
      <c r="C41" s="411" t="s">
        <v>119</v>
      </c>
      <c r="D41" s="408">
        <f>SUM(D43:D45)</f>
        <v>0.42400000000000004</v>
      </c>
      <c r="E41" s="429">
        <f>SUM(E43:E45)</f>
        <v>0</v>
      </c>
      <c r="F41" s="429" t="e">
        <f>SUM(F43:F45)</f>
        <v>#REF!</v>
      </c>
      <c r="G41" s="362" t="e">
        <f>SUM(E41:F41)</f>
        <v>#REF!</v>
      </c>
      <c r="H41" s="455"/>
      <c r="I41" s="455"/>
      <c r="J41" s="455"/>
      <c r="K41" s="456"/>
      <c r="L41" s="343"/>
      <c r="M41" s="343"/>
      <c r="N41" s="343"/>
    </row>
    <row r="42" spans="1:14" s="317" customFormat="1" ht="15.75" hidden="1" x14ac:dyDescent="0.25">
      <c r="A42" s="453"/>
      <c r="B42" s="457" t="s">
        <v>126</v>
      </c>
      <c r="C42" s="411"/>
      <c r="D42" s="458"/>
      <c r="E42" s="429"/>
      <c r="F42" s="459"/>
      <c r="G42" s="460"/>
      <c r="H42" s="455"/>
      <c r="I42" s="455"/>
      <c r="J42" s="455"/>
      <c r="K42" s="461"/>
      <c r="L42" s="343"/>
      <c r="M42" s="343"/>
      <c r="N42" s="343"/>
    </row>
    <row r="43" spans="1:14" s="317" customFormat="1" ht="31.5" hidden="1" x14ac:dyDescent="0.25">
      <c r="A43" s="437" t="s">
        <v>105</v>
      </c>
      <c r="B43" s="438" t="s">
        <v>87</v>
      </c>
      <c r="C43" s="358" t="s">
        <v>119</v>
      </c>
      <c r="D43" s="439">
        <v>0.34100000000000003</v>
      </c>
      <c r="E43" s="409">
        <f>SUM(E44:E49)</f>
        <v>0</v>
      </c>
      <c r="F43" s="440" t="e">
        <f>H43+#REF!</f>
        <v>#REF!</v>
      </c>
      <c r="G43" s="441" t="e">
        <f>SUM(E43:F43)</f>
        <v>#REF!</v>
      </c>
      <c r="H43" s="441">
        <v>4985</v>
      </c>
      <c r="I43" s="441"/>
      <c r="J43" s="441"/>
      <c r="K43" s="360"/>
      <c r="L43" s="343"/>
      <c r="M43" s="343"/>
      <c r="N43" s="343"/>
    </row>
    <row r="44" spans="1:14" s="317" customFormat="1" ht="47.25" hidden="1" x14ac:dyDescent="0.25">
      <c r="A44" s="437" t="s">
        <v>106</v>
      </c>
      <c r="B44" s="438" t="s">
        <v>86</v>
      </c>
      <c r="C44" s="358" t="s">
        <v>119</v>
      </c>
      <c r="D44" s="439">
        <v>6.8000000000000005E-2</v>
      </c>
      <c r="E44" s="409">
        <f>SUM(E45:E50)</f>
        <v>0</v>
      </c>
      <c r="F44" s="440" t="e">
        <f>H44+#REF!</f>
        <v>#REF!</v>
      </c>
      <c r="G44" s="441" t="e">
        <f>SUM(E44:F44)</f>
        <v>#REF!</v>
      </c>
      <c r="H44" s="441">
        <v>849</v>
      </c>
      <c r="I44" s="441"/>
      <c r="J44" s="441"/>
      <c r="K44" s="360"/>
      <c r="L44" s="343"/>
      <c r="M44" s="343"/>
      <c r="N44" s="343"/>
    </row>
    <row r="45" spans="1:14" s="317" customFormat="1" ht="47.25" hidden="1" x14ac:dyDescent="0.25">
      <c r="A45" s="462" t="s">
        <v>107</v>
      </c>
      <c r="B45" s="442" t="s">
        <v>88</v>
      </c>
      <c r="C45" s="358" t="s">
        <v>119</v>
      </c>
      <c r="D45" s="443">
        <v>1.4999999999999999E-2</v>
      </c>
      <c r="E45" s="409">
        <f>SUM(E46:E51)</f>
        <v>0</v>
      </c>
      <c r="F45" s="444" t="e">
        <f>H45+#REF!</f>
        <v>#REF!</v>
      </c>
      <c r="G45" s="445" t="e">
        <f>SUM(E45:F45)</f>
        <v>#REF!</v>
      </c>
      <c r="H45" s="445">
        <v>808</v>
      </c>
      <c r="I45" s="445"/>
      <c r="J45" s="445"/>
      <c r="K45" s="360"/>
      <c r="L45" s="343"/>
      <c r="M45" s="343"/>
      <c r="N45" s="343"/>
    </row>
    <row r="46" spans="1:14" s="317" customFormat="1" ht="47.25" hidden="1" x14ac:dyDescent="0.25">
      <c r="A46" s="405" t="s">
        <v>95</v>
      </c>
      <c r="B46" s="416" t="s">
        <v>133</v>
      </c>
      <c r="C46" s="411" t="s">
        <v>119</v>
      </c>
      <c r="D46" s="463">
        <f>SUM(D48:D57)</f>
        <v>7.6409999999999991</v>
      </c>
      <c r="E46" s="362">
        <v>0</v>
      </c>
      <c r="F46" s="362">
        <v>97334</v>
      </c>
      <c r="G46" s="362">
        <v>97334</v>
      </c>
      <c r="H46" s="409"/>
      <c r="I46" s="409"/>
      <c r="J46" s="409"/>
      <c r="K46" s="464"/>
      <c r="L46" s="343"/>
      <c r="M46" s="343"/>
      <c r="N46" s="343"/>
    </row>
    <row r="47" spans="1:14" s="317" customFormat="1" ht="15.75" hidden="1" x14ac:dyDescent="0.25">
      <c r="A47" s="405"/>
      <c r="B47" s="449" t="s">
        <v>126</v>
      </c>
      <c r="C47" s="411"/>
      <c r="D47" s="463"/>
      <c r="E47" s="362"/>
      <c r="F47" s="362"/>
      <c r="G47" s="362"/>
      <c r="H47" s="409"/>
      <c r="I47" s="409"/>
      <c r="J47" s="409"/>
      <c r="K47" s="461"/>
      <c r="L47" s="343"/>
      <c r="M47" s="343"/>
      <c r="N47" s="343"/>
    </row>
    <row r="48" spans="1:14" s="317" customFormat="1" ht="78.75" hidden="1" x14ac:dyDescent="0.25">
      <c r="A48" s="379" t="s">
        <v>108</v>
      </c>
      <c r="B48" s="360" t="s">
        <v>27</v>
      </c>
      <c r="C48" s="358" t="s">
        <v>119</v>
      </c>
      <c r="D48" s="374">
        <v>0.29499999999999998</v>
      </c>
      <c r="E48" s="409"/>
      <c r="F48" s="361" t="e">
        <f>H48+#REF!</f>
        <v>#REF!</v>
      </c>
      <c r="G48" s="361" t="e">
        <f t="shared" ref="G48:G55" si="1">SUM(E48:F48)</f>
        <v>#REF!</v>
      </c>
      <c r="H48" s="361">
        <v>4272</v>
      </c>
      <c r="I48" s="361"/>
      <c r="J48" s="361"/>
      <c r="K48" s="360"/>
      <c r="L48" s="343"/>
      <c r="M48" s="343"/>
      <c r="N48" s="343"/>
    </row>
    <row r="49" spans="1:14" s="317" customFormat="1" ht="63" hidden="1" x14ac:dyDescent="0.25">
      <c r="A49" s="431" t="s">
        <v>109</v>
      </c>
      <c r="B49" s="432" t="s">
        <v>28</v>
      </c>
      <c r="C49" s="358" t="s">
        <v>119</v>
      </c>
      <c r="D49" s="450">
        <v>0.59099999999999997</v>
      </c>
      <c r="E49" s="409"/>
      <c r="F49" s="436" t="e">
        <f>H49+#REF!</f>
        <v>#REF!</v>
      </c>
      <c r="G49" s="436" t="e">
        <f t="shared" si="1"/>
        <v>#REF!</v>
      </c>
      <c r="H49" s="436">
        <v>9585</v>
      </c>
      <c r="I49" s="436"/>
      <c r="J49" s="436"/>
      <c r="K49" s="360"/>
      <c r="L49" s="343"/>
      <c r="M49" s="343"/>
      <c r="N49" s="343"/>
    </row>
    <row r="50" spans="1:14" s="317" customFormat="1" ht="94.5" hidden="1" x14ac:dyDescent="0.25">
      <c r="A50" s="437" t="s">
        <v>110</v>
      </c>
      <c r="B50" s="438" t="s">
        <v>29</v>
      </c>
      <c r="C50" s="358" t="s">
        <v>119</v>
      </c>
      <c r="D50" s="451">
        <v>0.90400000000000003</v>
      </c>
      <c r="E50" s="409"/>
      <c r="F50" s="441" t="e">
        <f>H50+#REF!</f>
        <v>#REF!</v>
      </c>
      <c r="G50" s="441" t="e">
        <f t="shared" si="1"/>
        <v>#REF!</v>
      </c>
      <c r="H50" s="441">
        <v>7295</v>
      </c>
      <c r="I50" s="441"/>
      <c r="J50" s="441"/>
      <c r="K50" s="360"/>
      <c r="L50" s="343"/>
      <c r="M50" s="343"/>
      <c r="N50" s="343"/>
    </row>
    <row r="51" spans="1:14" s="317" customFormat="1" ht="63" hidden="1" x14ac:dyDescent="0.25">
      <c r="A51" s="437" t="s">
        <v>111</v>
      </c>
      <c r="B51" s="438" t="s">
        <v>30</v>
      </c>
      <c r="C51" s="358" t="s">
        <v>119</v>
      </c>
      <c r="D51" s="451">
        <v>0.42099999999999999</v>
      </c>
      <c r="E51" s="409"/>
      <c r="F51" s="441" t="e">
        <f>H51+#REF!</f>
        <v>#REF!</v>
      </c>
      <c r="G51" s="441" t="e">
        <f t="shared" si="1"/>
        <v>#REF!</v>
      </c>
      <c r="H51" s="441">
        <v>10385</v>
      </c>
      <c r="I51" s="441"/>
      <c r="J51" s="441"/>
      <c r="K51" s="360"/>
      <c r="L51" s="343"/>
      <c r="M51" s="343"/>
      <c r="N51" s="343"/>
    </row>
    <row r="52" spans="1:14" s="317" customFormat="1" ht="141.75" hidden="1" x14ac:dyDescent="0.25">
      <c r="A52" s="437" t="s">
        <v>112</v>
      </c>
      <c r="B52" s="438" t="s">
        <v>92</v>
      </c>
      <c r="C52" s="358" t="s">
        <v>119</v>
      </c>
      <c r="D52" s="451">
        <v>1.2010000000000001</v>
      </c>
      <c r="E52" s="409"/>
      <c r="F52" s="441" t="e">
        <f>H52+#REF!</f>
        <v>#REF!</v>
      </c>
      <c r="G52" s="441" t="e">
        <f t="shared" si="1"/>
        <v>#REF!</v>
      </c>
      <c r="H52" s="441">
        <v>15757</v>
      </c>
      <c r="I52" s="441"/>
      <c r="J52" s="441"/>
      <c r="K52" s="360"/>
      <c r="L52" s="343"/>
      <c r="M52" s="343"/>
      <c r="N52" s="343"/>
    </row>
    <row r="53" spans="1:14" s="317" customFormat="1" ht="110.25" hidden="1" x14ac:dyDescent="0.25">
      <c r="A53" s="437" t="s">
        <v>113</v>
      </c>
      <c r="B53" s="438" t="s">
        <v>31</v>
      </c>
      <c r="C53" s="358" t="s">
        <v>119</v>
      </c>
      <c r="D53" s="451">
        <v>0.24099999999999999</v>
      </c>
      <c r="E53" s="409"/>
      <c r="F53" s="441" t="e">
        <f>H53+#REF!</f>
        <v>#REF!</v>
      </c>
      <c r="G53" s="441" t="e">
        <f t="shared" si="1"/>
        <v>#REF!</v>
      </c>
      <c r="H53" s="441">
        <v>5174</v>
      </c>
      <c r="I53" s="441"/>
      <c r="J53" s="441"/>
      <c r="K53" s="360" t="s">
        <v>85</v>
      </c>
      <c r="L53" s="343"/>
      <c r="M53" s="343"/>
      <c r="N53" s="343"/>
    </row>
    <row r="54" spans="1:14" s="317" customFormat="1" ht="189" hidden="1" x14ac:dyDescent="0.25">
      <c r="A54" s="437" t="s">
        <v>114</v>
      </c>
      <c r="B54" s="438" t="s">
        <v>93</v>
      </c>
      <c r="C54" s="358" t="s">
        <v>119</v>
      </c>
      <c r="D54" s="451">
        <v>1.149</v>
      </c>
      <c r="E54" s="409"/>
      <c r="F54" s="441" t="e">
        <f>H54+#REF!</f>
        <v>#REF!</v>
      </c>
      <c r="G54" s="441" t="e">
        <f t="shared" si="1"/>
        <v>#REF!</v>
      </c>
      <c r="H54" s="441">
        <v>11283</v>
      </c>
      <c r="I54" s="441"/>
      <c r="J54" s="441"/>
      <c r="K54" s="360"/>
      <c r="L54" s="343"/>
      <c r="M54" s="343"/>
      <c r="N54" s="343"/>
    </row>
    <row r="55" spans="1:14" s="317" customFormat="1" ht="173.25" hidden="1" x14ac:dyDescent="0.25">
      <c r="A55" s="437" t="s">
        <v>115</v>
      </c>
      <c r="B55" s="438" t="s">
        <v>32</v>
      </c>
      <c r="C55" s="358" t="s">
        <v>119</v>
      </c>
      <c r="D55" s="451">
        <v>0.52600000000000002</v>
      </c>
      <c r="E55" s="409">
        <f>SUM(E56:E61)</f>
        <v>0</v>
      </c>
      <c r="F55" s="441" t="e">
        <f>H55+#REF!</f>
        <v>#REF!</v>
      </c>
      <c r="G55" s="441" t="e">
        <f t="shared" si="1"/>
        <v>#REF!</v>
      </c>
      <c r="H55" s="441">
        <v>13676</v>
      </c>
      <c r="I55" s="441"/>
      <c r="J55" s="441"/>
      <c r="K55" s="360"/>
      <c r="L55" s="343"/>
      <c r="M55" s="343"/>
      <c r="N55" s="343"/>
    </row>
    <row r="56" spans="1:14" s="317" customFormat="1" ht="173.25" hidden="1" x14ac:dyDescent="0.25">
      <c r="A56" s="465" t="s">
        <v>116</v>
      </c>
      <c r="B56" s="466" t="s">
        <v>94</v>
      </c>
      <c r="C56" s="358" t="s">
        <v>119</v>
      </c>
      <c r="D56" s="363">
        <v>1.7869999999999999</v>
      </c>
      <c r="E56" s="409"/>
      <c r="F56" s="367" t="e">
        <f>SUM(F48:F56)</f>
        <v>#REF!</v>
      </c>
      <c r="G56" s="367" t="e">
        <f>SUM(G48:G56)</f>
        <v>#REF!</v>
      </c>
      <c r="H56" s="467"/>
      <c r="I56" s="467"/>
      <c r="J56" s="467"/>
      <c r="K56" s="360"/>
      <c r="L56" s="343"/>
      <c r="M56" s="343"/>
      <c r="N56" s="343"/>
    </row>
    <row r="57" spans="1:14" s="317" customFormat="1" ht="63" hidden="1" x14ac:dyDescent="0.25">
      <c r="A57" s="468" t="s">
        <v>117</v>
      </c>
      <c r="B57" s="360" t="s">
        <v>33</v>
      </c>
      <c r="C57" s="358" t="s">
        <v>119</v>
      </c>
      <c r="D57" s="366">
        <v>0.52600000000000002</v>
      </c>
      <c r="E57" s="409"/>
      <c r="F57" s="361" t="e">
        <f>H57+#REF!</f>
        <v>#REF!</v>
      </c>
      <c r="G57" s="361" t="e">
        <f>SUM(E57:F57)</f>
        <v>#REF!</v>
      </c>
      <c r="H57" s="361">
        <f>1.071*620</f>
        <v>664.02</v>
      </c>
      <c r="I57" s="469"/>
      <c r="J57" s="469"/>
      <c r="K57" s="360"/>
      <c r="L57" s="343"/>
      <c r="M57" s="343"/>
      <c r="N57" s="343"/>
    </row>
    <row r="58" spans="1:14" s="317" customFormat="1" ht="78.75" hidden="1" x14ac:dyDescent="0.25">
      <c r="A58" s="405" t="s">
        <v>144</v>
      </c>
      <c r="B58" s="470" t="s">
        <v>34</v>
      </c>
      <c r="C58" s="10" t="s">
        <v>120</v>
      </c>
      <c r="D58" s="471">
        <v>137</v>
      </c>
      <c r="E58" s="429"/>
      <c r="F58" s="362" t="e">
        <f>H58+#REF!</f>
        <v>#REF!</v>
      </c>
      <c r="G58" s="472" t="e">
        <f>SUM(E58:F58)</f>
        <v>#REF!</v>
      </c>
      <c r="H58" s="361">
        <f>1.071*2447</f>
        <v>2620.7370000000001</v>
      </c>
      <c r="I58" s="469"/>
      <c r="J58" s="469"/>
      <c r="K58" s="360"/>
      <c r="L58" s="343"/>
      <c r="M58" s="343"/>
      <c r="N58" s="343"/>
    </row>
    <row r="59" spans="1:14" s="317" customFormat="1" ht="15.75" hidden="1" x14ac:dyDescent="0.25">
      <c r="A59" s="405" t="s">
        <v>35</v>
      </c>
      <c r="B59" s="473" t="s">
        <v>139</v>
      </c>
      <c r="C59" s="407" t="s">
        <v>36</v>
      </c>
      <c r="D59" s="408">
        <v>22</v>
      </c>
      <c r="E59" s="409"/>
      <c r="F59" s="409"/>
      <c r="G59" s="361"/>
      <c r="H59" s="409"/>
      <c r="I59" s="409"/>
      <c r="J59" s="409"/>
      <c r="K59" s="410"/>
      <c r="L59" s="343"/>
      <c r="M59" s="343"/>
      <c r="N59" s="343"/>
    </row>
    <row r="60" spans="1:14" s="317" customFormat="1" ht="13.9" hidden="1" customHeight="1" x14ac:dyDescent="0.25">
      <c r="A60" s="923" t="s">
        <v>145</v>
      </c>
      <c r="B60" s="937" t="s">
        <v>146</v>
      </c>
      <c r="C60" s="474" t="s">
        <v>69</v>
      </c>
      <c r="D60" s="474">
        <v>14</v>
      </c>
      <c r="E60" s="475"/>
      <c r="F60" s="475"/>
      <c r="G60" s="475" t="s">
        <v>147</v>
      </c>
      <c r="H60" s="475"/>
      <c r="I60" s="475" t="s">
        <v>147</v>
      </c>
      <c r="J60" s="349"/>
      <c r="K60" s="476"/>
      <c r="L60" s="343"/>
      <c r="M60" s="343"/>
      <c r="N60" s="343"/>
    </row>
    <row r="61" spans="1:14" s="317" customFormat="1" ht="13.9" hidden="1" customHeight="1" x14ac:dyDescent="0.25">
      <c r="A61" s="924"/>
      <c r="B61" s="938"/>
      <c r="C61" s="477"/>
      <c r="D61" s="474" t="s">
        <v>69</v>
      </c>
      <c r="E61" s="474"/>
      <c r="F61" s="475"/>
      <c r="G61" s="475"/>
      <c r="H61" s="475" t="s">
        <v>147</v>
      </c>
      <c r="I61" s="475"/>
      <c r="J61" s="475"/>
      <c r="K61" s="478"/>
      <c r="L61" s="476" t="s">
        <v>148</v>
      </c>
      <c r="M61" s="343"/>
      <c r="N61" s="343"/>
    </row>
    <row r="62" spans="1:14" s="317" customFormat="1" ht="13.9" hidden="1" customHeight="1" x14ac:dyDescent="0.25">
      <c r="A62" s="925"/>
      <c r="B62" s="939"/>
      <c r="C62" s="474" t="s">
        <v>69</v>
      </c>
      <c r="D62" s="474">
        <v>8</v>
      </c>
      <c r="E62" s="475"/>
      <c r="F62" s="475"/>
      <c r="G62" s="475" t="s">
        <v>147</v>
      </c>
      <c r="H62" s="475"/>
      <c r="I62" s="475" t="s">
        <v>147</v>
      </c>
      <c r="J62" s="349"/>
      <c r="K62" s="478"/>
      <c r="L62" s="479"/>
      <c r="M62" s="343"/>
      <c r="N62" s="343"/>
    </row>
    <row r="63" spans="1:14" s="317" customFormat="1" ht="47.25" hidden="1" x14ac:dyDescent="0.25">
      <c r="A63" s="468" t="s">
        <v>37</v>
      </c>
      <c r="B63" s="360" t="s">
        <v>134</v>
      </c>
      <c r="C63" s="357" t="s">
        <v>36</v>
      </c>
      <c r="D63" s="480">
        <v>2</v>
      </c>
      <c r="E63" s="361"/>
      <c r="F63" s="361" t="e">
        <f>H63+#REF!</f>
        <v>#REF!</v>
      </c>
      <c r="G63" s="361" t="e">
        <f>SUM(E63:F63)</f>
        <v>#REF!</v>
      </c>
      <c r="H63" s="361">
        <f>2*157</f>
        <v>314</v>
      </c>
      <c r="I63" s="361"/>
      <c r="J63" s="361"/>
      <c r="K63" s="360"/>
      <c r="L63" s="343"/>
      <c r="M63" s="343"/>
      <c r="N63" s="343"/>
    </row>
    <row r="64" spans="1:14" s="317" customFormat="1" ht="47.25" hidden="1" x14ac:dyDescent="0.25">
      <c r="A64" s="465"/>
      <c r="B64" s="466" t="s">
        <v>149</v>
      </c>
      <c r="C64" s="481" t="s">
        <v>36</v>
      </c>
      <c r="D64" s="482">
        <v>1</v>
      </c>
      <c r="E64" s="483"/>
      <c r="F64" s="441" t="e">
        <f>H64+#REF!</f>
        <v>#REF!</v>
      </c>
      <c r="G64" s="483" t="e">
        <f>SUM(E64:F64)</f>
        <v>#REF!</v>
      </c>
      <c r="H64" s="441">
        <v>1327</v>
      </c>
      <c r="I64" s="441"/>
      <c r="J64" s="441"/>
      <c r="K64" s="360"/>
      <c r="L64" s="343"/>
      <c r="M64" s="343"/>
      <c r="N64" s="343"/>
    </row>
    <row r="65" spans="1:14" s="317" customFormat="1" ht="47.25" hidden="1" x14ac:dyDescent="0.25">
      <c r="A65" s="484"/>
      <c r="B65" s="485" t="s">
        <v>150</v>
      </c>
      <c r="C65" s="486" t="s">
        <v>36</v>
      </c>
      <c r="D65" s="487">
        <v>1</v>
      </c>
      <c r="E65" s="488"/>
      <c r="F65" s="489" t="e">
        <f>H65+#REF!</f>
        <v>#REF!</v>
      </c>
      <c r="G65" s="488" t="e">
        <f>SUM(E65:F65)</f>
        <v>#REF!</v>
      </c>
      <c r="H65" s="489">
        <v>938</v>
      </c>
      <c r="I65" s="488"/>
      <c r="J65" s="488"/>
      <c r="K65" s="360"/>
      <c r="L65" s="343"/>
      <c r="M65" s="343"/>
      <c r="N65" s="343"/>
    </row>
    <row r="66" spans="1:14" s="317" customFormat="1" ht="63" hidden="1" x14ac:dyDescent="0.25">
      <c r="A66" s="490"/>
      <c r="B66" s="491" t="s">
        <v>137</v>
      </c>
      <c r="C66" s="492" t="s">
        <v>36</v>
      </c>
      <c r="D66" s="493">
        <v>4</v>
      </c>
      <c r="E66" s="494"/>
      <c r="F66" s="494">
        <v>3582.36</v>
      </c>
      <c r="G66" s="494">
        <v>3582.36</v>
      </c>
      <c r="H66" s="495"/>
      <c r="I66" s="495"/>
      <c r="J66" s="495"/>
      <c r="K66" s="360"/>
      <c r="L66" s="343"/>
      <c r="M66" s="343"/>
      <c r="N66" s="343"/>
    </row>
    <row r="67" spans="1:14" s="317" customFormat="1" ht="31.5" hidden="1" x14ac:dyDescent="0.25">
      <c r="A67" s="496"/>
      <c r="B67" s="497" t="s">
        <v>142</v>
      </c>
      <c r="C67" s="498" t="s">
        <v>36</v>
      </c>
      <c r="D67" s="499">
        <v>2</v>
      </c>
      <c r="E67" s="500"/>
      <c r="F67" s="500">
        <v>440</v>
      </c>
      <c r="G67" s="501">
        <v>440</v>
      </c>
      <c r="H67" s="502"/>
      <c r="I67" s="502"/>
      <c r="J67" s="502"/>
      <c r="K67" s="360"/>
      <c r="L67" s="343"/>
      <c r="M67" s="343"/>
      <c r="N67" s="343"/>
    </row>
    <row r="68" spans="1:14" s="317" customFormat="1" ht="47.25" hidden="1" x14ac:dyDescent="0.25">
      <c r="A68" s="503"/>
      <c r="B68" s="428" t="s">
        <v>143</v>
      </c>
      <c r="C68" s="504" t="s">
        <v>36</v>
      </c>
      <c r="D68" s="505">
        <v>1</v>
      </c>
      <c r="E68" s="506"/>
      <c r="F68" s="506">
        <v>224</v>
      </c>
      <c r="G68" s="507">
        <v>224</v>
      </c>
      <c r="H68" s="508"/>
      <c r="I68" s="508"/>
      <c r="J68" s="508"/>
      <c r="K68" s="360"/>
      <c r="L68" s="343"/>
      <c r="M68" s="343"/>
      <c r="N68" s="343"/>
    </row>
    <row r="69" spans="1:14" s="317" customFormat="1" ht="31.5" hidden="1" x14ac:dyDescent="0.25">
      <c r="A69" s="490" t="s">
        <v>37</v>
      </c>
      <c r="B69" s="509" t="s">
        <v>38</v>
      </c>
      <c r="C69" s="510"/>
      <c r="D69" s="511"/>
      <c r="E69" s="512"/>
      <c r="F69" s="495" t="e">
        <f>SUM(F70:F71)</f>
        <v>#REF!</v>
      </c>
      <c r="G69" s="495" t="e">
        <f>SUM(G70:G71)</f>
        <v>#REF!</v>
      </c>
      <c r="H69" s="495">
        <f>SUM(H70:H71)</f>
        <v>0</v>
      </c>
      <c r="I69" s="495">
        <f>SUM(I70:I71)</f>
        <v>0</v>
      </c>
      <c r="J69" s="495"/>
      <c r="K69" s="360"/>
      <c r="L69" s="343"/>
      <c r="M69" s="343"/>
      <c r="N69" s="343"/>
    </row>
    <row r="70" spans="1:14" s="317" customFormat="1" ht="47.25" hidden="1" x14ac:dyDescent="0.25">
      <c r="A70" s="465"/>
      <c r="B70" s="438" t="s">
        <v>135</v>
      </c>
      <c r="C70" s="481" t="s">
        <v>36</v>
      </c>
      <c r="D70" s="482">
        <v>1</v>
      </c>
      <c r="E70" s="441"/>
      <c r="F70" s="513" t="e">
        <f>H70+#REF!</f>
        <v>#REF!</v>
      </c>
      <c r="G70" s="513" t="e">
        <f>SUM(E70:F70)</f>
        <v>#REF!</v>
      </c>
      <c r="H70" s="513"/>
      <c r="I70" s="513"/>
      <c r="J70" s="513"/>
      <c r="K70" s="360"/>
      <c r="L70" s="343"/>
      <c r="M70" s="343"/>
      <c r="N70" s="343"/>
    </row>
    <row r="71" spans="1:14" s="317" customFormat="1" ht="31.5" hidden="1" x14ac:dyDescent="0.25">
      <c r="A71" s="496"/>
      <c r="B71" s="497" t="s">
        <v>136</v>
      </c>
      <c r="C71" s="498" t="s">
        <v>36</v>
      </c>
      <c r="D71" s="499">
        <v>1</v>
      </c>
      <c r="E71" s="500"/>
      <c r="F71" s="502" t="e">
        <f>H71+#REF!</f>
        <v>#REF!</v>
      </c>
      <c r="G71" s="502" t="e">
        <f>SUM(E71:F71)</f>
        <v>#REF!</v>
      </c>
      <c r="H71" s="501"/>
      <c r="I71" s="501"/>
      <c r="J71" s="502"/>
      <c r="K71" s="360"/>
      <c r="L71" s="343"/>
      <c r="M71" s="343"/>
      <c r="N71" s="343"/>
    </row>
    <row r="72" spans="1:14" s="317" customFormat="1" ht="31.5" hidden="1" x14ac:dyDescent="0.25">
      <c r="A72" s="514" t="s">
        <v>39</v>
      </c>
      <c r="B72" s="515" t="s">
        <v>138</v>
      </c>
      <c r="C72" s="492" t="s">
        <v>36</v>
      </c>
      <c r="D72" s="516">
        <v>111</v>
      </c>
      <c r="E72" s="517"/>
      <c r="F72" s="517"/>
      <c r="G72" s="518"/>
      <c r="H72" s="517"/>
      <c r="I72" s="517"/>
      <c r="J72" s="517"/>
      <c r="K72" s="360"/>
      <c r="L72" s="343"/>
      <c r="M72" s="343"/>
      <c r="N72" s="343"/>
    </row>
    <row r="73" spans="1:14" s="317" customFormat="1" ht="47.25" hidden="1" x14ac:dyDescent="0.25">
      <c r="A73" s="453"/>
      <c r="B73" s="438" t="s">
        <v>74</v>
      </c>
      <c r="C73" s="519" t="s">
        <v>69</v>
      </c>
      <c r="D73" s="520">
        <v>102</v>
      </c>
      <c r="E73" s="436"/>
      <c r="F73" s="436"/>
      <c r="G73" s="521"/>
      <c r="H73" s="436"/>
      <c r="I73" s="436"/>
      <c r="J73" s="436"/>
      <c r="K73" s="360"/>
      <c r="L73" s="343"/>
      <c r="M73" s="343"/>
      <c r="N73" s="343"/>
    </row>
    <row r="74" spans="1:14" s="317" customFormat="1" ht="63" hidden="1" x14ac:dyDescent="0.25">
      <c r="A74" s="453"/>
      <c r="B74" s="438" t="s">
        <v>75</v>
      </c>
      <c r="C74" s="519" t="s">
        <v>69</v>
      </c>
      <c r="D74" s="520">
        <v>102</v>
      </c>
      <c r="E74" s="436"/>
      <c r="F74" s="436"/>
      <c r="G74" s="521"/>
      <c r="H74" s="436"/>
      <c r="I74" s="436"/>
      <c r="J74" s="436"/>
      <c r="K74" s="360"/>
      <c r="L74" s="343"/>
      <c r="M74" s="343"/>
      <c r="N74" s="343"/>
    </row>
    <row r="75" spans="1:14" s="317" customFormat="1" ht="15.75" hidden="1" x14ac:dyDescent="0.25">
      <c r="A75" s="453"/>
      <c r="B75" s="481" t="s">
        <v>76</v>
      </c>
      <c r="C75" s="519" t="s">
        <v>69</v>
      </c>
      <c r="D75" s="520">
        <v>7</v>
      </c>
      <c r="E75" s="436"/>
      <c r="F75" s="436"/>
      <c r="G75" s="521"/>
      <c r="H75" s="436"/>
      <c r="I75" s="436"/>
      <c r="J75" s="436"/>
      <c r="K75" s="360"/>
      <c r="L75" s="343"/>
      <c r="M75" s="343"/>
      <c r="N75" s="343"/>
    </row>
    <row r="76" spans="1:14" s="317" customFormat="1" ht="15.75" hidden="1" x14ac:dyDescent="0.25">
      <c r="A76" s="453"/>
      <c r="B76" s="481" t="s">
        <v>77</v>
      </c>
      <c r="C76" s="519" t="s">
        <v>69</v>
      </c>
      <c r="D76" s="520">
        <v>2</v>
      </c>
      <c r="E76" s="436"/>
      <c r="F76" s="436"/>
      <c r="G76" s="521"/>
      <c r="H76" s="436"/>
      <c r="I76" s="436"/>
      <c r="J76" s="436"/>
      <c r="K76" s="360"/>
      <c r="L76" s="343"/>
      <c r="M76" s="343"/>
      <c r="N76" s="343"/>
    </row>
    <row r="77" spans="1:14" s="317" customFormat="1" ht="47.25" hidden="1" x14ac:dyDescent="0.25">
      <c r="A77" s="453" t="s">
        <v>40</v>
      </c>
      <c r="B77" s="522" t="s">
        <v>41</v>
      </c>
      <c r="C77" s="523"/>
      <c r="D77" s="524"/>
      <c r="E77" s="525"/>
      <c r="F77" s="526" t="e">
        <f>H77+#REF!</f>
        <v>#REF!</v>
      </c>
      <c r="G77" s="521" t="e">
        <f t="shared" ref="G77:G87" si="2">SUM(E77:F77)</f>
        <v>#REF!</v>
      </c>
      <c r="H77" s="526">
        <f>SUM(H78:H79)</f>
        <v>0</v>
      </c>
      <c r="I77" s="526"/>
      <c r="J77" s="526"/>
      <c r="K77" s="360"/>
      <c r="L77" s="343"/>
      <c r="M77" s="343"/>
      <c r="N77" s="343"/>
    </row>
    <row r="78" spans="1:14" s="317" customFormat="1" ht="63" hidden="1" x14ac:dyDescent="0.25">
      <c r="A78" s="465"/>
      <c r="B78" s="527" t="s">
        <v>42</v>
      </c>
      <c r="C78" s="481" t="s">
        <v>36</v>
      </c>
      <c r="D78" s="482">
        <v>3</v>
      </c>
      <c r="E78" s="441"/>
      <c r="F78" s="441" t="e">
        <f>H78+#REF!</f>
        <v>#REF!</v>
      </c>
      <c r="G78" s="441" t="e">
        <f t="shared" si="2"/>
        <v>#REF!</v>
      </c>
      <c r="H78" s="528"/>
      <c r="I78" s="528"/>
      <c r="J78" s="441"/>
      <c r="K78" s="360"/>
      <c r="L78" s="343"/>
      <c r="M78" s="343"/>
      <c r="N78" s="343"/>
    </row>
    <row r="79" spans="1:14" s="317" customFormat="1" ht="78.75" hidden="1" x14ac:dyDescent="0.25">
      <c r="A79" s="465"/>
      <c r="B79" s="527" t="s">
        <v>43</v>
      </c>
      <c r="C79" s="481" t="s">
        <v>36</v>
      </c>
      <c r="D79" s="482">
        <v>21</v>
      </c>
      <c r="E79" s="441"/>
      <c r="F79" s="441" t="e">
        <f>H79+#REF!</f>
        <v>#REF!</v>
      </c>
      <c r="G79" s="441" t="e">
        <f t="shared" si="2"/>
        <v>#REF!</v>
      </c>
      <c r="H79" s="528"/>
      <c r="I79" s="528"/>
      <c r="J79" s="441"/>
      <c r="K79" s="360"/>
      <c r="L79" s="343"/>
      <c r="M79" s="343"/>
      <c r="N79" s="343"/>
    </row>
    <row r="80" spans="1:14" s="317" customFormat="1" ht="31.5" hidden="1" x14ac:dyDescent="0.25">
      <c r="A80" s="529"/>
      <c r="B80" s="530" t="s">
        <v>44</v>
      </c>
      <c r="C80" s="531" t="s">
        <v>36</v>
      </c>
      <c r="D80" s="532">
        <v>2</v>
      </c>
      <c r="E80" s="436"/>
      <c r="F80" s="436" t="e">
        <f>H80+#REF!</f>
        <v>#REF!</v>
      </c>
      <c r="G80" s="436" t="e">
        <f t="shared" si="2"/>
        <v>#REF!</v>
      </c>
      <c r="H80" s="533"/>
      <c r="I80" s="533"/>
      <c r="J80" s="436"/>
      <c r="K80" s="360"/>
      <c r="L80" s="343"/>
      <c r="M80" s="343"/>
      <c r="N80" s="343"/>
    </row>
    <row r="81" spans="1:14" s="317" customFormat="1" ht="63" hidden="1" x14ac:dyDescent="0.25">
      <c r="A81" s="453" t="s">
        <v>45</v>
      </c>
      <c r="B81" s="522" t="s">
        <v>46</v>
      </c>
      <c r="C81" s="523"/>
      <c r="D81" s="433"/>
      <c r="E81" s="436"/>
      <c r="F81" s="534" t="e">
        <f>H81+#REF!</f>
        <v>#REF!</v>
      </c>
      <c r="G81" s="535" t="e">
        <f t="shared" si="2"/>
        <v>#REF!</v>
      </c>
      <c r="H81" s="534">
        <f>SUM(H82:H84)</f>
        <v>163</v>
      </c>
      <c r="I81" s="534"/>
      <c r="J81" s="534"/>
      <c r="K81" s="360"/>
      <c r="L81" s="343"/>
      <c r="M81" s="343"/>
      <c r="N81" s="343"/>
    </row>
    <row r="82" spans="1:14" s="317" customFormat="1" ht="110.25" hidden="1" x14ac:dyDescent="0.25">
      <c r="A82" s="437"/>
      <c r="B82" s="527" t="s">
        <v>47</v>
      </c>
      <c r="C82" s="481" t="s">
        <v>36</v>
      </c>
      <c r="D82" s="439"/>
      <c r="E82" s="441"/>
      <c r="F82" s="441" t="e">
        <f>H82+#REF!</f>
        <v>#REF!</v>
      </c>
      <c r="G82" s="441" t="e">
        <f t="shared" si="2"/>
        <v>#REF!</v>
      </c>
      <c r="H82" s="441">
        <v>77</v>
      </c>
      <c r="I82" s="441"/>
      <c r="J82" s="441"/>
      <c r="K82" s="360"/>
      <c r="L82" s="343"/>
      <c r="M82" s="343"/>
      <c r="N82" s="343"/>
    </row>
    <row r="83" spans="1:14" s="317" customFormat="1" ht="63" hidden="1" x14ac:dyDescent="0.25">
      <c r="A83" s="437"/>
      <c r="B83" s="527" t="s">
        <v>48</v>
      </c>
      <c r="C83" s="481" t="s">
        <v>36</v>
      </c>
      <c r="D83" s="439"/>
      <c r="E83" s="441"/>
      <c r="F83" s="441" t="e">
        <f>H83+#REF!</f>
        <v>#REF!</v>
      </c>
      <c r="G83" s="441" t="e">
        <f t="shared" si="2"/>
        <v>#REF!</v>
      </c>
      <c r="H83" s="441">
        <v>86</v>
      </c>
      <c r="I83" s="441"/>
      <c r="J83" s="441"/>
      <c r="K83" s="360"/>
      <c r="L83" s="343"/>
      <c r="M83" s="343"/>
      <c r="N83" s="343"/>
    </row>
    <row r="84" spans="1:14" s="317" customFormat="1" ht="94.5" hidden="1" x14ac:dyDescent="0.25">
      <c r="A84" s="536"/>
      <c r="B84" s="537" t="s">
        <v>49</v>
      </c>
      <c r="C84" s="481" t="s">
        <v>36</v>
      </c>
      <c r="D84" s="499">
        <v>3</v>
      </c>
      <c r="E84" s="500"/>
      <c r="F84" s="502" t="e">
        <f>H84+#REF!</f>
        <v>#REF!</v>
      </c>
      <c r="G84" s="502" t="e">
        <f t="shared" si="2"/>
        <v>#REF!</v>
      </c>
      <c r="H84" s="502"/>
      <c r="I84" s="502"/>
      <c r="J84" s="502"/>
      <c r="K84" s="360"/>
      <c r="L84" s="343"/>
      <c r="M84" s="343"/>
      <c r="N84" s="343"/>
    </row>
    <row r="85" spans="1:14" s="317" customFormat="1" ht="15.75" hidden="1" x14ac:dyDescent="0.25">
      <c r="A85" s="490" t="s">
        <v>50</v>
      </c>
      <c r="B85" s="538" t="s">
        <v>51</v>
      </c>
      <c r="C85" s="539"/>
      <c r="D85" s="540"/>
      <c r="E85" s="494"/>
      <c r="F85" s="495" t="e">
        <f>H85+#REF!</f>
        <v>#REF!</v>
      </c>
      <c r="G85" s="541" t="e">
        <f t="shared" si="2"/>
        <v>#REF!</v>
      </c>
      <c r="H85" s="495">
        <f>SUM(H86:H86)</f>
        <v>2599</v>
      </c>
      <c r="I85" s="495"/>
      <c r="J85" s="495"/>
      <c r="K85" s="360"/>
      <c r="L85" s="343"/>
      <c r="M85" s="343"/>
      <c r="N85" s="343"/>
    </row>
    <row r="86" spans="1:14" s="317" customFormat="1" ht="47.25" hidden="1" x14ac:dyDescent="0.25">
      <c r="A86" s="496"/>
      <c r="B86" s="497" t="s">
        <v>52</v>
      </c>
      <c r="C86" s="498"/>
      <c r="D86" s="542"/>
      <c r="E86" s="500"/>
      <c r="F86" s="543">
        <v>3755</v>
      </c>
      <c r="G86" s="500">
        <f t="shared" si="2"/>
        <v>3755</v>
      </c>
      <c r="H86" s="500">
        <v>2599</v>
      </c>
      <c r="I86" s="500"/>
      <c r="J86" s="500"/>
      <c r="K86" s="360"/>
      <c r="L86" s="343"/>
      <c r="M86" s="343"/>
      <c r="N86" s="343"/>
    </row>
    <row r="87" spans="1:14" s="317" customFormat="1" ht="78.75" hidden="1" x14ac:dyDescent="0.25">
      <c r="A87" s="544" t="s">
        <v>53</v>
      </c>
      <c r="B87" s="545" t="s">
        <v>54</v>
      </c>
      <c r="C87" s="546"/>
      <c r="D87" s="433"/>
      <c r="E87" s="436"/>
      <c r="F87" s="526" t="e">
        <f>H87+#REF!</f>
        <v>#REF!</v>
      </c>
      <c r="G87" s="547" t="e">
        <f t="shared" si="2"/>
        <v>#REF!</v>
      </c>
      <c r="H87" s="521">
        <v>12798</v>
      </c>
      <c r="I87" s="521"/>
      <c r="J87" s="521"/>
      <c r="K87" s="360"/>
      <c r="L87" s="343"/>
      <c r="M87" s="343"/>
      <c r="N87" s="343"/>
    </row>
    <row r="88" spans="1:14" s="317" customFormat="1" ht="16.5" hidden="1" thickBot="1" x14ac:dyDescent="0.3">
      <c r="A88" s="548"/>
      <c r="B88" s="549" t="s">
        <v>55</v>
      </c>
      <c r="C88" s="550"/>
      <c r="D88" s="551"/>
      <c r="E88" s="552"/>
      <c r="F88" s="553"/>
      <c r="G88" s="553"/>
      <c r="H88" s="553" t="e">
        <f>#REF!+H58+#REF!+#REF!+H81+H85+H87</f>
        <v>#REF!</v>
      </c>
      <c r="I88" s="553" t="e">
        <f>#REF!+I58+#REF!+#REF!+I81+I85+I87</f>
        <v>#REF!</v>
      </c>
      <c r="J88" s="553"/>
      <c r="K88" s="554"/>
      <c r="L88" s="343"/>
      <c r="M88" s="343"/>
      <c r="N88" s="343"/>
    </row>
    <row r="89" spans="1:14" s="317" customFormat="1" ht="15.75" hidden="1" x14ac:dyDescent="0.25">
      <c r="A89" s="555" t="s">
        <v>118</v>
      </c>
      <c r="B89" s="556" t="s">
        <v>56</v>
      </c>
      <c r="C89" s="557"/>
      <c r="D89" s="558"/>
      <c r="E89" s="559"/>
      <c r="F89" s="560"/>
      <c r="G89" s="559"/>
      <c r="H89" s="560"/>
      <c r="I89" s="560"/>
      <c r="J89" s="560"/>
      <c r="K89" s="561"/>
      <c r="L89" s="343"/>
      <c r="M89" s="343"/>
      <c r="N89" s="343"/>
    </row>
    <row r="90" spans="1:14" s="317" customFormat="1" ht="15.75" hidden="1" x14ac:dyDescent="0.25">
      <c r="A90" s="395"/>
      <c r="B90" s="562" t="s">
        <v>153</v>
      </c>
      <c r="C90" s="563" t="s">
        <v>119</v>
      </c>
      <c r="D90" s="564">
        <v>395.5</v>
      </c>
      <c r="E90" s="565"/>
      <c r="F90" s="566"/>
      <c r="G90" s="565"/>
      <c r="H90" s="566"/>
      <c r="I90" s="566"/>
      <c r="J90" s="566"/>
      <c r="K90" s="415"/>
      <c r="L90" s="343"/>
      <c r="M90" s="343"/>
      <c r="N90" s="343"/>
    </row>
    <row r="91" spans="1:14" s="317" customFormat="1" ht="31.5" hidden="1" x14ac:dyDescent="0.25">
      <c r="A91" s="468">
        <v>4</v>
      </c>
      <c r="B91" s="309" t="s">
        <v>158</v>
      </c>
      <c r="C91" s="411" t="s">
        <v>119</v>
      </c>
      <c r="D91" s="412">
        <f>SUM(D93+D94)</f>
        <v>4.9550000000000001</v>
      </c>
      <c r="E91" s="362">
        <f ca="1">SUM(E91:E94)</f>
        <v>0</v>
      </c>
      <c r="F91" s="567"/>
      <c r="G91" s="567">
        <f>SUM(G93+G94)</f>
        <v>32649</v>
      </c>
      <c r="H91" s="414" t="e">
        <f>H94</f>
        <v>#REF!</v>
      </c>
      <c r="I91" s="414" t="e">
        <f>I94</f>
        <v>#REF!</v>
      </c>
      <c r="J91" s="414"/>
      <c r="K91" s="360"/>
      <c r="L91" s="343"/>
      <c r="M91" s="343"/>
      <c r="N91" s="343"/>
    </row>
    <row r="92" spans="1:14" s="317" customFormat="1" ht="15.75" hidden="1" x14ac:dyDescent="0.25">
      <c r="A92" s="395"/>
      <c r="B92" s="568" t="s">
        <v>152</v>
      </c>
      <c r="C92" s="411"/>
      <c r="D92" s="569"/>
      <c r="E92" s="362"/>
      <c r="F92" s="570"/>
      <c r="G92" s="570"/>
      <c r="H92" s="571"/>
      <c r="I92" s="571"/>
      <c r="J92" s="571"/>
      <c r="K92" s="360"/>
      <c r="L92" s="343"/>
      <c r="M92" s="343"/>
      <c r="N92" s="343"/>
    </row>
    <row r="93" spans="1:14" s="317" customFormat="1" ht="13.9" hidden="1" customHeight="1" x14ac:dyDescent="0.25">
      <c r="A93" s="395"/>
      <c r="B93" s="572" t="s">
        <v>154</v>
      </c>
      <c r="C93" s="411" t="s">
        <v>119</v>
      </c>
      <c r="D93" s="569">
        <v>0.30199999999999999</v>
      </c>
      <c r="E93" s="362">
        <f ca="1">SUM(E93:E95)</f>
        <v>0</v>
      </c>
      <c r="F93" s="573"/>
      <c r="G93" s="573">
        <v>2949</v>
      </c>
      <c r="H93" s="571"/>
      <c r="I93" s="571"/>
      <c r="J93" s="571"/>
      <c r="K93" s="360"/>
      <c r="L93" s="343"/>
      <c r="M93" s="343"/>
      <c r="N93" s="343"/>
    </row>
    <row r="94" spans="1:14" s="317" customFormat="1" ht="31.5" hidden="1" x14ac:dyDescent="0.25">
      <c r="A94" s="496"/>
      <c r="B94" s="574" t="s">
        <v>157</v>
      </c>
      <c r="C94" s="411" t="s">
        <v>119</v>
      </c>
      <c r="D94" s="575">
        <f>SUM(D95+D100)</f>
        <v>4.6530000000000005</v>
      </c>
      <c r="E94" s="362">
        <f ca="1">SUM(E94:E97)</f>
        <v>0</v>
      </c>
      <c r="F94" s="576"/>
      <c r="G94" s="577">
        <v>29700</v>
      </c>
      <c r="H94" s="578" t="e">
        <f>#REF!+#REF!+H110</f>
        <v>#REF!</v>
      </c>
      <c r="I94" s="578" t="e">
        <f>#REF!+#REF!+I110</f>
        <v>#REF!</v>
      </c>
      <c r="J94" s="578"/>
      <c r="K94" s="579"/>
      <c r="L94" s="343"/>
      <c r="M94" s="343"/>
      <c r="N94" s="343"/>
    </row>
    <row r="95" spans="1:14" s="317" customFormat="1" ht="47.25" hidden="1" x14ac:dyDescent="0.25">
      <c r="A95" s="468" t="s">
        <v>57</v>
      </c>
      <c r="B95" s="309" t="s">
        <v>155</v>
      </c>
      <c r="C95" s="411" t="s">
        <v>119</v>
      </c>
      <c r="D95" s="372">
        <f>SUM(D97:D99)</f>
        <v>0.67400000000000004</v>
      </c>
      <c r="E95" s="362">
        <f ca="1">SUM(E95:E98)</f>
        <v>0</v>
      </c>
      <c r="F95" s="362"/>
      <c r="G95" s="362">
        <f ca="1">SUM(G95:G98)</f>
        <v>4672</v>
      </c>
      <c r="H95" s="469"/>
      <c r="I95" s="469"/>
      <c r="J95" s="469"/>
      <c r="K95" s="360"/>
      <c r="L95" s="343"/>
      <c r="M95" s="343"/>
      <c r="N95" s="343"/>
    </row>
    <row r="96" spans="1:14" s="317" customFormat="1" ht="15.75" hidden="1" x14ac:dyDescent="0.25">
      <c r="A96" s="503"/>
      <c r="B96" s="568" t="s">
        <v>152</v>
      </c>
      <c r="C96" s="411"/>
      <c r="D96" s="372"/>
      <c r="E96" s="362"/>
      <c r="F96" s="460"/>
      <c r="G96" s="460"/>
      <c r="H96" s="508"/>
      <c r="I96" s="508"/>
      <c r="J96" s="508"/>
      <c r="K96" s="360"/>
      <c r="L96" s="343"/>
      <c r="M96" s="343"/>
      <c r="N96" s="343"/>
    </row>
    <row r="97" spans="1:14" s="317" customFormat="1" ht="63" hidden="1" x14ac:dyDescent="0.25">
      <c r="A97" s="437"/>
      <c r="B97" s="442" t="s">
        <v>22</v>
      </c>
      <c r="C97" s="358" t="s">
        <v>119</v>
      </c>
      <c r="D97" s="450">
        <v>0.214</v>
      </c>
      <c r="E97" s="361">
        <f t="shared" ref="E97:E110" ca="1" si="3">SUM(E97:E99)</f>
        <v>0</v>
      </c>
      <c r="F97" s="441"/>
      <c r="G97" s="441">
        <f ca="1">SUM(E97:F97)</f>
        <v>0</v>
      </c>
      <c r="H97" s="441"/>
      <c r="I97" s="441"/>
      <c r="J97" s="441"/>
      <c r="K97" s="360"/>
      <c r="L97" s="343"/>
      <c r="M97" s="343"/>
      <c r="N97" s="343"/>
    </row>
    <row r="98" spans="1:14" s="317" customFormat="1" ht="126" hidden="1" x14ac:dyDescent="0.25">
      <c r="A98" s="437"/>
      <c r="B98" s="360" t="s">
        <v>21</v>
      </c>
      <c r="C98" s="358" t="s">
        <v>119</v>
      </c>
      <c r="D98" s="451">
        <v>0.42</v>
      </c>
      <c r="E98" s="361">
        <f t="shared" ca="1" si="3"/>
        <v>0</v>
      </c>
      <c r="F98" s="441"/>
      <c r="G98" s="441">
        <f ca="1">SUM(E98:F98)</f>
        <v>0</v>
      </c>
      <c r="H98" s="441"/>
      <c r="I98" s="441"/>
      <c r="J98" s="441"/>
      <c r="K98" s="360"/>
      <c r="L98" s="343"/>
      <c r="M98" s="343"/>
      <c r="N98" s="343"/>
    </row>
    <row r="99" spans="1:14" s="317" customFormat="1" ht="31.5" hidden="1" x14ac:dyDescent="0.25">
      <c r="A99" s="437"/>
      <c r="B99" s="360" t="s">
        <v>23</v>
      </c>
      <c r="C99" s="358" t="s">
        <v>119</v>
      </c>
      <c r="D99" s="486">
        <v>0.04</v>
      </c>
      <c r="E99" s="361">
        <f t="shared" ca="1" si="3"/>
        <v>0</v>
      </c>
      <c r="F99" s="445"/>
      <c r="G99" s="445">
        <f ca="1">SUM(E99:F99)</f>
        <v>0</v>
      </c>
      <c r="H99" s="445"/>
      <c r="I99" s="445"/>
      <c r="J99" s="445"/>
      <c r="K99" s="360"/>
      <c r="L99" s="343"/>
      <c r="M99" s="343"/>
      <c r="N99" s="343"/>
    </row>
    <row r="100" spans="1:14" s="317" customFormat="1" ht="63" hidden="1" x14ac:dyDescent="0.25">
      <c r="A100" s="379" t="s">
        <v>58</v>
      </c>
      <c r="B100" s="309" t="s">
        <v>156</v>
      </c>
      <c r="C100" s="411" t="s">
        <v>119</v>
      </c>
      <c r="D100" s="580">
        <f>SUM(D101:D110)</f>
        <v>3.9790000000000001</v>
      </c>
      <c r="E100" s="362">
        <f t="shared" ca="1" si="3"/>
        <v>0</v>
      </c>
      <c r="F100" s="483"/>
      <c r="G100" s="483" t="e">
        <f ca="1">SUM(G101:G109)</f>
        <v>#REF!</v>
      </c>
      <c r="H100" s="441"/>
      <c r="I100" s="441"/>
      <c r="J100" s="441"/>
      <c r="K100" s="360"/>
      <c r="L100" s="343"/>
      <c r="M100" s="343"/>
      <c r="N100" s="343"/>
    </row>
    <row r="101" spans="1:14" s="317" customFormat="1" ht="78.75" hidden="1" x14ac:dyDescent="0.25">
      <c r="A101" s="437"/>
      <c r="B101" s="438" t="s">
        <v>27</v>
      </c>
      <c r="C101" s="358" t="s">
        <v>119</v>
      </c>
      <c r="D101" s="451">
        <v>0.29499999999999998</v>
      </c>
      <c r="E101" s="361">
        <f t="shared" ca="1" si="3"/>
        <v>0</v>
      </c>
      <c r="F101" s="441"/>
      <c r="G101" s="441">
        <f t="shared" ref="G101:G108" ca="1" si="4">SUM(E101:F101)</f>
        <v>0</v>
      </c>
      <c r="H101" s="441"/>
      <c r="I101" s="441">
        <v>2136</v>
      </c>
      <c r="J101" s="441"/>
      <c r="K101" s="360"/>
      <c r="L101" s="343"/>
      <c r="M101" s="343"/>
      <c r="N101" s="343"/>
    </row>
    <row r="102" spans="1:14" s="317" customFormat="1" ht="63" hidden="1" x14ac:dyDescent="0.25">
      <c r="A102" s="437"/>
      <c r="B102" s="438" t="s">
        <v>28</v>
      </c>
      <c r="C102" s="358" t="s">
        <v>119</v>
      </c>
      <c r="D102" s="451">
        <v>0.29499999999999998</v>
      </c>
      <c r="E102" s="361">
        <f t="shared" ca="1" si="3"/>
        <v>0</v>
      </c>
      <c r="F102" s="441"/>
      <c r="G102" s="441">
        <f t="shared" ca="1" si="4"/>
        <v>0</v>
      </c>
      <c r="H102" s="441"/>
      <c r="I102" s="441">
        <v>2396</v>
      </c>
      <c r="J102" s="441"/>
      <c r="K102" s="360"/>
      <c r="L102" s="343"/>
      <c r="M102" s="343"/>
      <c r="N102" s="343"/>
    </row>
    <row r="103" spans="1:14" s="317" customFormat="1" ht="94.5" hidden="1" x14ac:dyDescent="0.25">
      <c r="A103" s="437"/>
      <c r="B103" s="438" t="s">
        <v>29</v>
      </c>
      <c r="C103" s="358" t="s">
        <v>119</v>
      </c>
      <c r="D103" s="451">
        <v>0.45200000000000001</v>
      </c>
      <c r="E103" s="361">
        <f t="shared" ca="1" si="3"/>
        <v>0</v>
      </c>
      <c r="F103" s="441"/>
      <c r="G103" s="441">
        <f t="shared" ca="1" si="4"/>
        <v>0</v>
      </c>
      <c r="H103" s="441"/>
      <c r="I103" s="441">
        <v>1824</v>
      </c>
      <c r="J103" s="441"/>
      <c r="K103" s="360"/>
      <c r="L103" s="343"/>
      <c r="M103" s="343"/>
      <c r="N103" s="343"/>
    </row>
    <row r="104" spans="1:14" s="317" customFormat="1" ht="63" hidden="1" x14ac:dyDescent="0.25">
      <c r="A104" s="437"/>
      <c r="B104" s="438" t="s">
        <v>30</v>
      </c>
      <c r="C104" s="358" t="s">
        <v>119</v>
      </c>
      <c r="D104" s="451">
        <v>0.21</v>
      </c>
      <c r="E104" s="361">
        <f t="shared" ca="1" si="3"/>
        <v>0</v>
      </c>
      <c r="F104" s="441"/>
      <c r="G104" s="441">
        <f t="shared" ca="1" si="4"/>
        <v>0</v>
      </c>
      <c r="H104" s="441"/>
      <c r="I104" s="441">
        <v>2596</v>
      </c>
      <c r="J104" s="441"/>
      <c r="K104" s="360"/>
      <c r="L104" s="343"/>
      <c r="M104" s="343"/>
      <c r="N104" s="343"/>
    </row>
    <row r="105" spans="1:14" s="317" customFormat="1" ht="141.75" hidden="1" x14ac:dyDescent="0.25">
      <c r="A105" s="437"/>
      <c r="B105" s="438" t="s">
        <v>92</v>
      </c>
      <c r="C105" s="358" t="s">
        <v>119</v>
      </c>
      <c r="D105" s="451">
        <v>0.58599999999999997</v>
      </c>
      <c r="E105" s="361">
        <f t="shared" ca="1" si="3"/>
        <v>0</v>
      </c>
      <c r="F105" s="441"/>
      <c r="G105" s="441">
        <f t="shared" ca="1" si="4"/>
        <v>0</v>
      </c>
      <c r="H105" s="441"/>
      <c r="I105" s="441">
        <v>3939</v>
      </c>
      <c r="J105" s="441"/>
      <c r="K105" s="360"/>
      <c r="L105" s="343"/>
      <c r="M105" s="343"/>
      <c r="N105" s="343"/>
    </row>
    <row r="106" spans="1:14" s="317" customFormat="1" ht="63" hidden="1" x14ac:dyDescent="0.25">
      <c r="A106" s="437"/>
      <c r="B106" s="438" t="s">
        <v>31</v>
      </c>
      <c r="C106" s="358" t="s">
        <v>119</v>
      </c>
      <c r="D106" s="451">
        <v>0.12</v>
      </c>
      <c r="E106" s="361">
        <f t="shared" ca="1" si="3"/>
        <v>0</v>
      </c>
      <c r="F106" s="441"/>
      <c r="G106" s="441">
        <f t="shared" ca="1" si="4"/>
        <v>0</v>
      </c>
      <c r="H106" s="441"/>
      <c r="I106" s="441">
        <v>1293</v>
      </c>
      <c r="J106" s="441"/>
      <c r="K106" s="360"/>
      <c r="L106" s="343"/>
      <c r="M106" s="343"/>
      <c r="N106" s="343"/>
    </row>
    <row r="107" spans="1:14" s="317" customFormat="1" ht="189" hidden="1" x14ac:dyDescent="0.25">
      <c r="A107" s="437"/>
      <c r="B107" s="438" t="s">
        <v>93</v>
      </c>
      <c r="C107" s="358" t="s">
        <v>119</v>
      </c>
      <c r="D107" s="451">
        <v>0.51500000000000001</v>
      </c>
      <c r="E107" s="361">
        <f t="shared" ca="1" si="3"/>
        <v>0</v>
      </c>
      <c r="F107" s="441"/>
      <c r="G107" s="441">
        <f t="shared" ca="1" si="4"/>
        <v>0</v>
      </c>
      <c r="H107" s="441"/>
      <c r="I107" s="441">
        <v>2821</v>
      </c>
      <c r="J107" s="441"/>
      <c r="K107" s="360"/>
      <c r="L107" s="343"/>
      <c r="M107" s="343"/>
      <c r="N107" s="343"/>
    </row>
    <row r="108" spans="1:14" s="317" customFormat="1" ht="173.25" hidden="1" x14ac:dyDescent="0.25">
      <c r="A108" s="437"/>
      <c r="B108" s="438" t="s">
        <v>32</v>
      </c>
      <c r="C108" s="358" t="s">
        <v>119</v>
      </c>
      <c r="D108" s="451">
        <v>0.26300000000000001</v>
      </c>
      <c r="E108" s="361">
        <f t="shared" ca="1" si="3"/>
        <v>0</v>
      </c>
      <c r="F108" s="441" t="e">
        <f>I108+#REF!</f>
        <v>#REF!</v>
      </c>
      <c r="G108" s="441" t="e">
        <f t="shared" ca="1" si="4"/>
        <v>#REF!</v>
      </c>
      <c r="H108" s="441"/>
      <c r="I108" s="441">
        <v>3419</v>
      </c>
      <c r="J108" s="441"/>
      <c r="K108" s="360"/>
      <c r="L108" s="343"/>
      <c r="M108" s="343"/>
      <c r="N108" s="343"/>
    </row>
    <row r="109" spans="1:14" s="317" customFormat="1" ht="13.9" hidden="1" customHeight="1" x14ac:dyDescent="0.25">
      <c r="A109" s="437"/>
      <c r="B109" s="438" t="s">
        <v>94</v>
      </c>
      <c r="C109" s="358" t="s">
        <v>119</v>
      </c>
      <c r="D109" s="451">
        <v>0.81200000000000006</v>
      </c>
      <c r="E109" s="361">
        <f t="shared" ca="1" si="3"/>
        <v>0</v>
      </c>
      <c r="F109" s="581">
        <v>4604</v>
      </c>
      <c r="G109" s="581">
        <v>4604</v>
      </c>
      <c r="H109" s="582"/>
      <c r="I109" s="582"/>
      <c r="J109" s="582"/>
      <c r="K109" s="360"/>
      <c r="L109" s="343"/>
      <c r="M109" s="343"/>
      <c r="N109" s="343"/>
    </row>
    <row r="110" spans="1:14" s="317" customFormat="1" ht="110.25" hidden="1" x14ac:dyDescent="0.25">
      <c r="A110" s="583" t="s">
        <v>59</v>
      </c>
      <c r="B110" s="584" t="s">
        <v>33</v>
      </c>
      <c r="C110" s="411" t="s">
        <v>119</v>
      </c>
      <c r="D110" s="585">
        <v>0.43099999999999999</v>
      </c>
      <c r="E110" s="362">
        <f t="shared" ca="1" si="3"/>
        <v>0</v>
      </c>
      <c r="F110" s="586"/>
      <c r="G110" s="587">
        <f ca="1">SUM(E110:F110)</f>
        <v>0</v>
      </c>
      <c r="H110" s="588"/>
      <c r="I110" s="588">
        <f>1.071*335</f>
        <v>358.78499999999997</v>
      </c>
      <c r="J110" s="588"/>
      <c r="K110" s="360" t="s">
        <v>85</v>
      </c>
      <c r="L110" s="343"/>
      <c r="M110" s="343"/>
      <c r="N110" s="343"/>
    </row>
    <row r="111" spans="1:14" s="317" customFormat="1" ht="110.25" hidden="1" x14ac:dyDescent="0.25">
      <c r="A111" s="405" t="s">
        <v>60</v>
      </c>
      <c r="B111" s="470" t="s">
        <v>34</v>
      </c>
      <c r="C111" s="10" t="s">
        <v>120</v>
      </c>
      <c r="D111" s="471">
        <v>37</v>
      </c>
      <c r="E111" s="362">
        <f ca="1">SUM(E111:E115)</f>
        <v>0</v>
      </c>
      <c r="F111" s="589"/>
      <c r="G111" s="590">
        <f ca="1">SUM(E111:F111)</f>
        <v>0</v>
      </c>
      <c r="H111" s="591"/>
      <c r="I111" s="591">
        <f>1.071*1322</f>
        <v>1415.8619999999999</v>
      </c>
      <c r="J111" s="591"/>
      <c r="K111" s="360" t="s">
        <v>85</v>
      </c>
      <c r="L111" s="343"/>
      <c r="M111" s="343"/>
      <c r="N111" s="343"/>
    </row>
    <row r="112" spans="1:14" s="317" customFormat="1" ht="110.25" hidden="1" x14ac:dyDescent="0.25">
      <c r="A112" s="592" t="s">
        <v>61</v>
      </c>
      <c r="B112" s="593" t="s">
        <v>54</v>
      </c>
      <c r="C112" s="594"/>
      <c r="D112" s="564"/>
      <c r="E112" s="362">
        <f ca="1">SUM(E112:E116)</f>
        <v>0</v>
      </c>
      <c r="F112" s="595"/>
      <c r="G112" s="596">
        <f ca="1">SUM(E112:F112)</f>
        <v>0</v>
      </c>
      <c r="H112" s="597"/>
      <c r="I112" s="597">
        <v>1059</v>
      </c>
      <c r="J112" s="597"/>
      <c r="K112" s="360" t="s">
        <v>85</v>
      </c>
      <c r="L112" s="343"/>
      <c r="M112" s="343"/>
      <c r="N112" s="343"/>
    </row>
    <row r="113" spans="1:14" s="317" customFormat="1" ht="78.75" hidden="1" x14ac:dyDescent="0.25">
      <c r="A113" s="592"/>
      <c r="B113" s="376" t="s">
        <v>122</v>
      </c>
      <c r="C113" s="598" t="s">
        <v>119</v>
      </c>
      <c r="D113" s="375">
        <v>24.13</v>
      </c>
      <c r="E113" s="373"/>
      <c r="F113" s="599"/>
      <c r="G113" s="599">
        <v>6481.1</v>
      </c>
      <c r="H113" s="600" t="s">
        <v>123</v>
      </c>
      <c r="I113" s="373" t="s">
        <v>121</v>
      </c>
      <c r="J113" s="597"/>
      <c r="K113" s="360" t="s">
        <v>121</v>
      </c>
      <c r="L113" s="343"/>
      <c r="M113" s="343"/>
      <c r="N113" s="343"/>
    </row>
    <row r="114" spans="1:14" s="317" customFormat="1" ht="31.5" hidden="1" x14ac:dyDescent="0.25">
      <c r="A114" s="592"/>
      <c r="B114" s="376" t="s">
        <v>124</v>
      </c>
      <c r="C114" s="598" t="s">
        <v>69</v>
      </c>
      <c r="D114" s="601">
        <v>3</v>
      </c>
      <c r="E114" s="362"/>
      <c r="F114" s="595"/>
      <c r="G114" s="596"/>
      <c r="H114" s="597"/>
      <c r="I114" s="597"/>
      <c r="J114" s="597"/>
      <c r="K114" s="360"/>
      <c r="L114" s="343"/>
      <c r="M114" s="343"/>
      <c r="N114" s="343"/>
    </row>
    <row r="115" spans="1:14" s="317" customFormat="1" ht="47.25" hidden="1" x14ac:dyDescent="0.25">
      <c r="A115" s="592"/>
      <c r="B115" s="376" t="s">
        <v>125</v>
      </c>
      <c r="C115" s="598" t="s">
        <v>69</v>
      </c>
      <c r="D115" s="601">
        <v>2</v>
      </c>
      <c r="E115" s="10"/>
      <c r="F115" s="597"/>
      <c r="G115" s="596"/>
      <c r="H115" s="597"/>
      <c r="I115" s="597"/>
      <c r="J115" s="597"/>
      <c r="K115" s="360"/>
      <c r="L115" s="343"/>
      <c r="M115" s="343"/>
      <c r="N115" s="343"/>
    </row>
    <row r="116" spans="1:14" s="317" customFormat="1" ht="15.75" hidden="1" x14ac:dyDescent="0.25">
      <c r="A116" s="602"/>
      <c r="B116" s="603"/>
      <c r="C116" s="594"/>
      <c r="D116" s="564"/>
      <c r="E116" s="604"/>
      <c r="F116" s="591"/>
      <c r="G116" s="591"/>
      <c r="H116" s="591"/>
      <c r="I116" s="591"/>
      <c r="J116" s="591"/>
      <c r="K116" s="360"/>
      <c r="L116" s="343"/>
      <c r="M116" s="343"/>
      <c r="N116" s="343"/>
    </row>
    <row r="117" spans="1:14" s="317" customFormat="1" ht="15.75" hidden="1" x14ac:dyDescent="0.25">
      <c r="A117" s="602"/>
      <c r="B117" s="10"/>
      <c r="C117" s="9"/>
      <c r="D117" s="10"/>
      <c r="E117" s="604"/>
      <c r="F117" s="605"/>
      <c r="G117" s="605"/>
      <c r="H117" s="591"/>
      <c r="I117" s="591"/>
      <c r="J117" s="591"/>
      <c r="K117" s="360"/>
      <c r="L117" s="343"/>
      <c r="M117" s="343"/>
      <c r="N117" s="343"/>
    </row>
    <row r="118" spans="1:14" s="317" customFormat="1" ht="15.75" hidden="1" x14ac:dyDescent="0.25">
      <c r="A118" s="602"/>
      <c r="B118" s="376"/>
      <c r="C118" s="377"/>
      <c r="D118" s="357"/>
      <c r="E118" s="604"/>
      <c r="F118" s="605"/>
      <c r="G118" s="605"/>
      <c r="H118" s="591"/>
      <c r="I118" s="591"/>
      <c r="J118" s="591"/>
      <c r="K118" s="360"/>
      <c r="L118" s="343"/>
      <c r="M118" s="343"/>
      <c r="N118" s="343"/>
    </row>
    <row r="119" spans="1:14" s="317" customFormat="1" ht="15.75" hidden="1" x14ac:dyDescent="0.25">
      <c r="A119" s="602"/>
      <c r="B119" s="310"/>
      <c r="C119" s="357"/>
      <c r="D119" s="357"/>
      <c r="E119" s="604"/>
      <c r="F119" s="605"/>
      <c r="G119" s="605"/>
      <c r="H119" s="591"/>
      <c r="I119" s="591"/>
      <c r="J119" s="591"/>
      <c r="K119" s="360"/>
      <c r="L119" s="343"/>
      <c r="M119" s="343"/>
      <c r="N119" s="343"/>
    </row>
    <row r="120" spans="1:14" s="317" customFormat="1" ht="15.75" hidden="1" x14ac:dyDescent="0.25">
      <c r="A120" s="602"/>
      <c r="B120" s="376"/>
      <c r="C120" s="357"/>
      <c r="D120" s="373"/>
      <c r="E120" s="604"/>
      <c r="F120" s="605"/>
      <c r="G120" s="605"/>
      <c r="H120" s="591"/>
      <c r="I120" s="591"/>
      <c r="J120" s="591"/>
      <c r="K120" s="360"/>
      <c r="L120" s="343"/>
      <c r="M120" s="343"/>
      <c r="N120" s="343"/>
    </row>
    <row r="121" spans="1:14" s="317" customFormat="1" ht="15.75" hidden="1" x14ac:dyDescent="0.25">
      <c r="A121" s="606"/>
      <c r="B121" s="376"/>
      <c r="C121" s="373"/>
      <c r="D121" s="373"/>
      <c r="E121" s="607"/>
      <c r="F121" s="608"/>
      <c r="G121" s="608"/>
      <c r="H121" s="607"/>
      <c r="I121" s="607"/>
      <c r="J121" s="607"/>
      <c r="K121" s="360"/>
      <c r="L121" s="343"/>
      <c r="M121" s="343"/>
      <c r="N121" s="343"/>
    </row>
    <row r="122" spans="1:14" s="317" customFormat="1" ht="15.75" hidden="1" x14ac:dyDescent="0.25">
      <c r="A122" s="606"/>
      <c r="B122" s="376"/>
      <c r="C122" s="373"/>
      <c r="D122" s="373"/>
      <c r="E122" s="373"/>
      <c r="F122" s="599"/>
      <c r="G122" s="599"/>
      <c r="H122" s="600"/>
      <c r="I122" s="373"/>
      <c r="J122" s="607"/>
      <c r="K122" s="360"/>
      <c r="L122" s="343"/>
      <c r="M122" s="343"/>
      <c r="N122" s="343"/>
    </row>
    <row r="123" spans="1:14" s="317" customFormat="1" ht="15.75" hidden="1" x14ac:dyDescent="0.25">
      <c r="A123" s="405"/>
      <c r="B123" s="376"/>
      <c r="C123" s="373"/>
      <c r="D123" s="373"/>
      <c r="E123" s="373"/>
      <c r="F123" s="599"/>
      <c r="G123" s="599"/>
      <c r="H123" s="600"/>
      <c r="I123" s="373"/>
      <c r="J123" s="609"/>
      <c r="K123" s="610"/>
      <c r="L123" s="343"/>
      <c r="M123" s="343"/>
      <c r="N123" s="343"/>
    </row>
    <row r="124" spans="1:14" s="317" customFormat="1" ht="15.75" hidden="1" x14ac:dyDescent="0.25">
      <c r="A124" s="405"/>
      <c r="B124" s="376"/>
      <c r="C124" s="598"/>
      <c r="D124" s="601"/>
      <c r="E124" s="373"/>
      <c r="F124" s="599"/>
      <c r="G124" s="599"/>
      <c r="H124" s="600"/>
      <c r="I124" s="373"/>
      <c r="J124" s="609"/>
      <c r="K124" s="610"/>
      <c r="L124" s="343"/>
      <c r="M124" s="343"/>
      <c r="N124" s="343"/>
    </row>
    <row r="125" spans="1:14" s="317" customFormat="1" ht="15.75" hidden="1" x14ac:dyDescent="0.25">
      <c r="A125" s="405"/>
      <c r="B125" s="376"/>
      <c r="C125" s="598"/>
      <c r="D125" s="601"/>
      <c r="E125" s="373"/>
      <c r="F125" s="599"/>
      <c r="G125" s="599"/>
      <c r="H125" s="600"/>
      <c r="I125" s="373"/>
      <c r="J125" s="609"/>
      <c r="K125" s="610"/>
      <c r="L125" s="343"/>
      <c r="M125" s="343"/>
      <c r="N125" s="343"/>
    </row>
    <row r="126" spans="1:14" s="317" customFormat="1" ht="15.75" hidden="1" x14ac:dyDescent="0.25">
      <c r="A126" s="405"/>
      <c r="B126" s="376"/>
      <c r="C126" s="598"/>
      <c r="D126" s="611"/>
      <c r="E126" s="604"/>
      <c r="F126" s="589"/>
      <c r="G126" s="612"/>
      <c r="H126" s="604"/>
      <c r="I126" s="604"/>
      <c r="J126" s="604"/>
      <c r="K126" s="610"/>
      <c r="L126" s="343"/>
      <c r="M126" s="343"/>
      <c r="N126" s="343"/>
    </row>
    <row r="127" spans="1:14" s="317" customFormat="1" ht="15.75" hidden="1" x14ac:dyDescent="0.25">
      <c r="A127" s="468"/>
      <c r="B127" s="376"/>
      <c r="C127" s="598"/>
      <c r="D127" s="601"/>
      <c r="E127" s="613"/>
      <c r="F127" s="589"/>
      <c r="G127" s="589"/>
      <c r="H127" s="589"/>
      <c r="I127" s="589"/>
      <c r="J127" s="589"/>
      <c r="K127" s="410"/>
      <c r="L127" s="343"/>
      <c r="M127" s="343"/>
      <c r="N127" s="343"/>
    </row>
    <row r="128" spans="1:14" s="317" customFormat="1" ht="63" hidden="1" x14ac:dyDescent="0.25">
      <c r="A128" s="503"/>
      <c r="B128" s="364" t="s">
        <v>62</v>
      </c>
      <c r="C128" s="358"/>
      <c r="D128" s="366"/>
      <c r="E128" s="614"/>
      <c r="F128" s="615"/>
      <c r="G128" s="616"/>
      <c r="H128" s="615"/>
      <c r="I128" s="615"/>
      <c r="J128" s="615"/>
      <c r="K128" s="461"/>
      <c r="L128" s="343"/>
      <c r="M128" s="343"/>
      <c r="N128" s="343"/>
    </row>
    <row r="129" spans="1:14" s="317" customFormat="1" ht="47.25" hidden="1" x14ac:dyDescent="0.25">
      <c r="A129" s="405" t="s">
        <v>64</v>
      </c>
      <c r="B129" s="364" t="s">
        <v>63</v>
      </c>
      <c r="C129" s="617"/>
      <c r="D129" s="618"/>
      <c r="E129" s="619"/>
      <c r="F129" s="620"/>
      <c r="G129" s="621"/>
      <c r="H129" s="620"/>
      <c r="I129" s="620"/>
      <c r="J129" s="620"/>
      <c r="K129" s="622"/>
      <c r="L129" s="343"/>
      <c r="M129" s="343"/>
      <c r="N129" s="343"/>
    </row>
    <row r="130" spans="1:14" s="317" customFormat="1" ht="15.75" hidden="1" x14ac:dyDescent="0.25">
      <c r="A130" s="529"/>
      <c r="B130" s="584"/>
      <c r="C130" s="623"/>
      <c r="D130" s="624"/>
      <c r="E130" s="625"/>
      <c r="F130" s="626"/>
      <c r="G130" s="627"/>
      <c r="H130" s="626"/>
      <c r="I130" s="626"/>
      <c r="J130" s="626"/>
      <c r="K130" s="464"/>
      <c r="L130" s="343"/>
      <c r="M130" s="343"/>
      <c r="N130" s="343"/>
    </row>
    <row r="131" spans="1:14" s="317" customFormat="1" ht="47.25" hidden="1" x14ac:dyDescent="0.25">
      <c r="A131" s="628" t="s">
        <v>67</v>
      </c>
      <c r="B131" s="629" t="s">
        <v>65</v>
      </c>
      <c r="C131" s="619"/>
      <c r="D131" s="630"/>
      <c r="E131" s="631"/>
      <c r="F131" s="632"/>
      <c r="G131" s="520"/>
      <c r="H131" s="632"/>
      <c r="I131" s="632"/>
      <c r="J131" s="632"/>
      <c r="K131" s="456"/>
      <c r="L131" s="343"/>
      <c r="M131" s="343"/>
      <c r="N131" s="343"/>
    </row>
    <row r="132" spans="1:14" s="317" customFormat="1" ht="15.75" hidden="1" x14ac:dyDescent="0.25">
      <c r="A132" s="465">
        <v>1</v>
      </c>
      <c r="B132" s="633" t="s">
        <v>66</v>
      </c>
      <c r="C132" s="634" t="s">
        <v>119</v>
      </c>
      <c r="D132" s="635">
        <f>D133+D141</f>
        <v>70.543999999999997</v>
      </c>
      <c r="E132" s="636"/>
      <c r="F132" s="637"/>
      <c r="G132" s="638"/>
      <c r="H132" s="636"/>
      <c r="I132" s="639"/>
      <c r="J132" s="639"/>
      <c r="K132" s="640"/>
      <c r="L132" s="343"/>
      <c r="M132" s="343"/>
      <c r="N132" s="343"/>
    </row>
    <row r="133" spans="1:14" s="317" customFormat="1" ht="31.5" hidden="1" x14ac:dyDescent="0.25">
      <c r="A133" s="465">
        <v>2</v>
      </c>
      <c r="B133" s="641" t="s">
        <v>68</v>
      </c>
      <c r="C133" s="634" t="s">
        <v>119</v>
      </c>
      <c r="D133" s="642">
        <v>70.543999999999997</v>
      </c>
      <c r="E133" s="636"/>
      <c r="F133" s="637"/>
      <c r="G133" s="638"/>
      <c r="H133" s="636"/>
      <c r="I133" s="639"/>
      <c r="J133" s="639"/>
      <c r="K133" s="643"/>
      <c r="L133" s="343"/>
      <c r="M133" s="343"/>
      <c r="N133" s="343"/>
    </row>
    <row r="134" spans="1:14" s="317" customFormat="1" ht="15.75" hidden="1" x14ac:dyDescent="0.25">
      <c r="A134" s="465"/>
      <c r="B134" s="644"/>
      <c r="C134" s="634"/>
      <c r="D134" s="645"/>
      <c r="E134" s="636"/>
      <c r="F134" s="637"/>
      <c r="G134" s="638"/>
      <c r="H134" s="636"/>
      <c r="I134" s="639"/>
      <c r="J134" s="639"/>
      <c r="K134" s="643"/>
      <c r="L134" s="343"/>
      <c r="M134" s="343"/>
      <c r="N134" s="343"/>
    </row>
    <row r="135" spans="1:14" s="317" customFormat="1" ht="15.75" hidden="1" x14ac:dyDescent="0.25">
      <c r="A135" s="465"/>
      <c r="B135" s="644"/>
      <c r="C135" s="634"/>
      <c r="D135" s="645"/>
      <c r="E135" s="636"/>
      <c r="F135" s="637"/>
      <c r="G135" s="638"/>
      <c r="H135" s="636"/>
      <c r="I135" s="639"/>
      <c r="J135" s="639"/>
      <c r="K135" s="640"/>
      <c r="L135" s="343"/>
      <c r="M135" s="343"/>
      <c r="N135" s="343"/>
    </row>
    <row r="136" spans="1:14" s="317" customFormat="1" ht="15.75" hidden="1" x14ac:dyDescent="0.25">
      <c r="A136" s="465"/>
      <c r="B136" s="644"/>
      <c r="C136" s="634"/>
      <c r="D136" s="645"/>
      <c r="E136" s="636"/>
      <c r="F136" s="637"/>
      <c r="G136" s="638"/>
      <c r="H136" s="636"/>
      <c r="I136" s="639"/>
      <c r="J136" s="639"/>
      <c r="K136" s="646"/>
      <c r="L136" s="343"/>
      <c r="M136" s="343"/>
      <c r="N136" s="343"/>
    </row>
    <row r="137" spans="1:14" s="317" customFormat="1" ht="15.75" hidden="1" x14ac:dyDescent="0.25">
      <c r="A137" s="465"/>
      <c r="B137" s="466"/>
      <c r="C137" s="642"/>
      <c r="D137" s="647"/>
      <c r="E137" s="636"/>
      <c r="F137" s="637"/>
      <c r="G137" s="638"/>
      <c r="H137" s="636"/>
      <c r="I137" s="639"/>
      <c r="J137" s="639"/>
      <c r="K137" s="646"/>
      <c r="L137" s="343"/>
      <c r="M137" s="343"/>
      <c r="N137" s="343"/>
    </row>
    <row r="138" spans="1:14" s="317" customFormat="1" ht="15.75" hidden="1" x14ac:dyDescent="0.25">
      <c r="A138" s="496"/>
      <c r="B138" s="648"/>
      <c r="C138" s="519"/>
      <c r="D138" s="649"/>
      <c r="E138" s="650"/>
      <c r="F138" s="651"/>
      <c r="G138" s="652"/>
      <c r="H138" s="650"/>
      <c r="I138" s="653"/>
      <c r="J138" s="653"/>
      <c r="K138" s="654"/>
      <c r="L138" s="343"/>
      <c r="M138" s="343"/>
      <c r="N138" s="343"/>
    </row>
    <row r="139" spans="1:14" s="317" customFormat="1" ht="15.75" hidden="1" x14ac:dyDescent="0.25">
      <c r="A139" s="453"/>
      <c r="B139" s="648"/>
      <c r="C139" s="519"/>
      <c r="D139" s="649"/>
      <c r="E139" s="655"/>
      <c r="F139" s="655"/>
      <c r="G139" s="656"/>
      <c r="H139" s="655"/>
      <c r="I139" s="657"/>
      <c r="J139" s="658"/>
      <c r="K139" s="432"/>
      <c r="L139" s="343"/>
      <c r="M139" s="343"/>
      <c r="N139" s="343"/>
    </row>
    <row r="140" spans="1:14" s="317" customFormat="1" ht="15.75" hidden="1" x14ac:dyDescent="0.25">
      <c r="A140" s="465"/>
      <c r="B140" s="659"/>
      <c r="C140" s="660"/>
      <c r="D140" s="661"/>
      <c r="E140" s="662"/>
      <c r="F140" s="662"/>
      <c r="G140" s="663"/>
      <c r="H140" s="662"/>
      <c r="I140" s="639"/>
      <c r="J140" s="639"/>
      <c r="K140" s="640"/>
      <c r="L140" s="343"/>
      <c r="M140" s="343"/>
      <c r="N140" s="343"/>
    </row>
    <row r="141" spans="1:14" s="317" customFormat="1" ht="15.75" hidden="1" x14ac:dyDescent="0.25">
      <c r="A141" s="465"/>
      <c r="B141" s="664"/>
      <c r="C141" s="634"/>
      <c r="D141" s="665"/>
      <c r="E141" s="662"/>
      <c r="F141" s="662"/>
      <c r="G141" s="663"/>
      <c r="H141" s="662"/>
      <c r="I141" s="639"/>
      <c r="J141" s="639"/>
      <c r="K141" s="640"/>
      <c r="L141" s="343"/>
      <c r="M141" s="343"/>
      <c r="N141" s="343"/>
    </row>
    <row r="142" spans="1:14" s="317" customFormat="1" ht="15.75" hidden="1" x14ac:dyDescent="0.25">
      <c r="A142" s="465"/>
      <c r="B142" s="644"/>
      <c r="C142" s="634"/>
      <c r="D142" s="666"/>
      <c r="E142" s="662"/>
      <c r="F142" s="662"/>
      <c r="G142" s="663"/>
      <c r="H142" s="662"/>
      <c r="I142" s="639"/>
      <c r="J142" s="639"/>
      <c r="K142" s="640"/>
      <c r="L142" s="343"/>
      <c r="M142" s="343"/>
      <c r="N142" s="343"/>
    </row>
    <row r="143" spans="1:14" s="317" customFormat="1" ht="15.75" hidden="1" x14ac:dyDescent="0.25">
      <c r="A143" s="496"/>
      <c r="B143" s="438"/>
      <c r="C143" s="634"/>
      <c r="D143" s="666"/>
      <c r="E143" s="667"/>
      <c r="F143" s="667"/>
      <c r="G143" s="668"/>
      <c r="H143" s="667"/>
      <c r="I143" s="653"/>
      <c r="J143" s="653"/>
      <c r="K143" s="654"/>
      <c r="L143" s="343"/>
      <c r="M143" s="343"/>
      <c r="N143" s="343"/>
    </row>
    <row r="144" spans="1:14" s="317" customFormat="1" ht="15.75" hidden="1" x14ac:dyDescent="0.25">
      <c r="A144" s="453"/>
      <c r="B144" s="438"/>
      <c r="C144" s="634"/>
      <c r="D144" s="666"/>
      <c r="E144" s="627"/>
      <c r="F144" s="669"/>
      <c r="G144" s="670"/>
      <c r="H144" s="669"/>
      <c r="I144" s="669"/>
      <c r="J144" s="669"/>
      <c r="K144" s="432"/>
      <c r="L144" s="343"/>
      <c r="M144" s="343"/>
      <c r="N144" s="343"/>
    </row>
    <row r="145" spans="1:14" s="317" customFormat="1" ht="15.75" hidden="1" x14ac:dyDescent="0.25">
      <c r="A145" s="496"/>
      <c r="B145" s="497"/>
      <c r="C145" s="660"/>
      <c r="D145" s="671"/>
      <c r="E145" s="660"/>
      <c r="F145" s="672"/>
      <c r="G145" s="661"/>
      <c r="H145" s="672"/>
      <c r="I145" s="672"/>
      <c r="J145" s="672"/>
      <c r="K145" s="497"/>
      <c r="L145" s="343"/>
      <c r="M145" s="343"/>
      <c r="N145" s="343"/>
    </row>
    <row r="146" spans="1:14" s="317" customFormat="1" ht="15.75" hidden="1" x14ac:dyDescent="0.25">
      <c r="A146" s="405"/>
      <c r="B146" s="673"/>
      <c r="C146" s="634"/>
      <c r="D146" s="674"/>
      <c r="E146" s="617"/>
      <c r="F146" s="675"/>
      <c r="G146" s="676"/>
      <c r="H146" s="675"/>
      <c r="I146" s="675"/>
      <c r="J146" s="675"/>
      <c r="K146" s="410"/>
      <c r="L146" s="343"/>
      <c r="M146" s="343"/>
      <c r="N146" s="343"/>
    </row>
    <row r="147" spans="1:14" s="317" customFormat="1" ht="15.75" hidden="1" x14ac:dyDescent="0.25">
      <c r="A147" s="490"/>
      <c r="B147" s="677"/>
      <c r="C147" s="634"/>
      <c r="D147" s="678"/>
      <c r="E147" s="679"/>
      <c r="F147" s="680"/>
      <c r="G147" s="516"/>
      <c r="H147" s="680"/>
      <c r="I147" s="680"/>
      <c r="J147" s="680"/>
      <c r="K147" s="491"/>
      <c r="L147" s="343"/>
      <c r="M147" s="343"/>
      <c r="N147" s="343"/>
    </row>
    <row r="148" spans="1:14" s="317" customFormat="1" ht="15.75" hidden="1" x14ac:dyDescent="0.25">
      <c r="A148" s="529"/>
      <c r="B148" s="681" t="s">
        <v>70</v>
      </c>
      <c r="C148" s="682" t="s">
        <v>36</v>
      </c>
      <c r="D148" s="683">
        <v>15</v>
      </c>
      <c r="E148" s="625"/>
      <c r="F148" s="626"/>
      <c r="G148" s="627"/>
      <c r="H148" s="626"/>
      <c r="I148" s="626"/>
      <c r="J148" s="626"/>
      <c r="K148" s="464"/>
      <c r="L148" s="343"/>
      <c r="M148" s="343"/>
      <c r="N148" s="343"/>
    </row>
    <row r="149" spans="1:14" s="317" customFormat="1" ht="47.25" hidden="1" x14ac:dyDescent="0.25">
      <c r="A149" s="496"/>
      <c r="B149" s="684" t="s">
        <v>71</v>
      </c>
      <c r="C149" s="634" t="s">
        <v>119</v>
      </c>
      <c r="D149" s="685">
        <v>17.721</v>
      </c>
      <c r="E149" s="686"/>
      <c r="F149" s="687"/>
      <c r="G149" s="660"/>
      <c r="H149" s="687"/>
      <c r="I149" s="687"/>
      <c r="J149" s="687"/>
      <c r="K149" s="688"/>
      <c r="L149" s="343"/>
      <c r="M149" s="343"/>
      <c r="N149" s="343"/>
    </row>
    <row r="150" spans="1:14" s="317" customFormat="1" ht="15.75" hidden="1" x14ac:dyDescent="0.25">
      <c r="A150" s="490"/>
      <c r="B150" s="626" t="s">
        <v>72</v>
      </c>
      <c r="C150" s="634" t="s">
        <v>119</v>
      </c>
      <c r="D150" s="689">
        <v>4.4809999999999999</v>
      </c>
      <c r="E150" s="690"/>
      <c r="F150" s="690"/>
      <c r="G150" s="516"/>
      <c r="H150" s="690"/>
      <c r="I150" s="516"/>
      <c r="J150" s="691"/>
      <c r="K150" s="491"/>
      <c r="L150" s="343"/>
      <c r="M150" s="343"/>
      <c r="N150" s="343"/>
    </row>
    <row r="151" spans="1:14" s="317" customFormat="1" ht="15.75" hidden="1" x14ac:dyDescent="0.25">
      <c r="A151" s="465"/>
      <c r="B151" s="687" t="s">
        <v>73</v>
      </c>
      <c r="C151" s="634" t="s">
        <v>119</v>
      </c>
      <c r="D151" s="692">
        <v>13.24</v>
      </c>
      <c r="E151" s="693"/>
      <c r="F151" s="693"/>
      <c r="G151" s="520"/>
      <c r="H151" s="693"/>
      <c r="I151" s="639"/>
      <c r="J151" s="639"/>
      <c r="K151" s="694"/>
      <c r="L151" s="343"/>
      <c r="M151" s="343"/>
      <c r="N151" s="343"/>
    </row>
    <row r="152" spans="1:14" s="317" customFormat="1" ht="15.75" hidden="1" x14ac:dyDescent="0.25">
      <c r="A152" s="465"/>
      <c r="B152" s="515"/>
      <c r="C152" s="695"/>
      <c r="D152" s="696"/>
      <c r="E152" s="693"/>
      <c r="F152" s="693"/>
      <c r="G152" s="520"/>
      <c r="H152" s="693"/>
      <c r="I152" s="639"/>
      <c r="J152" s="639"/>
      <c r="K152" s="648"/>
      <c r="L152" s="343"/>
      <c r="M152" s="343"/>
      <c r="N152" s="343"/>
    </row>
    <row r="153" spans="1:14" s="317" customFormat="1" ht="15.75" hidden="1" x14ac:dyDescent="0.25">
      <c r="A153" s="465"/>
      <c r="B153" s="438"/>
      <c r="C153" s="642"/>
      <c r="D153" s="647"/>
      <c r="E153" s="693"/>
      <c r="F153" s="693"/>
      <c r="G153" s="520"/>
      <c r="H153" s="693"/>
      <c r="I153" s="639"/>
      <c r="J153" s="639"/>
      <c r="K153" s="438"/>
      <c r="L153" s="343"/>
      <c r="M153" s="343"/>
      <c r="N153" s="343"/>
    </row>
    <row r="154" spans="1:14" s="317" customFormat="1" ht="15.75" hidden="1" x14ac:dyDescent="0.25">
      <c r="A154" s="465"/>
      <c r="B154" s="438"/>
      <c r="C154" s="519"/>
      <c r="D154" s="520"/>
      <c r="E154" s="693"/>
      <c r="F154" s="693"/>
      <c r="G154" s="520"/>
      <c r="H154" s="693"/>
      <c r="I154" s="639"/>
      <c r="J154" s="639"/>
      <c r="K154" s="648"/>
      <c r="L154" s="343"/>
      <c r="M154" s="343"/>
      <c r="N154" s="343"/>
    </row>
    <row r="155" spans="1:14" s="317" customFormat="1" ht="15.75" hidden="1" x14ac:dyDescent="0.25">
      <c r="A155" s="496"/>
      <c r="B155" s="481"/>
      <c r="C155" s="519"/>
      <c r="D155" s="520"/>
      <c r="E155" s="697"/>
      <c r="F155" s="697"/>
      <c r="G155" s="661"/>
      <c r="H155" s="697"/>
      <c r="I155" s="653"/>
      <c r="J155" s="653"/>
      <c r="K155" s="698"/>
      <c r="L155" s="343"/>
      <c r="M155" s="343"/>
      <c r="N155" s="343"/>
    </row>
    <row r="156" spans="1:14" s="317" customFormat="1" ht="15.75" hidden="1" x14ac:dyDescent="0.25">
      <c r="A156" s="383"/>
      <c r="B156" s="481"/>
      <c r="C156" s="519"/>
      <c r="D156" s="520"/>
      <c r="E156" s="699"/>
      <c r="F156" s="699"/>
      <c r="G156" s="699"/>
      <c r="H156" s="699"/>
      <c r="I156" s="699"/>
      <c r="J156" s="699"/>
      <c r="K156" s="382"/>
      <c r="L156" s="382"/>
      <c r="M156" s="343"/>
      <c r="N156" s="343"/>
    </row>
    <row r="157" spans="1:14" s="317" customFormat="1" ht="13.9" hidden="1" customHeight="1" x14ac:dyDescent="0.25">
      <c r="A157" s="384"/>
      <c r="B157" s="700"/>
      <c r="C157" s="660"/>
      <c r="D157" s="661"/>
      <c r="E157" s="699"/>
      <c r="F157" s="699"/>
      <c r="G157" s="699"/>
      <c r="H157" s="699"/>
      <c r="I157" s="699"/>
      <c r="J157" s="699"/>
      <c r="K157" s="699"/>
      <c r="L157" s="699"/>
      <c r="M157" s="343"/>
      <c r="N157" s="343"/>
    </row>
    <row r="158" spans="1:14" s="317" customFormat="1" ht="13.15" customHeight="1" x14ac:dyDescent="0.25">
      <c r="A158" s="384"/>
      <c r="B158" s="929" t="s">
        <v>3</v>
      </c>
      <c r="C158" s="929"/>
      <c r="D158" s="929"/>
      <c r="E158" s="929"/>
      <c r="F158" s="929"/>
      <c r="G158" s="929"/>
      <c r="H158" s="929"/>
      <c r="I158" s="929"/>
      <c r="J158" s="929"/>
      <c r="K158" s="929"/>
      <c r="L158" s="929"/>
      <c r="M158" s="929"/>
      <c r="N158" s="343"/>
    </row>
    <row r="159" spans="1:14" s="317" customFormat="1" ht="14.45" customHeight="1" x14ac:dyDescent="0.25">
      <c r="A159" s="384"/>
      <c r="B159" s="929" t="s">
        <v>4</v>
      </c>
      <c r="C159" s="929"/>
      <c r="D159" s="929"/>
      <c r="E159" s="929"/>
      <c r="F159" s="929"/>
      <c r="G159" s="929"/>
      <c r="H159" s="929"/>
      <c r="I159" s="929"/>
      <c r="J159" s="929"/>
      <c r="K159" s="929"/>
      <c r="L159" s="929"/>
      <c r="M159" s="929"/>
      <c r="N159" s="343"/>
    </row>
    <row r="160" spans="1:14" s="317" customFormat="1" ht="14.45" customHeight="1" x14ac:dyDescent="0.25">
      <c r="A160" s="384"/>
      <c r="B160" s="928" t="s">
        <v>572</v>
      </c>
      <c r="C160" s="928"/>
      <c r="D160" s="928"/>
      <c r="E160" s="928"/>
      <c r="F160" s="928"/>
      <c r="G160" s="928"/>
      <c r="H160" s="928"/>
      <c r="I160" s="928"/>
      <c r="J160" s="928"/>
      <c r="K160" s="928"/>
      <c r="L160" s="928"/>
      <c r="M160" s="928"/>
      <c r="N160" s="343"/>
    </row>
    <row r="161" spans="1:14" s="317" customFormat="1" ht="16.899999999999999" customHeight="1" x14ac:dyDescent="0.25">
      <c r="A161" s="701"/>
      <c r="B161" s="928" t="s">
        <v>5</v>
      </c>
      <c r="C161" s="928"/>
      <c r="D161" s="928"/>
      <c r="E161" s="928"/>
      <c r="F161" s="928"/>
      <c r="G161" s="928"/>
      <c r="H161" s="928"/>
      <c r="I161" s="928"/>
      <c r="J161" s="928"/>
      <c r="K161" s="928"/>
      <c r="L161" s="928"/>
      <c r="M161" s="928"/>
      <c r="N161" s="928"/>
    </row>
    <row r="162" spans="1:14" s="317" customFormat="1" ht="13.9" hidden="1" customHeight="1" x14ac:dyDescent="0.25">
      <c r="A162" s="962"/>
      <c r="B162" s="702"/>
      <c r="C162" s="702"/>
      <c r="D162" s="702"/>
      <c r="E162" s="951"/>
      <c r="F162" s="952"/>
      <c r="G162" s="952"/>
      <c r="H162" s="952"/>
      <c r="I162" s="952"/>
      <c r="J162" s="953"/>
      <c r="K162" s="703"/>
      <c r="L162" s="704"/>
      <c r="M162" s="705"/>
      <c r="N162" s="343"/>
    </row>
    <row r="163" spans="1:14" s="340" customFormat="1" ht="8.4499999999999993" customHeight="1" x14ac:dyDescent="0.25">
      <c r="A163" s="963"/>
      <c r="B163" s="706"/>
      <c r="C163" s="706"/>
      <c r="D163" s="707"/>
      <c r="E163" s="708"/>
      <c r="F163" s="706"/>
      <c r="G163" s="706"/>
      <c r="H163" s="709"/>
      <c r="I163" s="708"/>
      <c r="J163" s="710"/>
      <c r="K163" s="711"/>
      <c r="L163" s="711"/>
      <c r="M163" s="705"/>
      <c r="N163" s="705"/>
    </row>
    <row r="164" spans="1:14" s="317" customFormat="1" ht="15" customHeight="1" x14ac:dyDescent="0.25">
      <c r="A164" s="955" t="s">
        <v>159</v>
      </c>
      <c r="B164" s="958" t="s">
        <v>160</v>
      </c>
      <c r="C164" s="958" t="s">
        <v>178</v>
      </c>
      <c r="D164" s="958" t="s">
        <v>177</v>
      </c>
      <c r="E164" s="964" t="s">
        <v>396</v>
      </c>
      <c r="F164" s="964"/>
      <c r="G164" s="964"/>
      <c r="H164" s="964"/>
      <c r="I164" s="964"/>
      <c r="J164" s="964"/>
      <c r="K164" s="964"/>
      <c r="L164" s="871" t="s">
        <v>182</v>
      </c>
      <c r="M164" s="958" t="s">
        <v>183</v>
      </c>
    </row>
    <row r="165" spans="1:14" s="317" customFormat="1" ht="15" customHeight="1" x14ac:dyDescent="0.25">
      <c r="A165" s="956"/>
      <c r="B165" s="958"/>
      <c r="C165" s="958"/>
      <c r="D165" s="958"/>
      <c r="E165" s="948" t="s">
        <v>181</v>
      </c>
      <c r="F165" s="940" t="s">
        <v>215</v>
      </c>
      <c r="G165" s="948" t="s">
        <v>162</v>
      </c>
      <c r="H165" s="959" t="s">
        <v>161</v>
      </c>
      <c r="I165" s="718" t="s">
        <v>162</v>
      </c>
      <c r="J165" s="944" t="s">
        <v>788</v>
      </c>
      <c r="K165" s="941" t="s">
        <v>163</v>
      </c>
      <c r="L165" s="871"/>
      <c r="M165" s="958"/>
    </row>
    <row r="166" spans="1:14" s="317" customFormat="1" ht="15" customHeight="1" x14ac:dyDescent="0.25">
      <c r="A166" s="956"/>
      <c r="B166" s="958"/>
      <c r="C166" s="958"/>
      <c r="D166" s="958"/>
      <c r="E166" s="949"/>
      <c r="F166" s="940"/>
      <c r="G166" s="949"/>
      <c r="H166" s="959"/>
      <c r="I166" s="719"/>
      <c r="J166" s="944"/>
      <c r="K166" s="942"/>
      <c r="L166" s="871"/>
      <c r="M166" s="958"/>
    </row>
    <row r="167" spans="1:14" s="317" customFormat="1" ht="55.15" customHeight="1" x14ac:dyDescent="0.25">
      <c r="A167" s="957"/>
      <c r="B167" s="958"/>
      <c r="C167" s="958"/>
      <c r="D167" s="958"/>
      <c r="E167" s="976"/>
      <c r="F167" s="940"/>
      <c r="G167" s="950"/>
      <c r="H167" s="719"/>
      <c r="I167" s="719"/>
      <c r="J167" s="944"/>
      <c r="K167" s="943"/>
      <c r="L167" s="871"/>
      <c r="M167" s="958"/>
    </row>
    <row r="168" spans="1:14" s="317" customFormat="1" ht="15.75" x14ac:dyDescent="0.25">
      <c r="A168" s="350" t="s">
        <v>542</v>
      </c>
      <c r="B168" s="351">
        <v>2</v>
      </c>
      <c r="C168" s="351">
        <v>3</v>
      </c>
      <c r="D168" s="351">
        <v>4</v>
      </c>
      <c r="E168" s="352">
        <v>5</v>
      </c>
      <c r="F168" s="351">
        <v>6</v>
      </c>
      <c r="G168" s="351">
        <v>7</v>
      </c>
      <c r="H168" s="352"/>
      <c r="I168" s="352"/>
      <c r="J168" s="353">
        <v>8</v>
      </c>
      <c r="K168" s="354">
        <v>9</v>
      </c>
      <c r="L168" s="354">
        <v>10</v>
      </c>
      <c r="M168" s="355">
        <v>11</v>
      </c>
    </row>
    <row r="169" spans="1:14" s="317" customFormat="1" ht="13.9" hidden="1" customHeight="1" x14ac:dyDescent="0.25">
      <c r="A169" s="954" t="s">
        <v>164</v>
      </c>
      <c r="B169" s="954"/>
      <c r="C169" s="954"/>
      <c r="D169" s="954"/>
      <c r="E169" s="954"/>
      <c r="F169" s="954"/>
      <c r="G169" s="954"/>
      <c r="H169" s="954"/>
      <c r="I169" s="954"/>
      <c r="J169" s="954"/>
      <c r="K169" s="954"/>
      <c r="L169" s="954"/>
      <c r="M169" s="954"/>
    </row>
    <row r="170" spans="1:14" s="317" customFormat="1" ht="13.9" hidden="1" customHeight="1" x14ac:dyDescent="0.25">
      <c r="A170" s="292" t="s">
        <v>248</v>
      </c>
      <c r="B170" s="54" t="s">
        <v>165</v>
      </c>
      <c r="C170" s="325"/>
      <c r="D170" s="73"/>
      <c r="E170" s="73"/>
      <c r="F170" s="151">
        <v>8.8800000000000008</v>
      </c>
      <c r="G170" s="62">
        <f>SUM(G177+G183+G192+G205+G224+G230+G238)</f>
        <v>266.65200000000004</v>
      </c>
      <c r="H170" s="73"/>
      <c r="I170" s="73"/>
      <c r="J170" s="73"/>
      <c r="K170" s="62">
        <f>SUM(K177+K183+K192+K205+K224+K230+K238)</f>
        <v>275.53200000000004</v>
      </c>
      <c r="L170" s="73"/>
      <c r="M170" s="325"/>
    </row>
    <row r="171" spans="1:14" s="317" customFormat="1" ht="26.25" hidden="1" x14ac:dyDescent="0.25">
      <c r="A171" s="313" t="s">
        <v>249</v>
      </c>
      <c r="B171" s="14" t="s">
        <v>140</v>
      </c>
      <c r="C171" s="40" t="s">
        <v>119</v>
      </c>
      <c r="D171" s="92">
        <v>446.85</v>
      </c>
      <c r="E171" s="30"/>
      <c r="F171" s="30"/>
      <c r="G171" s="326"/>
      <c r="H171" s="30"/>
      <c r="I171" s="30"/>
      <c r="J171" s="30"/>
      <c r="K171" s="326"/>
      <c r="L171" s="42"/>
      <c r="M171" s="327"/>
    </row>
    <row r="172" spans="1:14" s="317" customFormat="1" hidden="1" x14ac:dyDescent="0.25">
      <c r="A172" s="313"/>
      <c r="B172" s="18" t="s">
        <v>126</v>
      </c>
      <c r="C172" s="16"/>
      <c r="D172" s="7"/>
      <c r="E172" s="20"/>
      <c r="F172" s="20"/>
      <c r="G172" s="69"/>
      <c r="H172" s="22"/>
      <c r="I172" s="22"/>
      <c r="J172" s="22"/>
      <c r="K172" s="69"/>
      <c r="L172" s="42"/>
      <c r="M172" s="327"/>
    </row>
    <row r="173" spans="1:14" s="317" customFormat="1" ht="13.9" hidden="1" customHeight="1" x14ac:dyDescent="0.25">
      <c r="A173" s="313" t="s">
        <v>244</v>
      </c>
      <c r="B173" s="15" t="s">
        <v>242</v>
      </c>
      <c r="C173" s="16" t="s">
        <v>119</v>
      </c>
      <c r="D173" s="70">
        <v>82.1</v>
      </c>
      <c r="E173" s="21"/>
      <c r="F173" s="21"/>
      <c r="G173" s="62"/>
      <c r="H173" s="21"/>
      <c r="I173" s="21"/>
      <c r="J173" s="21"/>
      <c r="K173" s="62"/>
      <c r="L173" s="47"/>
      <c r="M173" s="17"/>
    </row>
    <row r="174" spans="1:14" s="317" customFormat="1" ht="13.9" hidden="1" customHeight="1" x14ac:dyDescent="0.25">
      <c r="A174" s="313" t="s">
        <v>245</v>
      </c>
      <c r="B174" s="15" t="s">
        <v>243</v>
      </c>
      <c r="C174" s="16" t="s">
        <v>119</v>
      </c>
      <c r="D174" s="70">
        <v>364.75</v>
      </c>
      <c r="E174" s="20"/>
      <c r="F174" s="20"/>
      <c r="G174" s="62"/>
      <c r="H174" s="67"/>
      <c r="I174" s="67"/>
      <c r="J174" s="67"/>
      <c r="K174" s="62"/>
      <c r="L174" s="47"/>
      <c r="M174" s="17"/>
    </row>
    <row r="175" spans="1:14" s="317" customFormat="1" ht="13.9" hidden="1" customHeight="1" x14ac:dyDescent="0.25">
      <c r="A175" s="313" t="s">
        <v>246</v>
      </c>
      <c r="B175" s="14" t="s">
        <v>360</v>
      </c>
      <c r="C175" s="16" t="s">
        <v>359</v>
      </c>
      <c r="D175" s="70">
        <v>9.51</v>
      </c>
      <c r="E175" s="20"/>
      <c r="F175" s="20"/>
      <c r="G175" s="70"/>
      <c r="H175" s="67"/>
      <c r="I175" s="67"/>
      <c r="J175" s="67"/>
      <c r="K175" s="70"/>
      <c r="L175" s="47"/>
      <c r="M175" s="90" t="s">
        <v>185</v>
      </c>
    </row>
    <row r="176" spans="1:14" s="317" customFormat="1" ht="45" hidden="1" x14ac:dyDescent="0.25">
      <c r="A176" s="65" t="s">
        <v>247</v>
      </c>
      <c r="B176" s="15" t="s">
        <v>127</v>
      </c>
      <c r="C176" s="16" t="s">
        <v>119</v>
      </c>
      <c r="D176" s="70">
        <f>SUM(D178:D183)</f>
        <v>2.2380000000000004</v>
      </c>
      <c r="E176" s="21"/>
      <c r="F176" s="27"/>
      <c r="G176" s="70">
        <f>SUM(G183+K177)</f>
        <v>130.17900000000003</v>
      </c>
      <c r="H176" s="71"/>
      <c r="I176" s="71"/>
      <c r="J176" s="71"/>
      <c r="K176" s="62">
        <v>130.18</v>
      </c>
      <c r="L176" s="47"/>
      <c r="M176" s="90" t="s">
        <v>185</v>
      </c>
    </row>
    <row r="177" spans="1:13" s="317" customFormat="1" hidden="1" x14ac:dyDescent="0.25">
      <c r="A177" s="100"/>
      <c r="B177" s="15" t="s">
        <v>217</v>
      </c>
      <c r="C177" s="16"/>
      <c r="D177" s="92">
        <f>SUM(D178:D182)</f>
        <v>1.2440000000000002</v>
      </c>
      <c r="E177" s="21"/>
      <c r="F177" s="27"/>
      <c r="G177" s="92">
        <f>SUM(G178:G182)</f>
        <v>84.183000000000021</v>
      </c>
      <c r="H177" s="71"/>
      <c r="I177" s="71"/>
      <c r="J177" s="71"/>
      <c r="K177" s="92">
        <f>SUM(K178:K182)</f>
        <v>84.183000000000021</v>
      </c>
      <c r="L177" s="74"/>
      <c r="M177" s="328"/>
    </row>
    <row r="178" spans="1:13" s="317" customFormat="1" ht="51" hidden="1" x14ac:dyDescent="0.25">
      <c r="A178" s="293" t="s">
        <v>372</v>
      </c>
      <c r="B178" s="11" t="s">
        <v>348</v>
      </c>
      <c r="C178" s="105"/>
      <c r="D178" s="4">
        <v>0.378</v>
      </c>
      <c r="E178" s="106"/>
      <c r="F178" s="107"/>
      <c r="G178" s="121">
        <v>40.317</v>
      </c>
      <c r="H178" s="108"/>
      <c r="I178" s="109"/>
      <c r="J178" s="110"/>
      <c r="K178" s="121">
        <v>40.317</v>
      </c>
      <c r="L178" s="47">
        <v>42241</v>
      </c>
      <c r="M178" s="90" t="s">
        <v>185</v>
      </c>
    </row>
    <row r="179" spans="1:13" s="317" customFormat="1" ht="76.5" hidden="1" x14ac:dyDescent="0.25">
      <c r="A179" s="293" t="s">
        <v>373</v>
      </c>
      <c r="B179" s="11" t="s">
        <v>349</v>
      </c>
      <c r="C179" s="105"/>
      <c r="D179" s="4">
        <v>3.5999999999999997E-2</v>
      </c>
      <c r="E179" s="106"/>
      <c r="F179" s="107"/>
      <c r="G179" s="121">
        <v>7.0289999999999999</v>
      </c>
      <c r="H179" s="108"/>
      <c r="I179" s="109"/>
      <c r="J179" s="110"/>
      <c r="K179" s="121">
        <v>7.0289999999999999</v>
      </c>
      <c r="L179" s="47">
        <v>42241</v>
      </c>
      <c r="M179" s="90" t="s">
        <v>185</v>
      </c>
    </row>
    <row r="180" spans="1:13" s="317" customFormat="1" ht="13.9" hidden="1" customHeight="1" x14ac:dyDescent="0.25">
      <c r="A180" s="293" t="s">
        <v>374</v>
      </c>
      <c r="B180" s="99" t="s">
        <v>397</v>
      </c>
      <c r="C180" s="6"/>
      <c r="D180" s="4">
        <v>0.51300000000000001</v>
      </c>
      <c r="E180" s="106"/>
      <c r="F180" s="107"/>
      <c r="G180" s="121">
        <v>21.4</v>
      </c>
      <c r="H180" s="108"/>
      <c r="I180" s="109"/>
      <c r="J180" s="110"/>
      <c r="K180" s="121">
        <v>21.4</v>
      </c>
      <c r="L180" s="47">
        <v>42241</v>
      </c>
      <c r="M180" s="90" t="s">
        <v>185</v>
      </c>
    </row>
    <row r="181" spans="1:13" s="317" customFormat="1" ht="13.9" hidden="1" customHeight="1" x14ac:dyDescent="0.25">
      <c r="A181" s="293" t="s">
        <v>375</v>
      </c>
      <c r="B181" s="99" t="s">
        <v>350</v>
      </c>
      <c r="C181" s="6"/>
      <c r="D181" s="4">
        <v>0.10199999999999999</v>
      </c>
      <c r="E181" s="106"/>
      <c r="F181" s="107"/>
      <c r="G181" s="121">
        <v>6.2389999999999999</v>
      </c>
      <c r="H181" s="108"/>
      <c r="I181" s="109"/>
      <c r="J181" s="110"/>
      <c r="K181" s="121">
        <v>6.2389999999999999</v>
      </c>
      <c r="L181" s="47">
        <v>42241</v>
      </c>
      <c r="M181" s="90" t="s">
        <v>185</v>
      </c>
    </row>
    <row r="182" spans="1:13" s="317" customFormat="1" ht="13.9" hidden="1" customHeight="1" x14ac:dyDescent="0.25">
      <c r="A182" s="293" t="s">
        <v>376</v>
      </c>
      <c r="B182" s="99" t="s">
        <v>351</v>
      </c>
      <c r="C182" s="6"/>
      <c r="D182" s="4">
        <v>0.215</v>
      </c>
      <c r="E182" s="106"/>
      <c r="F182" s="107"/>
      <c r="G182" s="121">
        <v>9.1980000000000004</v>
      </c>
      <c r="H182" s="108"/>
      <c r="I182" s="109"/>
      <c r="J182" s="110"/>
      <c r="K182" s="121">
        <v>9.1980000000000004</v>
      </c>
      <c r="L182" s="47">
        <v>42241</v>
      </c>
      <c r="M182" s="90" t="s">
        <v>185</v>
      </c>
    </row>
    <row r="183" spans="1:13" s="317" customFormat="1" hidden="1" x14ac:dyDescent="0.25">
      <c r="A183" s="100"/>
      <c r="B183" s="3" t="s">
        <v>218</v>
      </c>
      <c r="C183" s="326"/>
      <c r="D183" s="112">
        <f>SUM(D184:D190)</f>
        <v>0.99400000000000011</v>
      </c>
      <c r="E183" s="93"/>
      <c r="F183" s="96"/>
      <c r="G183" s="112">
        <f>SUM(G184:G190)</f>
        <v>45.995999999999995</v>
      </c>
      <c r="H183" s="87"/>
      <c r="I183" s="87"/>
      <c r="J183" s="87"/>
      <c r="K183" s="112">
        <f>SUM(K184:K190)</f>
        <v>45.995999999999995</v>
      </c>
      <c r="L183" s="74"/>
      <c r="M183" s="90"/>
    </row>
    <row r="184" spans="1:13" s="317" customFormat="1" ht="51" hidden="1" x14ac:dyDescent="0.25">
      <c r="A184" s="100" t="s">
        <v>250</v>
      </c>
      <c r="B184" s="11" t="s">
        <v>352</v>
      </c>
      <c r="C184" s="19" t="s">
        <v>119</v>
      </c>
      <c r="D184" s="4">
        <v>0.13</v>
      </c>
      <c r="E184" s="93"/>
      <c r="F184" s="96"/>
      <c r="G184" s="122">
        <v>8.1850000000000005</v>
      </c>
      <c r="H184" s="123">
        <f t="shared" ref="H184:H191" si="5">E184+F184+G184</f>
        <v>8.1850000000000005</v>
      </c>
      <c r="I184" s="87"/>
      <c r="J184" s="87"/>
      <c r="K184" s="122">
        <v>8.1850000000000005</v>
      </c>
      <c r="L184" s="47">
        <v>42241</v>
      </c>
      <c r="M184" s="90" t="s">
        <v>185</v>
      </c>
    </row>
    <row r="185" spans="1:13" s="317" customFormat="1" ht="51" hidden="1" x14ac:dyDescent="0.25">
      <c r="A185" s="100" t="s">
        <v>251</v>
      </c>
      <c r="B185" s="11" t="s">
        <v>353</v>
      </c>
      <c r="C185" s="19" t="s">
        <v>119</v>
      </c>
      <c r="D185" s="4">
        <v>9.0999999999999998E-2</v>
      </c>
      <c r="E185" s="93"/>
      <c r="F185" s="96"/>
      <c r="G185" s="122">
        <v>6.9649999999999999</v>
      </c>
      <c r="H185" s="123">
        <f t="shared" si="5"/>
        <v>6.9649999999999999</v>
      </c>
      <c r="I185" s="87"/>
      <c r="J185" s="87"/>
      <c r="K185" s="122">
        <v>6.9649999999999999</v>
      </c>
      <c r="L185" s="47">
        <v>42241</v>
      </c>
      <c r="M185" s="90" t="s">
        <v>185</v>
      </c>
    </row>
    <row r="186" spans="1:13" s="317" customFormat="1" ht="13.9" hidden="1" customHeight="1" x14ac:dyDescent="0.25">
      <c r="A186" s="100" t="s">
        <v>252</v>
      </c>
      <c r="B186" s="11" t="s">
        <v>354</v>
      </c>
      <c r="C186" s="19" t="s">
        <v>119</v>
      </c>
      <c r="D186" s="4">
        <v>0.112</v>
      </c>
      <c r="E186" s="93"/>
      <c r="F186" s="96"/>
      <c r="G186" s="122">
        <v>6.7</v>
      </c>
      <c r="H186" s="123">
        <f t="shared" si="5"/>
        <v>6.7</v>
      </c>
      <c r="I186" s="70"/>
      <c r="J186" s="70"/>
      <c r="K186" s="122">
        <v>6.7</v>
      </c>
      <c r="L186" s="47">
        <v>42241</v>
      </c>
      <c r="M186" s="90" t="s">
        <v>185</v>
      </c>
    </row>
    <row r="187" spans="1:13" s="317" customFormat="1" ht="13.9" hidden="1" customHeight="1" x14ac:dyDescent="0.25">
      <c r="A187" s="100" t="s">
        <v>253</v>
      </c>
      <c r="B187" s="99" t="s">
        <v>355</v>
      </c>
      <c r="C187" s="19" t="s">
        <v>119</v>
      </c>
      <c r="D187" s="4">
        <v>0.11</v>
      </c>
      <c r="E187" s="93"/>
      <c r="F187" s="96"/>
      <c r="G187" s="122">
        <v>7.47</v>
      </c>
      <c r="H187" s="123">
        <f t="shared" si="5"/>
        <v>7.47</v>
      </c>
      <c r="I187" s="87"/>
      <c r="J187" s="87"/>
      <c r="K187" s="122">
        <v>7.47</v>
      </c>
      <c r="L187" s="47">
        <v>42241</v>
      </c>
      <c r="M187" s="90" t="s">
        <v>185</v>
      </c>
    </row>
    <row r="188" spans="1:13" s="317" customFormat="1" ht="13.9" hidden="1" customHeight="1" x14ac:dyDescent="0.25">
      <c r="A188" s="100" t="s">
        <v>254</v>
      </c>
      <c r="B188" s="99" t="s">
        <v>356</v>
      </c>
      <c r="C188" s="19"/>
      <c r="D188" s="4">
        <v>8.2000000000000003E-2</v>
      </c>
      <c r="E188" s="93"/>
      <c r="F188" s="96"/>
      <c r="G188" s="122">
        <v>4.452</v>
      </c>
      <c r="H188" s="123">
        <f t="shared" si="5"/>
        <v>4.452</v>
      </c>
      <c r="I188" s="87"/>
      <c r="J188" s="87"/>
      <c r="K188" s="122">
        <v>4.452</v>
      </c>
      <c r="L188" s="47">
        <v>42241</v>
      </c>
      <c r="M188" s="90" t="s">
        <v>185</v>
      </c>
    </row>
    <row r="189" spans="1:13" s="317" customFormat="1" ht="13.9" hidden="1" customHeight="1" x14ac:dyDescent="0.25">
      <c r="A189" s="100" t="s">
        <v>377</v>
      </c>
      <c r="B189" s="11" t="s">
        <v>357</v>
      </c>
      <c r="C189" s="19"/>
      <c r="D189" s="4">
        <v>6.9000000000000006E-2</v>
      </c>
      <c r="E189" s="93"/>
      <c r="F189" s="96"/>
      <c r="G189" s="122">
        <v>5.1050000000000004</v>
      </c>
      <c r="H189" s="123">
        <f t="shared" si="5"/>
        <v>5.1050000000000004</v>
      </c>
      <c r="I189" s="87"/>
      <c r="J189" s="87"/>
      <c r="K189" s="122">
        <v>5.1050000000000004</v>
      </c>
      <c r="L189" s="47">
        <v>42241</v>
      </c>
      <c r="M189" s="90" t="s">
        <v>185</v>
      </c>
    </row>
    <row r="190" spans="1:13" s="317" customFormat="1" ht="13.9" hidden="1" customHeight="1" x14ac:dyDescent="0.25">
      <c r="A190" s="100" t="s">
        <v>378</v>
      </c>
      <c r="B190" s="99" t="s">
        <v>313</v>
      </c>
      <c r="C190" s="19" t="s">
        <v>119</v>
      </c>
      <c r="D190" s="4">
        <v>0.4</v>
      </c>
      <c r="E190" s="92"/>
      <c r="F190" s="92"/>
      <c r="G190" s="122">
        <v>7.1189999999999998</v>
      </c>
      <c r="H190" s="123">
        <f t="shared" si="5"/>
        <v>7.1189999999999998</v>
      </c>
      <c r="I190" s="87"/>
      <c r="J190" s="87"/>
      <c r="K190" s="122">
        <v>7.1189999999999998</v>
      </c>
      <c r="L190" s="47">
        <v>42241</v>
      </c>
      <c r="M190" s="90" t="s">
        <v>185</v>
      </c>
    </row>
    <row r="191" spans="1:13" s="317" customFormat="1" ht="45" hidden="1" x14ac:dyDescent="0.25">
      <c r="A191" s="65" t="s">
        <v>255</v>
      </c>
      <c r="B191" s="14" t="s">
        <v>129</v>
      </c>
      <c r="C191" s="16" t="s">
        <v>119</v>
      </c>
      <c r="D191" s="70">
        <v>7.27</v>
      </c>
      <c r="E191" s="93"/>
      <c r="F191" s="87"/>
      <c r="G191" s="70">
        <v>112.12</v>
      </c>
      <c r="H191" s="87">
        <f t="shared" si="5"/>
        <v>112.12</v>
      </c>
      <c r="I191" s="87"/>
      <c r="J191" s="87"/>
      <c r="K191" s="70">
        <v>121</v>
      </c>
      <c r="L191" s="47">
        <v>42241</v>
      </c>
      <c r="M191" s="90" t="s">
        <v>185</v>
      </c>
    </row>
    <row r="192" spans="1:13" s="317" customFormat="1" ht="45" hidden="1" x14ac:dyDescent="0.25">
      <c r="A192" s="100"/>
      <c r="B192" s="15" t="s">
        <v>217</v>
      </c>
      <c r="C192" s="16"/>
      <c r="D192" s="70">
        <f>SUM(D193:D204)</f>
        <v>3.8529999999999998</v>
      </c>
      <c r="E192" s="92"/>
      <c r="F192" s="70"/>
      <c r="G192" s="70">
        <f>SUM(G193:G204)</f>
        <v>82.576000000000008</v>
      </c>
      <c r="H192" s="70"/>
      <c r="I192" s="70"/>
      <c r="J192" s="70"/>
      <c r="K192" s="70">
        <f>SUM(K193:K204)</f>
        <v>82.576000000000008</v>
      </c>
      <c r="L192" s="47">
        <v>42241</v>
      </c>
      <c r="M192" s="90" t="s">
        <v>185</v>
      </c>
    </row>
    <row r="193" spans="1:13" s="317" customFormat="1" ht="89.25" hidden="1" x14ac:dyDescent="0.25">
      <c r="A193" s="100" t="s">
        <v>256</v>
      </c>
      <c r="B193" s="111" t="s">
        <v>322</v>
      </c>
      <c r="C193" s="19" t="s">
        <v>119</v>
      </c>
      <c r="D193" s="4">
        <v>0.69399999999999995</v>
      </c>
      <c r="E193" s="93"/>
      <c r="F193" s="87"/>
      <c r="G193" s="124">
        <v>8.8840000000000003</v>
      </c>
      <c r="H193" s="87"/>
      <c r="I193" s="87"/>
      <c r="J193" s="87"/>
      <c r="K193" s="124">
        <v>8.8840000000000003</v>
      </c>
      <c r="L193" s="47">
        <v>42241</v>
      </c>
      <c r="M193" s="90" t="s">
        <v>185</v>
      </c>
    </row>
    <row r="194" spans="1:13" s="317" customFormat="1" ht="13.9" hidden="1" customHeight="1" x14ac:dyDescent="0.25">
      <c r="A194" s="100" t="s">
        <v>257</v>
      </c>
      <c r="B194" s="11" t="s">
        <v>323</v>
      </c>
      <c r="C194" s="19" t="s">
        <v>119</v>
      </c>
      <c r="D194" s="4">
        <v>0.223</v>
      </c>
      <c r="E194" s="93"/>
      <c r="F194" s="87"/>
      <c r="G194" s="124">
        <v>5.0960000000000001</v>
      </c>
      <c r="H194" s="87"/>
      <c r="I194" s="87"/>
      <c r="J194" s="87"/>
      <c r="K194" s="124">
        <v>5.0960000000000001</v>
      </c>
      <c r="L194" s="47">
        <v>42241</v>
      </c>
      <c r="M194" s="90" t="s">
        <v>185</v>
      </c>
    </row>
    <row r="195" spans="1:13" s="317" customFormat="1" ht="45" hidden="1" x14ac:dyDescent="0.25">
      <c r="A195" s="100" t="s">
        <v>258</v>
      </c>
      <c r="B195" s="11" t="s">
        <v>314</v>
      </c>
      <c r="C195" s="19" t="s">
        <v>119</v>
      </c>
      <c r="D195" s="4">
        <v>0.80100000000000005</v>
      </c>
      <c r="E195" s="93"/>
      <c r="F195" s="87"/>
      <c r="G195" s="124">
        <v>11.023999999999999</v>
      </c>
      <c r="H195" s="87"/>
      <c r="I195" s="87"/>
      <c r="J195" s="87"/>
      <c r="K195" s="124">
        <v>11.023999999999999</v>
      </c>
      <c r="L195" s="47">
        <v>42241</v>
      </c>
      <c r="M195" s="90" t="s">
        <v>185</v>
      </c>
    </row>
    <row r="196" spans="1:13" s="317" customFormat="1" ht="140.25" hidden="1" x14ac:dyDescent="0.25">
      <c r="A196" s="100" t="s">
        <v>259</v>
      </c>
      <c r="B196" s="11" t="s">
        <v>324</v>
      </c>
      <c r="C196" s="19" t="s">
        <v>119</v>
      </c>
      <c r="D196" s="4">
        <v>0.24</v>
      </c>
      <c r="E196" s="93"/>
      <c r="F196" s="87"/>
      <c r="G196" s="124">
        <v>6.0720000000000001</v>
      </c>
      <c r="H196" s="87"/>
      <c r="I196" s="87"/>
      <c r="J196" s="87"/>
      <c r="K196" s="124">
        <v>6.0720000000000001</v>
      </c>
      <c r="L196" s="47">
        <v>42241</v>
      </c>
      <c r="M196" s="90" t="s">
        <v>185</v>
      </c>
    </row>
    <row r="197" spans="1:13" s="317" customFormat="1" ht="45" hidden="1" x14ac:dyDescent="0.25">
      <c r="A197" s="100" t="s">
        <v>260</v>
      </c>
      <c r="B197" s="11" t="s">
        <v>325</v>
      </c>
      <c r="C197" s="19" t="s">
        <v>119</v>
      </c>
      <c r="D197" s="4">
        <v>0.26900000000000002</v>
      </c>
      <c r="E197" s="93"/>
      <c r="F197" s="87"/>
      <c r="G197" s="124">
        <v>7.2679999999999998</v>
      </c>
      <c r="H197" s="87"/>
      <c r="I197" s="87"/>
      <c r="J197" s="87"/>
      <c r="K197" s="124">
        <v>7.2679999999999998</v>
      </c>
      <c r="L197" s="47">
        <v>42241</v>
      </c>
      <c r="M197" s="90" t="s">
        <v>185</v>
      </c>
    </row>
    <row r="198" spans="1:13" s="317" customFormat="1" ht="63.75" hidden="1" x14ac:dyDescent="0.25">
      <c r="A198" s="100" t="s">
        <v>261</v>
      </c>
      <c r="B198" s="11" t="s">
        <v>326</v>
      </c>
      <c r="C198" s="19" t="s">
        <v>119</v>
      </c>
      <c r="D198" s="4">
        <v>0.218</v>
      </c>
      <c r="E198" s="93"/>
      <c r="F198" s="87"/>
      <c r="G198" s="124">
        <v>8.0679999999999996</v>
      </c>
      <c r="H198" s="87"/>
      <c r="I198" s="87"/>
      <c r="J198" s="87"/>
      <c r="K198" s="124">
        <v>8.0679999999999996</v>
      </c>
      <c r="L198" s="47">
        <v>42241</v>
      </c>
      <c r="M198" s="90" t="s">
        <v>185</v>
      </c>
    </row>
    <row r="199" spans="1:13" s="317" customFormat="1" ht="13.9" hidden="1" customHeight="1" x14ac:dyDescent="0.25">
      <c r="A199" s="100" t="s">
        <v>262</v>
      </c>
      <c r="B199" s="11" t="s">
        <v>327</v>
      </c>
      <c r="C199" s="19" t="s">
        <v>119</v>
      </c>
      <c r="D199" s="4">
        <v>0.154</v>
      </c>
      <c r="E199" s="93"/>
      <c r="F199" s="87"/>
      <c r="G199" s="124">
        <v>4.0999999999999996</v>
      </c>
      <c r="H199" s="87"/>
      <c r="I199" s="87"/>
      <c r="J199" s="87"/>
      <c r="K199" s="124">
        <v>4.0999999999999996</v>
      </c>
      <c r="L199" s="47">
        <v>42241</v>
      </c>
      <c r="M199" s="90" t="s">
        <v>185</v>
      </c>
    </row>
    <row r="200" spans="1:13" s="317" customFormat="1" ht="13.9" hidden="1" customHeight="1" x14ac:dyDescent="0.25">
      <c r="A200" s="100" t="s">
        <v>263</v>
      </c>
      <c r="B200" s="11" t="s">
        <v>328</v>
      </c>
      <c r="C200" s="19" t="s">
        <v>119</v>
      </c>
      <c r="D200" s="4">
        <v>0.217</v>
      </c>
      <c r="E200" s="93"/>
      <c r="F200" s="87"/>
      <c r="G200" s="124">
        <v>6.12</v>
      </c>
      <c r="H200" s="87"/>
      <c r="I200" s="87"/>
      <c r="J200" s="87"/>
      <c r="K200" s="124">
        <v>6.12</v>
      </c>
      <c r="L200" s="47">
        <v>42241</v>
      </c>
      <c r="M200" s="90" t="s">
        <v>185</v>
      </c>
    </row>
    <row r="201" spans="1:13" s="317" customFormat="1" ht="13.9" hidden="1" customHeight="1" x14ac:dyDescent="0.25">
      <c r="A201" s="100" t="s">
        <v>264</v>
      </c>
      <c r="B201" s="11" t="s">
        <v>337</v>
      </c>
      <c r="C201" s="19"/>
      <c r="D201" s="4">
        <v>0.52800000000000002</v>
      </c>
      <c r="E201" s="93"/>
      <c r="F201" s="87"/>
      <c r="G201" s="124">
        <v>14.156000000000001</v>
      </c>
      <c r="H201" s="87"/>
      <c r="I201" s="87"/>
      <c r="J201" s="87"/>
      <c r="K201" s="124">
        <v>14.156000000000001</v>
      </c>
      <c r="L201" s="47">
        <v>42241</v>
      </c>
      <c r="M201" s="90" t="s">
        <v>185</v>
      </c>
    </row>
    <row r="202" spans="1:13" s="317" customFormat="1" ht="13.9" hidden="1" customHeight="1" x14ac:dyDescent="0.25">
      <c r="A202" s="100" t="s">
        <v>265</v>
      </c>
      <c r="B202" s="11" t="s">
        <v>315</v>
      </c>
      <c r="C202" s="19"/>
      <c r="D202" s="4">
        <v>0.06</v>
      </c>
      <c r="E202" s="93"/>
      <c r="F202" s="87"/>
      <c r="G202" s="124">
        <v>0.82799999999999996</v>
      </c>
      <c r="H202" s="87"/>
      <c r="I202" s="87"/>
      <c r="J202" s="87"/>
      <c r="K202" s="124">
        <v>0.82799999999999996</v>
      </c>
      <c r="L202" s="47">
        <v>42241</v>
      </c>
      <c r="M202" s="90" t="s">
        <v>185</v>
      </c>
    </row>
    <row r="203" spans="1:13" s="317" customFormat="1" ht="13.9" hidden="1" customHeight="1" x14ac:dyDescent="0.25">
      <c r="A203" s="100" t="s">
        <v>266</v>
      </c>
      <c r="B203" s="11" t="s">
        <v>338</v>
      </c>
      <c r="C203" s="19"/>
      <c r="D203" s="4">
        <v>0.215</v>
      </c>
      <c r="E203" s="93"/>
      <c r="F203" s="87"/>
      <c r="G203" s="124">
        <v>4.8159999999999998</v>
      </c>
      <c r="H203" s="87"/>
      <c r="I203" s="87"/>
      <c r="J203" s="87"/>
      <c r="K203" s="124">
        <v>4.8159999999999998</v>
      </c>
      <c r="L203" s="47">
        <v>42241</v>
      </c>
      <c r="M203" s="90" t="s">
        <v>185</v>
      </c>
    </row>
    <row r="204" spans="1:13" s="317" customFormat="1" ht="13.9" hidden="1" customHeight="1" x14ac:dyDescent="0.25">
      <c r="A204" s="100" t="s">
        <v>267</v>
      </c>
      <c r="B204" s="11" t="s">
        <v>331</v>
      </c>
      <c r="C204" s="19" t="s">
        <v>119</v>
      </c>
      <c r="D204" s="4">
        <v>0.23400000000000001</v>
      </c>
      <c r="E204" s="93"/>
      <c r="F204" s="87"/>
      <c r="G204" s="124">
        <v>6.1440000000000001</v>
      </c>
      <c r="H204" s="87"/>
      <c r="I204" s="87"/>
      <c r="J204" s="87"/>
      <c r="K204" s="124">
        <v>6.1440000000000001</v>
      </c>
      <c r="L204" s="47">
        <v>42241</v>
      </c>
      <c r="M204" s="90" t="s">
        <v>185</v>
      </c>
    </row>
    <row r="205" spans="1:13" s="317" customFormat="1" ht="13.9" hidden="1" customHeight="1" x14ac:dyDescent="0.25">
      <c r="A205" s="329"/>
      <c r="B205" s="3" t="s">
        <v>218</v>
      </c>
      <c r="C205" s="326"/>
      <c r="D205" s="97">
        <f>SUM(D206:D212)</f>
        <v>3.4180000000000001</v>
      </c>
      <c r="E205" s="70"/>
      <c r="F205" s="70"/>
      <c r="G205" s="97">
        <f>SUM(G206:G212)</f>
        <v>29.548999999999999</v>
      </c>
      <c r="H205" s="70"/>
      <c r="I205" s="70"/>
      <c r="J205" s="70"/>
      <c r="K205" s="97">
        <f>SUM(K206:K212)</f>
        <v>38.429000000000002</v>
      </c>
      <c r="L205" s="47"/>
      <c r="M205" s="90"/>
    </row>
    <row r="206" spans="1:13" s="317" customFormat="1" ht="13.9" hidden="1" customHeight="1" x14ac:dyDescent="0.25">
      <c r="A206" s="100" t="s">
        <v>268</v>
      </c>
      <c r="B206" s="11" t="s">
        <v>332</v>
      </c>
      <c r="C206" s="19"/>
      <c r="D206" s="4">
        <v>0.23499999999999999</v>
      </c>
      <c r="E206" s="92"/>
      <c r="F206" s="125"/>
      <c r="G206" s="124">
        <v>0.93500000000000005</v>
      </c>
      <c r="H206" s="70"/>
      <c r="I206" s="87"/>
      <c r="J206" s="87"/>
      <c r="K206" s="124">
        <v>0.93500000000000005</v>
      </c>
      <c r="L206" s="47">
        <v>42241</v>
      </c>
      <c r="M206" s="90" t="s">
        <v>185</v>
      </c>
    </row>
    <row r="207" spans="1:13" s="317" customFormat="1" ht="13.9" hidden="1" customHeight="1" x14ac:dyDescent="0.25">
      <c r="A207" s="100" t="s">
        <v>269</v>
      </c>
      <c r="B207" s="11" t="s">
        <v>334</v>
      </c>
      <c r="C207" s="19"/>
      <c r="D207" s="4">
        <v>9.4E-2</v>
      </c>
      <c r="E207" s="92"/>
      <c r="F207" s="125"/>
      <c r="G207" s="124">
        <v>2.0299999999999998</v>
      </c>
      <c r="H207" s="70"/>
      <c r="I207" s="87"/>
      <c r="J207" s="87"/>
      <c r="K207" s="124">
        <v>2.0299999999999998</v>
      </c>
      <c r="L207" s="47">
        <v>42241</v>
      </c>
      <c r="M207" s="90" t="s">
        <v>185</v>
      </c>
    </row>
    <row r="208" spans="1:13" s="317" customFormat="1" ht="13.9" hidden="1" customHeight="1" x14ac:dyDescent="0.25">
      <c r="A208" s="100" t="s">
        <v>270</v>
      </c>
      <c r="B208" s="11" t="s">
        <v>339</v>
      </c>
      <c r="C208" s="19" t="s">
        <v>119</v>
      </c>
      <c r="D208" s="4">
        <v>5.3999999999999999E-2</v>
      </c>
      <c r="E208" s="92"/>
      <c r="F208" s="92"/>
      <c r="G208" s="124">
        <v>2.536</v>
      </c>
      <c r="H208" s="70"/>
      <c r="I208" s="87"/>
      <c r="J208" s="87"/>
      <c r="K208" s="124">
        <v>2.536</v>
      </c>
      <c r="L208" s="47">
        <v>42241</v>
      </c>
      <c r="M208" s="90" t="s">
        <v>185</v>
      </c>
    </row>
    <row r="209" spans="1:13" s="317" customFormat="1" ht="13.9" hidden="1" customHeight="1" x14ac:dyDescent="0.25">
      <c r="A209" s="100" t="s">
        <v>393</v>
      </c>
      <c r="B209" s="11" t="s">
        <v>336</v>
      </c>
      <c r="C209" s="19"/>
      <c r="D209" s="4">
        <v>0.29299999999999998</v>
      </c>
      <c r="E209" s="92"/>
      <c r="F209" s="92"/>
      <c r="G209" s="124">
        <v>3.7280000000000002</v>
      </c>
      <c r="H209" s="70"/>
      <c r="I209" s="87"/>
      <c r="J209" s="87"/>
      <c r="K209" s="124">
        <v>3.7280000000000002</v>
      </c>
      <c r="L209" s="47">
        <v>42241</v>
      </c>
      <c r="M209" s="90" t="s">
        <v>185</v>
      </c>
    </row>
    <row r="210" spans="1:13" s="317" customFormat="1" ht="13.9" hidden="1" customHeight="1" x14ac:dyDescent="0.25">
      <c r="A210" s="100" t="s">
        <v>394</v>
      </c>
      <c r="B210" s="28" t="s">
        <v>316</v>
      </c>
      <c r="C210" s="19" t="s">
        <v>119</v>
      </c>
      <c r="D210" s="96">
        <v>1.47</v>
      </c>
      <c r="E210" s="92"/>
      <c r="F210" s="92"/>
      <c r="G210" s="87">
        <v>18.100000000000001</v>
      </c>
      <c r="H210" s="70"/>
      <c r="I210" s="87"/>
      <c r="J210" s="87"/>
      <c r="K210" s="87">
        <v>18.100000000000001</v>
      </c>
      <c r="L210" s="47">
        <v>42241</v>
      </c>
      <c r="M210" s="90" t="s">
        <v>185</v>
      </c>
    </row>
    <row r="211" spans="1:13" s="317" customFormat="1" ht="13.9" hidden="1" customHeight="1" x14ac:dyDescent="0.25">
      <c r="A211" s="100" t="s">
        <v>395</v>
      </c>
      <c r="B211" s="28" t="s">
        <v>219</v>
      </c>
      <c r="C211" s="19" t="s">
        <v>119</v>
      </c>
      <c r="D211" s="96">
        <v>0.182</v>
      </c>
      <c r="E211" s="93"/>
      <c r="F211" s="93"/>
      <c r="G211" s="87">
        <v>2.2200000000000002</v>
      </c>
      <c r="H211" s="87"/>
      <c r="I211" s="87" t="e">
        <v>#REF!</v>
      </c>
      <c r="J211" s="87"/>
      <c r="K211" s="87">
        <v>2.2200000000000002</v>
      </c>
      <c r="L211" s="47">
        <v>42241</v>
      </c>
      <c r="M211" s="90" t="s">
        <v>185</v>
      </c>
    </row>
    <row r="212" spans="1:13" s="317" customFormat="1" ht="33.75" hidden="1" x14ac:dyDescent="0.25">
      <c r="A212" s="100" t="s">
        <v>402</v>
      </c>
      <c r="B212" s="53" t="s">
        <v>403</v>
      </c>
      <c r="C212" s="19" t="s">
        <v>359</v>
      </c>
      <c r="D212" s="96">
        <v>1.0900000000000001</v>
      </c>
      <c r="E212" s="96"/>
      <c r="F212" s="96">
        <v>8.8800000000000008</v>
      </c>
      <c r="G212" s="87">
        <v>0</v>
      </c>
      <c r="H212" s="125"/>
      <c r="I212" s="125"/>
      <c r="J212" s="125"/>
      <c r="K212" s="87">
        <v>8.8800000000000008</v>
      </c>
      <c r="L212" s="47">
        <v>42339</v>
      </c>
      <c r="M212" s="90" t="s">
        <v>148</v>
      </c>
    </row>
    <row r="213" spans="1:13" s="317" customFormat="1" ht="13.9" hidden="1" customHeight="1" x14ac:dyDescent="0.25">
      <c r="A213" s="313" t="s">
        <v>271</v>
      </c>
      <c r="B213" s="312" t="s">
        <v>235</v>
      </c>
      <c r="C213" s="34" t="s">
        <v>119</v>
      </c>
      <c r="D213" s="45">
        <v>82.11</v>
      </c>
      <c r="E213" s="30"/>
      <c r="F213" s="21"/>
      <c r="G213" s="60" t="s">
        <v>147</v>
      </c>
      <c r="H213" s="30"/>
      <c r="I213" s="7"/>
      <c r="J213" s="7"/>
      <c r="K213" s="60" t="s">
        <v>147</v>
      </c>
      <c r="L213" s="47" t="s">
        <v>200</v>
      </c>
      <c r="M213" s="90" t="s">
        <v>185</v>
      </c>
    </row>
    <row r="214" spans="1:13" s="317" customFormat="1" ht="13.9" hidden="1" customHeight="1" x14ac:dyDescent="0.25">
      <c r="A214" s="313" t="s">
        <v>272</v>
      </c>
      <c r="B214" s="15" t="s">
        <v>203</v>
      </c>
      <c r="C214" s="35" t="s">
        <v>119</v>
      </c>
      <c r="D214" s="70">
        <v>4.7699999999999996</v>
      </c>
      <c r="E214" s="30"/>
      <c r="F214" s="21"/>
      <c r="G214" s="60" t="s">
        <v>147</v>
      </c>
      <c r="H214" s="30"/>
      <c r="I214" s="7"/>
      <c r="J214" s="7"/>
      <c r="K214" s="60" t="s">
        <v>147</v>
      </c>
      <c r="L214" s="47" t="s">
        <v>200</v>
      </c>
      <c r="M214" s="90" t="s">
        <v>188</v>
      </c>
    </row>
    <row r="215" spans="1:13" s="317" customFormat="1" ht="13.9" hidden="1" customHeight="1" x14ac:dyDescent="0.25">
      <c r="A215" s="313" t="s">
        <v>273</v>
      </c>
      <c r="B215" s="88" t="s">
        <v>166</v>
      </c>
      <c r="C215" s="35" t="s">
        <v>119</v>
      </c>
      <c r="D215" s="94">
        <v>327.02</v>
      </c>
      <c r="E215" s="71"/>
      <c r="F215" s="21"/>
      <c r="G215" s="60" t="s">
        <v>147</v>
      </c>
      <c r="H215" s="20"/>
      <c r="I215" s="32">
        <v>9.5</v>
      </c>
      <c r="J215" s="32"/>
      <c r="K215" s="60" t="s">
        <v>147</v>
      </c>
      <c r="L215" s="47" t="s">
        <v>200</v>
      </c>
      <c r="M215" s="90" t="s">
        <v>188</v>
      </c>
    </row>
    <row r="216" spans="1:13" s="317" customFormat="1" ht="13.9" hidden="1" customHeight="1" x14ac:dyDescent="0.25">
      <c r="A216" s="313"/>
      <c r="B216" s="53" t="s">
        <v>167</v>
      </c>
      <c r="C216" s="35" t="s">
        <v>119</v>
      </c>
      <c r="D216" s="36">
        <v>33.65</v>
      </c>
      <c r="E216" s="26"/>
      <c r="F216" s="21"/>
      <c r="G216" s="60" t="s">
        <v>147</v>
      </c>
      <c r="H216" s="20"/>
      <c r="I216" s="32">
        <v>9.1829999999999998</v>
      </c>
      <c r="J216" s="32"/>
      <c r="K216" s="60" t="s">
        <v>147</v>
      </c>
      <c r="L216" s="47" t="s">
        <v>200</v>
      </c>
      <c r="M216" s="91" t="s">
        <v>148</v>
      </c>
    </row>
    <row r="217" spans="1:13" s="317" customFormat="1" ht="13.9" hidden="1" customHeight="1" x14ac:dyDescent="0.25">
      <c r="A217" s="313" t="s">
        <v>274</v>
      </c>
      <c r="B217" s="88" t="s">
        <v>236</v>
      </c>
      <c r="C217" s="35" t="s">
        <v>119</v>
      </c>
      <c r="D217" s="33">
        <v>77.5</v>
      </c>
      <c r="E217" s="37"/>
      <c r="F217" s="21"/>
      <c r="G217" s="60" t="s">
        <v>147</v>
      </c>
      <c r="H217" s="67"/>
      <c r="I217" s="32">
        <v>20.126999999999999</v>
      </c>
      <c r="J217" s="32"/>
      <c r="K217" s="60" t="s">
        <v>147</v>
      </c>
      <c r="L217" s="47" t="s">
        <v>200</v>
      </c>
      <c r="M217" s="90" t="s">
        <v>188</v>
      </c>
    </row>
    <row r="218" spans="1:13" s="317" customFormat="1" ht="13.9" hidden="1" customHeight="1" x14ac:dyDescent="0.25">
      <c r="A218" s="64"/>
      <c r="B218" s="53" t="s">
        <v>167</v>
      </c>
      <c r="C218" s="35" t="s">
        <v>119</v>
      </c>
      <c r="D218" s="36">
        <v>33.65</v>
      </c>
      <c r="E218" s="30"/>
      <c r="F218" s="21"/>
      <c r="G218" s="60" t="s">
        <v>147</v>
      </c>
      <c r="H218" s="67"/>
      <c r="I218" s="32">
        <v>11.595000000000001</v>
      </c>
      <c r="J218" s="32"/>
      <c r="K218" s="60" t="s">
        <v>147</v>
      </c>
      <c r="L218" s="47" t="s">
        <v>200</v>
      </c>
      <c r="M218" s="91" t="s">
        <v>148</v>
      </c>
    </row>
    <row r="219" spans="1:13" s="317" customFormat="1" ht="13.9" hidden="1" customHeight="1" x14ac:dyDescent="0.25">
      <c r="A219" s="313" t="s">
        <v>275</v>
      </c>
      <c r="B219" s="88" t="s">
        <v>237</v>
      </c>
      <c r="C219" s="35" t="s">
        <v>119</v>
      </c>
      <c r="D219" s="33">
        <v>37.799999999999997</v>
      </c>
      <c r="E219" s="38"/>
      <c r="F219" s="21"/>
      <c r="G219" s="60" t="s">
        <v>147</v>
      </c>
      <c r="H219" s="71"/>
      <c r="I219" s="32">
        <v>13.936</v>
      </c>
      <c r="J219" s="32"/>
      <c r="K219" s="60" t="s">
        <v>147</v>
      </c>
      <c r="L219" s="47" t="s">
        <v>200</v>
      </c>
      <c r="M219" s="90" t="s">
        <v>188</v>
      </c>
    </row>
    <row r="220" spans="1:13" s="317" customFormat="1" ht="13.9" hidden="1" customHeight="1" x14ac:dyDescent="0.25">
      <c r="A220" s="313"/>
      <c r="B220" s="53" t="s">
        <v>167</v>
      </c>
      <c r="C220" s="26" t="s">
        <v>119</v>
      </c>
      <c r="D220" s="36">
        <v>3.7</v>
      </c>
      <c r="E220" s="37"/>
      <c r="F220" s="21"/>
      <c r="G220" s="60" t="s">
        <v>147</v>
      </c>
      <c r="H220" s="71"/>
      <c r="I220" s="67">
        <v>0.67</v>
      </c>
      <c r="J220" s="67"/>
      <c r="K220" s="60" t="s">
        <v>147</v>
      </c>
      <c r="L220" s="47" t="s">
        <v>200</v>
      </c>
      <c r="M220" s="91" t="s">
        <v>148</v>
      </c>
    </row>
    <row r="221" spans="1:13" s="317" customFormat="1" hidden="1" x14ac:dyDescent="0.25">
      <c r="A221" s="313" t="s">
        <v>304</v>
      </c>
      <c r="B221" s="39" t="s">
        <v>179</v>
      </c>
      <c r="C221" s="40" t="s">
        <v>36</v>
      </c>
      <c r="D221" s="72">
        <v>19</v>
      </c>
      <c r="E221" s="37"/>
      <c r="F221" s="21"/>
      <c r="G221" s="62"/>
      <c r="H221" s="126"/>
      <c r="I221" s="71"/>
      <c r="J221" s="71"/>
      <c r="K221" s="62"/>
      <c r="L221" s="41"/>
      <c r="M221" s="91"/>
    </row>
    <row r="222" spans="1:13" s="317" customFormat="1" ht="13.9" hidden="1" customHeight="1" x14ac:dyDescent="0.25">
      <c r="A222" s="960" t="s">
        <v>305</v>
      </c>
      <c r="B222" s="945" t="s">
        <v>146</v>
      </c>
      <c r="C222" s="36" t="s">
        <v>36</v>
      </c>
      <c r="D222" s="26">
        <v>12</v>
      </c>
      <c r="E222" s="37"/>
      <c r="F222" s="21"/>
      <c r="G222" s="60" t="s">
        <v>147</v>
      </c>
      <c r="H222" s="126"/>
      <c r="I222" s="71"/>
      <c r="J222" s="71"/>
      <c r="K222" s="60" t="s">
        <v>147</v>
      </c>
      <c r="L222" s="47">
        <v>42241</v>
      </c>
      <c r="M222" s="90" t="s">
        <v>185</v>
      </c>
    </row>
    <row r="223" spans="1:13" s="317" customFormat="1" ht="13.9" hidden="1" customHeight="1" x14ac:dyDescent="0.25">
      <c r="A223" s="961"/>
      <c r="B223" s="945"/>
      <c r="C223" s="36" t="s">
        <v>36</v>
      </c>
      <c r="D223" s="26">
        <v>7</v>
      </c>
      <c r="E223" s="37"/>
      <c r="F223" s="21"/>
      <c r="G223" s="60" t="s">
        <v>147</v>
      </c>
      <c r="H223" s="71"/>
      <c r="I223" s="67" t="s">
        <v>147</v>
      </c>
      <c r="J223" s="67"/>
      <c r="K223" s="60" t="s">
        <v>147</v>
      </c>
      <c r="L223" s="47">
        <v>42241</v>
      </c>
      <c r="M223" s="91" t="s">
        <v>148</v>
      </c>
    </row>
    <row r="224" spans="1:13" s="317" customFormat="1" ht="13.9" hidden="1" customHeight="1" x14ac:dyDescent="0.25">
      <c r="A224" s="314"/>
      <c r="B224" s="152" t="s">
        <v>361</v>
      </c>
      <c r="C224" s="105"/>
      <c r="D224" s="132"/>
      <c r="E224" s="133"/>
      <c r="F224" s="134"/>
      <c r="G224" s="140">
        <f>SUM(G225:G229)</f>
        <v>1.2189999999999999</v>
      </c>
      <c r="H224" s="135"/>
      <c r="I224" s="136"/>
      <c r="J224" s="67"/>
      <c r="K224" s="140">
        <f>SUM(K225:K229)</f>
        <v>1.2189999999999999</v>
      </c>
      <c r="L224" s="47"/>
      <c r="M224" s="91"/>
    </row>
    <row r="225" spans="1:13" s="317" customFormat="1" ht="13.9" hidden="1" customHeight="1" x14ac:dyDescent="0.25">
      <c r="A225" s="314" t="s">
        <v>379</v>
      </c>
      <c r="B225" s="311" t="s">
        <v>362</v>
      </c>
      <c r="C225" s="105" t="s">
        <v>69</v>
      </c>
      <c r="D225" s="13">
        <v>2</v>
      </c>
      <c r="E225" s="133"/>
      <c r="F225" s="134"/>
      <c r="G225" s="121">
        <v>0.59399999999999997</v>
      </c>
      <c r="H225" s="137" t="s">
        <v>69</v>
      </c>
      <c r="I225" s="2">
        <v>2</v>
      </c>
      <c r="J225" s="67"/>
      <c r="K225" s="121">
        <v>0.59399999999999997</v>
      </c>
      <c r="L225" s="47">
        <v>42241</v>
      </c>
      <c r="M225" s="90" t="s">
        <v>185</v>
      </c>
    </row>
    <row r="226" spans="1:13" s="317" customFormat="1" ht="13.9" hidden="1" customHeight="1" x14ac:dyDescent="0.25">
      <c r="A226" s="314" t="s">
        <v>380</v>
      </c>
      <c r="B226" s="311" t="s">
        <v>363</v>
      </c>
      <c r="C226" s="105" t="s">
        <v>69</v>
      </c>
      <c r="D226" s="13">
        <v>1</v>
      </c>
      <c r="E226" s="133"/>
      <c r="F226" s="134"/>
      <c r="G226" s="121">
        <v>0.29699999999999999</v>
      </c>
      <c r="H226" s="137" t="s">
        <v>69</v>
      </c>
      <c r="I226" s="2">
        <v>1</v>
      </c>
      <c r="J226" s="67"/>
      <c r="K226" s="121">
        <v>0.29699999999999999</v>
      </c>
      <c r="L226" s="47">
        <v>42241</v>
      </c>
      <c r="M226" s="90" t="s">
        <v>185</v>
      </c>
    </row>
    <row r="227" spans="1:13" s="317" customFormat="1" ht="13.9" hidden="1" customHeight="1" x14ac:dyDescent="0.25">
      <c r="A227" s="314" t="s">
        <v>381</v>
      </c>
      <c r="B227" s="113" t="s">
        <v>364</v>
      </c>
      <c r="C227" s="105" t="s">
        <v>69</v>
      </c>
      <c r="D227" s="13">
        <v>2</v>
      </c>
      <c r="E227" s="133"/>
      <c r="F227" s="134"/>
      <c r="G227" s="121">
        <v>0.108</v>
      </c>
      <c r="H227" s="137" t="s">
        <v>69</v>
      </c>
      <c r="I227" s="2">
        <v>2</v>
      </c>
      <c r="J227" s="67"/>
      <c r="K227" s="121">
        <v>0.108</v>
      </c>
      <c r="L227" s="47">
        <v>42369</v>
      </c>
      <c r="M227" s="90" t="s">
        <v>185</v>
      </c>
    </row>
    <row r="228" spans="1:13" s="317" customFormat="1" ht="13.9" hidden="1" customHeight="1" x14ac:dyDescent="0.25">
      <c r="A228" s="314" t="s">
        <v>382</v>
      </c>
      <c r="B228" s="113" t="s">
        <v>365</v>
      </c>
      <c r="C228" s="105" t="s">
        <v>69</v>
      </c>
      <c r="D228" s="13">
        <v>1</v>
      </c>
      <c r="E228" s="133"/>
      <c r="F228" s="134"/>
      <c r="G228" s="121">
        <v>5.3999999999999999E-2</v>
      </c>
      <c r="H228" s="137" t="s">
        <v>69</v>
      </c>
      <c r="I228" s="2">
        <v>1</v>
      </c>
      <c r="J228" s="67"/>
      <c r="K228" s="121">
        <v>5.3999999999999999E-2</v>
      </c>
      <c r="L228" s="47">
        <v>42369</v>
      </c>
      <c r="M228" s="90" t="s">
        <v>185</v>
      </c>
    </row>
    <row r="229" spans="1:13" s="317" customFormat="1" ht="13.9" hidden="1" customHeight="1" x14ac:dyDescent="0.25">
      <c r="A229" s="314" t="s">
        <v>383</v>
      </c>
      <c r="B229" s="311" t="s">
        <v>366</v>
      </c>
      <c r="C229" s="138" t="s">
        <v>69</v>
      </c>
      <c r="D229" s="13">
        <v>1</v>
      </c>
      <c r="E229" s="133"/>
      <c r="F229" s="139"/>
      <c r="G229" s="121">
        <v>0.16600000000000001</v>
      </c>
      <c r="H229" s="137" t="s">
        <v>69</v>
      </c>
      <c r="I229" s="2">
        <v>1</v>
      </c>
      <c r="J229" s="67"/>
      <c r="K229" s="121">
        <v>0.16600000000000001</v>
      </c>
      <c r="L229" s="47">
        <v>42241</v>
      </c>
      <c r="M229" s="90" t="s">
        <v>185</v>
      </c>
    </row>
    <row r="230" spans="1:13" s="317" customFormat="1" ht="13.9" hidden="1" customHeight="1" x14ac:dyDescent="0.25">
      <c r="A230" s="64" t="s">
        <v>223</v>
      </c>
      <c r="B230" s="118" t="s">
        <v>341</v>
      </c>
      <c r="C230" s="36" t="s">
        <v>36</v>
      </c>
      <c r="D230" s="43"/>
      <c r="E230" s="37"/>
      <c r="F230" s="37"/>
      <c r="G230" s="62">
        <f>SUM(G231+G232+G233+G235+G236+G237)</f>
        <v>6.03</v>
      </c>
      <c r="H230" s="71"/>
      <c r="I230" s="71" t="s">
        <v>147</v>
      </c>
      <c r="J230" s="71"/>
      <c r="K230" s="62">
        <f>SUM(K231+K232+K233+K235+K236+K237)</f>
        <v>6.03</v>
      </c>
      <c r="L230" s="47"/>
      <c r="M230" s="90" t="s">
        <v>188</v>
      </c>
    </row>
    <row r="231" spans="1:13" s="317" customFormat="1" ht="13.9" hidden="1" customHeight="1" x14ac:dyDescent="0.25">
      <c r="A231" s="64" t="s">
        <v>224</v>
      </c>
      <c r="B231" s="113" t="s">
        <v>344</v>
      </c>
      <c r="C231" s="36" t="s">
        <v>36</v>
      </c>
      <c r="D231" s="43">
        <v>1</v>
      </c>
      <c r="E231" s="37"/>
      <c r="F231" s="37"/>
      <c r="G231" s="60">
        <v>0.76</v>
      </c>
      <c r="H231" s="71"/>
      <c r="I231" s="67" t="s">
        <v>147</v>
      </c>
      <c r="J231" s="67"/>
      <c r="K231" s="60">
        <v>0.76</v>
      </c>
      <c r="L231" s="47">
        <v>42248</v>
      </c>
      <c r="M231" s="90" t="s">
        <v>185</v>
      </c>
    </row>
    <row r="232" spans="1:13" s="317" customFormat="1" ht="13.9" hidden="1" customHeight="1" x14ac:dyDescent="0.25">
      <c r="A232" s="64" t="s">
        <v>225</v>
      </c>
      <c r="B232" s="311" t="s">
        <v>345</v>
      </c>
      <c r="C232" s="36" t="s">
        <v>36</v>
      </c>
      <c r="D232" s="26">
        <v>1</v>
      </c>
      <c r="E232" s="37"/>
      <c r="F232" s="37"/>
      <c r="G232" s="153">
        <v>0.9</v>
      </c>
      <c r="H232" s="76"/>
      <c r="I232" s="71"/>
      <c r="J232" s="71"/>
      <c r="K232" s="153">
        <v>0.9</v>
      </c>
      <c r="L232" s="47">
        <v>42248</v>
      </c>
      <c r="M232" s="90" t="s">
        <v>185</v>
      </c>
    </row>
    <row r="233" spans="1:13" s="317" customFormat="1" ht="13.9" hidden="1" customHeight="1" x14ac:dyDescent="0.25">
      <c r="A233" s="64" t="s">
        <v>226</v>
      </c>
      <c r="B233" s="11" t="s">
        <v>346</v>
      </c>
      <c r="C233" s="36" t="s">
        <v>36</v>
      </c>
      <c r="D233" s="26">
        <v>3</v>
      </c>
      <c r="E233" s="77"/>
      <c r="F233" s="37"/>
      <c r="G233" s="153">
        <v>2.2000000000000002</v>
      </c>
      <c r="H233" s="71"/>
      <c r="I233" s="71" t="s">
        <v>147</v>
      </c>
      <c r="J233" s="71"/>
      <c r="K233" s="153">
        <v>2.2000000000000002</v>
      </c>
      <c r="L233" s="47">
        <v>42248</v>
      </c>
      <c r="M233" s="90" t="s">
        <v>185</v>
      </c>
    </row>
    <row r="234" spans="1:13" s="317" customFormat="1" ht="13.9" hidden="1" customHeight="1" x14ac:dyDescent="0.25">
      <c r="A234" s="64" t="s">
        <v>227</v>
      </c>
      <c r="B234" s="11" t="s">
        <v>342</v>
      </c>
      <c r="C234" s="36"/>
      <c r="D234" s="43"/>
      <c r="E234" s="77"/>
      <c r="F234" s="37"/>
      <c r="G234" s="60"/>
      <c r="H234" s="71"/>
      <c r="I234" s="71"/>
      <c r="J234" s="71"/>
      <c r="K234" s="60"/>
      <c r="L234" s="47"/>
      <c r="M234" s="90" t="s">
        <v>241</v>
      </c>
    </row>
    <row r="235" spans="1:13" s="317" customFormat="1" ht="13.9" hidden="1" customHeight="1" x14ac:dyDescent="0.25">
      <c r="A235" s="64" t="s">
        <v>384</v>
      </c>
      <c r="B235" s="99" t="s">
        <v>346</v>
      </c>
      <c r="C235" s="36" t="s">
        <v>36</v>
      </c>
      <c r="D235" s="26">
        <v>3</v>
      </c>
      <c r="E235" s="77"/>
      <c r="F235" s="37"/>
      <c r="G235" s="60">
        <v>0.5</v>
      </c>
      <c r="H235" s="71"/>
      <c r="I235" s="71"/>
      <c r="J235" s="71"/>
      <c r="K235" s="60">
        <v>0.5</v>
      </c>
      <c r="L235" s="47">
        <v>42309</v>
      </c>
      <c r="M235" s="90" t="s">
        <v>241</v>
      </c>
    </row>
    <row r="236" spans="1:13" s="317" customFormat="1" ht="13.9" hidden="1" customHeight="1" x14ac:dyDescent="0.25">
      <c r="A236" s="64" t="s">
        <v>385</v>
      </c>
      <c r="B236" s="119" t="s">
        <v>343</v>
      </c>
      <c r="C236" s="36" t="s">
        <v>36</v>
      </c>
      <c r="D236" s="26">
        <v>6</v>
      </c>
      <c r="E236" s="77"/>
      <c r="F236" s="37"/>
      <c r="G236" s="60">
        <v>1</v>
      </c>
      <c r="H236" s="71"/>
      <c r="I236" s="71"/>
      <c r="J236" s="71"/>
      <c r="K236" s="60">
        <v>1</v>
      </c>
      <c r="L236" s="47">
        <v>42309</v>
      </c>
      <c r="M236" s="90" t="s">
        <v>241</v>
      </c>
    </row>
    <row r="237" spans="1:13" s="317" customFormat="1" ht="13.9" hidden="1" customHeight="1" x14ac:dyDescent="0.25">
      <c r="A237" s="64" t="s">
        <v>386</v>
      </c>
      <c r="B237" s="120" t="s">
        <v>347</v>
      </c>
      <c r="C237" s="36" t="s">
        <v>36</v>
      </c>
      <c r="D237" s="26">
        <v>4</v>
      </c>
      <c r="E237" s="77"/>
      <c r="F237" s="37"/>
      <c r="G237" s="60">
        <v>0.67</v>
      </c>
      <c r="H237" s="71"/>
      <c r="I237" s="71"/>
      <c r="J237" s="71"/>
      <c r="K237" s="60">
        <v>0.67</v>
      </c>
      <c r="L237" s="47">
        <v>42309</v>
      </c>
      <c r="M237" s="90" t="s">
        <v>241</v>
      </c>
    </row>
    <row r="238" spans="1:13" s="317" customFormat="1" ht="13.9" hidden="1" customHeight="1" x14ac:dyDescent="0.25">
      <c r="A238" s="313" t="s">
        <v>306</v>
      </c>
      <c r="B238" s="312" t="s">
        <v>340</v>
      </c>
      <c r="C238" s="36" t="s">
        <v>36</v>
      </c>
      <c r="D238" s="8"/>
      <c r="E238" s="37"/>
      <c r="F238" s="75"/>
      <c r="G238" s="59">
        <f>SUM(G239:G240)</f>
        <v>17.099</v>
      </c>
      <c r="H238" s="71"/>
      <c r="I238" s="71"/>
      <c r="J238" s="71"/>
      <c r="K238" s="59">
        <f>SUM(K239:K240)</f>
        <v>17.099</v>
      </c>
      <c r="L238" s="47"/>
      <c r="M238" s="91"/>
    </row>
    <row r="239" spans="1:13" s="317" customFormat="1" ht="13.9" hidden="1" customHeight="1" x14ac:dyDescent="0.25">
      <c r="A239" s="64" t="s">
        <v>97</v>
      </c>
      <c r="B239" s="11" t="s">
        <v>317</v>
      </c>
      <c r="C239" s="36" t="s">
        <v>36</v>
      </c>
      <c r="D239" s="115" t="s">
        <v>318</v>
      </c>
      <c r="E239" s="44"/>
      <c r="F239" s="44"/>
      <c r="G239" s="131">
        <v>8.8970000000000002</v>
      </c>
      <c r="H239" s="71"/>
      <c r="I239" s="71"/>
      <c r="J239" s="71"/>
      <c r="K239" s="131">
        <v>8.8970000000000002</v>
      </c>
      <c r="L239" s="47">
        <v>42241</v>
      </c>
      <c r="M239" s="90" t="s">
        <v>185</v>
      </c>
    </row>
    <row r="240" spans="1:13" s="317" customFormat="1" ht="13.9" hidden="1" customHeight="1" x14ac:dyDescent="0.25">
      <c r="A240" s="64" t="s">
        <v>98</v>
      </c>
      <c r="B240" s="11" t="s">
        <v>319</v>
      </c>
      <c r="C240" s="36" t="s">
        <v>36</v>
      </c>
      <c r="D240" s="149">
        <v>12</v>
      </c>
      <c r="E240" s="44"/>
      <c r="F240" s="44"/>
      <c r="G240" s="131">
        <v>8.202</v>
      </c>
      <c r="H240" s="71"/>
      <c r="I240" s="71"/>
      <c r="J240" s="71"/>
      <c r="K240" s="131">
        <v>8.202</v>
      </c>
      <c r="L240" s="47">
        <v>42241</v>
      </c>
      <c r="M240" s="90" t="s">
        <v>185</v>
      </c>
    </row>
    <row r="241" spans="1:13" s="317" customFormat="1" ht="13.9" hidden="1" customHeight="1" x14ac:dyDescent="0.25">
      <c r="A241" s="65" t="s">
        <v>276</v>
      </c>
      <c r="B241" s="312" t="s">
        <v>190</v>
      </c>
      <c r="C241" s="40" t="s">
        <v>119</v>
      </c>
      <c r="D241" s="45">
        <v>21.06</v>
      </c>
      <c r="E241" s="37"/>
      <c r="F241" s="37"/>
      <c r="G241" s="60" t="s">
        <v>147</v>
      </c>
      <c r="H241" s="67"/>
      <c r="I241" s="71">
        <v>11.771000000000001</v>
      </c>
      <c r="J241" s="71"/>
      <c r="K241" s="60" t="s">
        <v>147</v>
      </c>
      <c r="L241" s="47" t="s">
        <v>200</v>
      </c>
      <c r="M241" s="90" t="s">
        <v>187</v>
      </c>
    </row>
    <row r="242" spans="1:13" s="317" customFormat="1" ht="13.9" hidden="1" customHeight="1" x14ac:dyDescent="0.25">
      <c r="A242" s="100" t="s">
        <v>277</v>
      </c>
      <c r="B242" s="89" t="s">
        <v>72</v>
      </c>
      <c r="C242" s="86" t="s">
        <v>119</v>
      </c>
      <c r="D242" s="32">
        <v>4.4809999999999999</v>
      </c>
      <c r="E242" s="37"/>
      <c r="F242" s="77"/>
      <c r="G242" s="60" t="s">
        <v>147</v>
      </c>
      <c r="H242" s="76"/>
      <c r="I242" s="71">
        <v>2.5299999999999998</v>
      </c>
      <c r="J242" s="71"/>
      <c r="K242" s="60" t="s">
        <v>147</v>
      </c>
      <c r="L242" s="47" t="s">
        <v>200</v>
      </c>
      <c r="M242" s="90" t="s">
        <v>185</v>
      </c>
    </row>
    <row r="243" spans="1:13" s="317" customFormat="1" ht="13.9" hidden="1" customHeight="1" x14ac:dyDescent="0.25">
      <c r="A243" s="64" t="s">
        <v>278</v>
      </c>
      <c r="B243" s="89" t="s">
        <v>73</v>
      </c>
      <c r="C243" s="86" t="s">
        <v>119</v>
      </c>
      <c r="D243" s="32">
        <v>16.579999999999998</v>
      </c>
      <c r="E243" s="37"/>
      <c r="F243" s="38"/>
      <c r="G243" s="60" t="s">
        <v>147</v>
      </c>
      <c r="H243" s="71"/>
      <c r="I243" s="67">
        <f>SUM(I245:I246)</f>
        <v>3.4129999999999998</v>
      </c>
      <c r="J243" s="67"/>
      <c r="K243" s="60" t="s">
        <v>147</v>
      </c>
      <c r="L243" s="47" t="s">
        <v>200</v>
      </c>
      <c r="M243" s="90" t="s">
        <v>187</v>
      </c>
    </row>
    <row r="244" spans="1:13" s="317" customFormat="1" ht="78.75" hidden="1" x14ac:dyDescent="0.25">
      <c r="A244" s="313" t="s">
        <v>279</v>
      </c>
      <c r="B244" s="15" t="s">
        <v>168</v>
      </c>
      <c r="C244" s="19" t="s">
        <v>36</v>
      </c>
      <c r="D244" s="80">
        <v>114</v>
      </c>
      <c r="E244" s="37"/>
      <c r="F244" s="27"/>
      <c r="G244" s="61" t="s">
        <v>147</v>
      </c>
      <c r="H244" s="76"/>
      <c r="I244" s="67"/>
      <c r="J244" s="67"/>
      <c r="K244" s="61" t="s">
        <v>147</v>
      </c>
      <c r="L244" s="47">
        <v>42241</v>
      </c>
      <c r="M244" s="90" t="s">
        <v>191</v>
      </c>
    </row>
    <row r="245" spans="1:13" s="317" customFormat="1" ht="13.9" hidden="1" customHeight="1" x14ac:dyDescent="0.25">
      <c r="A245" s="64" t="s">
        <v>280</v>
      </c>
      <c r="B245" s="31" t="s">
        <v>194</v>
      </c>
      <c r="C245" s="36" t="s">
        <v>36</v>
      </c>
      <c r="D245" s="46">
        <v>102</v>
      </c>
      <c r="E245" s="37"/>
      <c r="F245" s="27"/>
      <c r="G245" s="61" t="s">
        <v>147</v>
      </c>
      <c r="H245" s="71"/>
      <c r="I245" s="71">
        <v>3.4129999999999998</v>
      </c>
      <c r="J245" s="71"/>
      <c r="K245" s="61" t="s">
        <v>147</v>
      </c>
      <c r="L245" s="47">
        <v>42241</v>
      </c>
      <c r="M245" s="90" t="s">
        <v>191</v>
      </c>
    </row>
    <row r="246" spans="1:13" s="317" customFormat="1" ht="13.9" hidden="1" customHeight="1" x14ac:dyDescent="0.25">
      <c r="A246" s="64" t="s">
        <v>281</v>
      </c>
      <c r="B246" s="31" t="s">
        <v>184</v>
      </c>
      <c r="C246" s="36" t="s">
        <v>36</v>
      </c>
      <c r="D246" s="46">
        <v>102</v>
      </c>
      <c r="E246" s="26"/>
      <c r="F246" s="37"/>
      <c r="G246" s="60" t="s">
        <v>147</v>
      </c>
      <c r="H246" s="71"/>
      <c r="I246" s="71"/>
      <c r="J246" s="71"/>
      <c r="K246" s="60" t="s">
        <v>147</v>
      </c>
      <c r="L246" s="47">
        <v>42241</v>
      </c>
      <c r="M246" s="90" t="s">
        <v>191</v>
      </c>
    </row>
    <row r="247" spans="1:13" s="317" customFormat="1" ht="13.9" hidden="1" customHeight="1" x14ac:dyDescent="0.25">
      <c r="A247" s="64" t="s">
        <v>282</v>
      </c>
      <c r="B247" s="28" t="s">
        <v>195</v>
      </c>
      <c r="C247" s="36" t="s">
        <v>36</v>
      </c>
      <c r="D247" s="46">
        <v>9</v>
      </c>
      <c r="E247" s="26"/>
      <c r="F247" s="37"/>
      <c r="G247" s="60" t="s">
        <v>147</v>
      </c>
      <c r="H247" s="71"/>
      <c r="I247" s="78"/>
      <c r="J247" s="78"/>
      <c r="K247" s="60" t="s">
        <v>147</v>
      </c>
      <c r="L247" s="47">
        <v>42241</v>
      </c>
      <c r="M247" s="90" t="s">
        <v>188</v>
      </c>
    </row>
    <row r="248" spans="1:13" s="317" customFormat="1" ht="13.9" hidden="1" customHeight="1" x14ac:dyDescent="0.25">
      <c r="A248" s="64" t="s">
        <v>283</v>
      </c>
      <c r="B248" s="28" t="s">
        <v>196</v>
      </c>
      <c r="C248" s="36" t="s">
        <v>36</v>
      </c>
      <c r="D248" s="46">
        <v>3</v>
      </c>
      <c r="E248" s="26"/>
      <c r="F248" s="37"/>
      <c r="G248" s="60" t="s">
        <v>147</v>
      </c>
      <c r="H248" s="71"/>
      <c r="I248" s="67"/>
      <c r="J248" s="67"/>
      <c r="K248" s="60" t="s">
        <v>147</v>
      </c>
      <c r="L248" s="47">
        <v>42241</v>
      </c>
      <c r="M248" s="90" t="s">
        <v>185</v>
      </c>
    </row>
    <row r="249" spans="1:13" s="317" customFormat="1" ht="13.9" hidden="1" customHeight="1" x14ac:dyDescent="0.25">
      <c r="A249" s="101">
        <v>2</v>
      </c>
      <c r="B249" s="55" t="s">
        <v>192</v>
      </c>
      <c r="C249" s="330"/>
      <c r="D249" s="79"/>
      <c r="E249" s="79"/>
      <c r="F249" s="79"/>
      <c r="G249" s="62">
        <f>SUM(G251+G280+G283)</f>
        <v>109.42140000000001</v>
      </c>
      <c r="H249" s="79"/>
      <c r="I249" s="79"/>
      <c r="J249" s="79"/>
      <c r="K249" s="62">
        <f>SUM(K251+K280+K283)</f>
        <v>109.42140000000001</v>
      </c>
      <c r="L249" s="79"/>
      <c r="M249" s="331"/>
    </row>
    <row r="250" spans="1:13" s="317" customFormat="1" hidden="1" x14ac:dyDescent="0.25">
      <c r="A250" s="64" t="s">
        <v>284</v>
      </c>
      <c r="B250" s="48" t="s">
        <v>180</v>
      </c>
      <c r="C250" s="16" t="s">
        <v>119</v>
      </c>
      <c r="D250" s="70">
        <v>396.6</v>
      </c>
      <c r="E250" s="26"/>
      <c r="F250" s="71"/>
      <c r="G250" s="326"/>
      <c r="H250" s="71"/>
      <c r="I250" s="29"/>
      <c r="J250" s="29"/>
      <c r="K250" s="326"/>
      <c r="L250" s="47"/>
      <c r="M250" s="91"/>
    </row>
    <row r="251" spans="1:13" s="317" customFormat="1" ht="13.9" hidden="1" customHeight="1" x14ac:dyDescent="0.25">
      <c r="A251" s="64" t="s">
        <v>285</v>
      </c>
      <c r="B251" s="15" t="s">
        <v>158</v>
      </c>
      <c r="C251" s="16" t="s">
        <v>119</v>
      </c>
      <c r="D251" s="70">
        <f>SUM(D253+D271+D258)</f>
        <v>7.6849999999999987</v>
      </c>
      <c r="E251" s="26"/>
      <c r="F251" s="71"/>
      <c r="G251" s="70">
        <f>SUM(G253+G271+G258)</f>
        <v>78.475400000000008</v>
      </c>
      <c r="H251" s="71"/>
      <c r="I251" s="80"/>
      <c r="J251" s="81"/>
      <c r="K251" s="70">
        <f>SUM(K253+K271+K258)</f>
        <v>78.475400000000008</v>
      </c>
      <c r="L251" s="47"/>
      <c r="M251" s="90" t="s">
        <v>185</v>
      </c>
    </row>
    <row r="252" spans="1:13" s="317" customFormat="1" hidden="1" x14ac:dyDescent="0.25">
      <c r="A252" s="100"/>
      <c r="B252" s="23" t="s">
        <v>152</v>
      </c>
      <c r="C252" s="16"/>
      <c r="D252" s="7"/>
      <c r="E252" s="35"/>
      <c r="F252" s="67"/>
      <c r="G252" s="62"/>
      <c r="H252" s="67"/>
      <c r="I252" s="67"/>
      <c r="J252" s="67"/>
      <c r="K252" s="62"/>
      <c r="L252" s="24"/>
      <c r="M252" s="91"/>
    </row>
    <row r="253" spans="1:13" s="317" customFormat="1" ht="33.75" hidden="1" x14ac:dyDescent="0.25">
      <c r="A253" s="64" t="s">
        <v>286</v>
      </c>
      <c r="B253" s="15" t="s">
        <v>238</v>
      </c>
      <c r="C253" s="16" t="s">
        <v>119</v>
      </c>
      <c r="D253" s="97">
        <f>SUM(D254:D257)</f>
        <v>4.0589999999999993</v>
      </c>
      <c r="E253" s="70"/>
      <c r="F253" s="70"/>
      <c r="G253" s="97">
        <f>SUM(G254:G257)</f>
        <v>45.598000000000006</v>
      </c>
      <c r="H253" s="70"/>
      <c r="I253" s="70"/>
      <c r="J253" s="70"/>
      <c r="K253" s="97">
        <f>SUM(K254:K257)</f>
        <v>45.598000000000006</v>
      </c>
      <c r="L253" s="24">
        <v>42262</v>
      </c>
      <c r="M253" s="90" t="s">
        <v>189</v>
      </c>
    </row>
    <row r="254" spans="1:13" s="317" customFormat="1" ht="13.9" hidden="1" customHeight="1" x14ac:dyDescent="0.25">
      <c r="A254" s="64" t="s">
        <v>287</v>
      </c>
      <c r="B254" s="18" t="s">
        <v>399</v>
      </c>
      <c r="C254" s="36" t="s">
        <v>321</v>
      </c>
      <c r="D254" s="117">
        <v>0.69899999999999995</v>
      </c>
      <c r="E254" s="70"/>
      <c r="F254" s="70"/>
      <c r="G254" s="87">
        <v>13.125999999999999</v>
      </c>
      <c r="H254" s="70"/>
      <c r="I254" s="70"/>
      <c r="J254" s="70"/>
      <c r="K254" s="87">
        <v>13.125999999999999</v>
      </c>
      <c r="L254" s="24">
        <v>42262</v>
      </c>
      <c r="M254" s="90" t="s">
        <v>189</v>
      </c>
    </row>
    <row r="255" spans="1:13" s="317" customFormat="1" ht="63.75" hidden="1" x14ac:dyDescent="0.25">
      <c r="A255" s="64" t="s">
        <v>387</v>
      </c>
      <c r="B255" s="116" t="s">
        <v>320</v>
      </c>
      <c r="C255" s="36" t="s">
        <v>321</v>
      </c>
      <c r="D255" s="117">
        <v>1.65</v>
      </c>
      <c r="E255" s="70"/>
      <c r="F255" s="70"/>
      <c r="G255" s="61">
        <v>21.385000000000002</v>
      </c>
      <c r="H255" s="70"/>
      <c r="I255" s="70"/>
      <c r="J255" s="70"/>
      <c r="K255" s="61">
        <v>21.385000000000002</v>
      </c>
      <c r="L255" s="24">
        <v>42262</v>
      </c>
      <c r="M255" s="90" t="s">
        <v>189</v>
      </c>
    </row>
    <row r="256" spans="1:13" s="317" customFormat="1" ht="51" hidden="1" x14ac:dyDescent="0.25">
      <c r="A256" s="64" t="s">
        <v>288</v>
      </c>
      <c r="B256" s="18" t="s">
        <v>400</v>
      </c>
      <c r="C256" s="36" t="s">
        <v>321</v>
      </c>
      <c r="D256" s="117">
        <v>0.21</v>
      </c>
      <c r="E256" s="70"/>
      <c r="F256" s="70"/>
      <c r="G256" s="61">
        <v>3.2549999999999999</v>
      </c>
      <c r="H256" s="70"/>
      <c r="I256" s="70"/>
      <c r="J256" s="70"/>
      <c r="K256" s="61">
        <v>3.2549999999999999</v>
      </c>
      <c r="L256" s="24">
        <v>42262</v>
      </c>
      <c r="M256" s="90" t="s">
        <v>189</v>
      </c>
    </row>
    <row r="257" spans="1:13" s="317" customFormat="1" ht="13.9" hidden="1" customHeight="1" x14ac:dyDescent="0.25">
      <c r="A257" s="64" t="s">
        <v>398</v>
      </c>
      <c r="B257" s="18" t="s">
        <v>401</v>
      </c>
      <c r="C257" s="36" t="s">
        <v>321</v>
      </c>
      <c r="D257" s="117">
        <v>1.5</v>
      </c>
      <c r="E257" s="326"/>
      <c r="F257" s="326"/>
      <c r="G257" s="61">
        <v>7.8319999999999999</v>
      </c>
      <c r="H257" s="326"/>
      <c r="I257" s="326"/>
      <c r="J257" s="326"/>
      <c r="K257" s="61">
        <v>7.8319999999999999</v>
      </c>
      <c r="L257" s="24">
        <v>42262</v>
      </c>
      <c r="M257" s="90" t="s">
        <v>189</v>
      </c>
    </row>
    <row r="258" spans="1:13" s="317" customFormat="1" ht="13.9" hidden="1" customHeight="1" x14ac:dyDescent="0.25">
      <c r="A258" s="329"/>
      <c r="B258" s="15" t="s">
        <v>239</v>
      </c>
      <c r="C258" s="16" t="s">
        <v>119</v>
      </c>
      <c r="D258" s="70">
        <f>SUM(D259:D270)</f>
        <v>2.0070000000000001</v>
      </c>
      <c r="E258" s="70"/>
      <c r="F258" s="70"/>
      <c r="G258" s="70">
        <f>SUM(G259:G270)</f>
        <v>20.644000000000002</v>
      </c>
      <c r="H258" s="70"/>
      <c r="I258" s="87">
        <v>3.2040000000000002</v>
      </c>
      <c r="J258" s="87"/>
      <c r="K258" s="70">
        <f>SUM(K259:K270)</f>
        <v>20.644000000000002</v>
      </c>
      <c r="L258" s="47">
        <v>42241</v>
      </c>
      <c r="M258" s="90" t="s">
        <v>185</v>
      </c>
    </row>
    <row r="259" spans="1:13" s="317" customFormat="1" ht="13.9" hidden="1" customHeight="1" x14ac:dyDescent="0.25">
      <c r="A259" s="100" t="s">
        <v>289</v>
      </c>
      <c r="B259" s="114" t="s">
        <v>322</v>
      </c>
      <c r="C259" s="19" t="s">
        <v>119</v>
      </c>
      <c r="D259" s="4">
        <v>0.34899999999999998</v>
      </c>
      <c r="E259" s="87"/>
      <c r="F259" s="87"/>
      <c r="G259" s="127">
        <v>2.2210000000000001</v>
      </c>
      <c r="H259" s="87"/>
      <c r="I259" s="87">
        <v>2.2160000000000002</v>
      </c>
      <c r="J259" s="87"/>
      <c r="K259" s="127">
        <v>2.2210000000000001</v>
      </c>
      <c r="L259" s="47">
        <v>42241</v>
      </c>
      <c r="M259" s="90" t="s">
        <v>185</v>
      </c>
    </row>
    <row r="260" spans="1:13" s="317" customFormat="1" ht="13.9" hidden="1" customHeight="1" x14ac:dyDescent="0.25">
      <c r="A260" s="100" t="s">
        <v>290</v>
      </c>
      <c r="B260" s="11" t="s">
        <v>323</v>
      </c>
      <c r="C260" s="19" t="s">
        <v>119</v>
      </c>
      <c r="D260" s="4">
        <v>0.111</v>
      </c>
      <c r="E260" s="70"/>
      <c r="F260" s="70"/>
      <c r="G260" s="127">
        <v>1.274</v>
      </c>
      <c r="H260" s="70"/>
      <c r="I260" s="87">
        <v>5.032</v>
      </c>
      <c r="J260" s="87"/>
      <c r="K260" s="127">
        <v>1.274</v>
      </c>
      <c r="L260" s="47">
        <v>42241</v>
      </c>
      <c r="M260" s="90" t="s">
        <v>185</v>
      </c>
    </row>
    <row r="261" spans="1:13" s="317" customFormat="1" ht="13.9" hidden="1" customHeight="1" x14ac:dyDescent="0.25">
      <c r="A261" s="100" t="s">
        <v>291</v>
      </c>
      <c r="B261" s="11" t="s">
        <v>314</v>
      </c>
      <c r="C261" s="19" t="s">
        <v>119</v>
      </c>
      <c r="D261" s="4">
        <v>0.4</v>
      </c>
      <c r="E261" s="87"/>
      <c r="F261" s="87"/>
      <c r="G261" s="127">
        <v>2.7559999999999998</v>
      </c>
      <c r="H261" s="87"/>
      <c r="I261" s="87">
        <v>3.3929999999999998</v>
      </c>
      <c r="J261" s="87"/>
      <c r="K261" s="127">
        <v>2.7559999999999998</v>
      </c>
      <c r="L261" s="47">
        <v>42241</v>
      </c>
      <c r="M261" s="90" t="s">
        <v>185</v>
      </c>
    </row>
    <row r="262" spans="1:13" s="317" customFormat="1" ht="13.9" hidden="1" customHeight="1" x14ac:dyDescent="0.25">
      <c r="A262" s="100" t="s">
        <v>292</v>
      </c>
      <c r="B262" s="11" t="s">
        <v>324</v>
      </c>
      <c r="C262" s="19" t="s">
        <v>119</v>
      </c>
      <c r="D262" s="4">
        <v>0.12</v>
      </c>
      <c r="E262" s="87"/>
      <c r="F262" s="87"/>
      <c r="G262" s="127">
        <v>1.518</v>
      </c>
      <c r="H262" s="87"/>
      <c r="I262" s="87"/>
      <c r="J262" s="87"/>
      <c r="K262" s="127">
        <v>1.518</v>
      </c>
      <c r="L262" s="47">
        <v>42241</v>
      </c>
      <c r="M262" s="90" t="s">
        <v>185</v>
      </c>
    </row>
    <row r="263" spans="1:13" s="317" customFormat="1" ht="13.9" hidden="1" customHeight="1" x14ac:dyDescent="0.25">
      <c r="A263" s="100" t="s">
        <v>293</v>
      </c>
      <c r="B263" s="11" t="s">
        <v>325</v>
      </c>
      <c r="C263" s="19" t="s">
        <v>119</v>
      </c>
      <c r="D263" s="4">
        <v>0.13400000000000001</v>
      </c>
      <c r="E263" s="87"/>
      <c r="F263" s="87"/>
      <c r="G263" s="127">
        <v>1.8169999999999999</v>
      </c>
      <c r="H263" s="87"/>
      <c r="I263" s="87"/>
      <c r="J263" s="87"/>
      <c r="K263" s="127">
        <v>1.8169999999999999</v>
      </c>
      <c r="L263" s="47">
        <v>42241</v>
      </c>
      <c r="M263" s="90" t="s">
        <v>185</v>
      </c>
    </row>
    <row r="264" spans="1:13" s="317" customFormat="1" ht="13.9" hidden="1" customHeight="1" x14ac:dyDescent="0.25">
      <c r="A264" s="100" t="s">
        <v>294</v>
      </c>
      <c r="B264" s="11" t="s">
        <v>326</v>
      </c>
      <c r="C264" s="19" t="s">
        <v>119</v>
      </c>
      <c r="D264" s="4">
        <v>0.109</v>
      </c>
      <c r="E264" s="87"/>
      <c r="F264" s="87"/>
      <c r="G264" s="127">
        <v>2.0169999999999999</v>
      </c>
      <c r="H264" s="87"/>
      <c r="I264" s="87"/>
      <c r="J264" s="87"/>
      <c r="K264" s="127">
        <v>2.0169999999999999</v>
      </c>
      <c r="L264" s="47">
        <v>42241</v>
      </c>
      <c r="M264" s="90" t="s">
        <v>185</v>
      </c>
    </row>
    <row r="265" spans="1:13" s="317" customFormat="1" ht="13.9" hidden="1" customHeight="1" x14ac:dyDescent="0.25">
      <c r="A265" s="100" t="s">
        <v>295</v>
      </c>
      <c r="B265" s="11" t="s">
        <v>327</v>
      </c>
      <c r="C265" s="19" t="s">
        <v>119</v>
      </c>
      <c r="D265" s="4">
        <v>7.6999999999999999E-2</v>
      </c>
      <c r="E265" s="87"/>
      <c r="F265" s="87"/>
      <c r="G265" s="127">
        <v>1.0249999999999999</v>
      </c>
      <c r="H265" s="87"/>
      <c r="I265" s="87"/>
      <c r="J265" s="87"/>
      <c r="K265" s="127">
        <v>1.0249999999999999</v>
      </c>
      <c r="L265" s="47">
        <v>42241</v>
      </c>
      <c r="M265" s="90" t="s">
        <v>185</v>
      </c>
    </row>
    <row r="266" spans="1:13" s="317" customFormat="1" ht="13.9" hidden="1" customHeight="1" x14ac:dyDescent="0.25">
      <c r="A266" s="100" t="s">
        <v>296</v>
      </c>
      <c r="B266" s="11" t="s">
        <v>328</v>
      </c>
      <c r="C266" s="19" t="s">
        <v>119</v>
      </c>
      <c r="D266" s="4">
        <v>0.109</v>
      </c>
      <c r="E266" s="87"/>
      <c r="F266" s="87"/>
      <c r="G266" s="127">
        <v>1.53</v>
      </c>
      <c r="H266" s="87"/>
      <c r="I266" s="87"/>
      <c r="J266" s="87"/>
      <c r="K266" s="127">
        <v>1.53</v>
      </c>
      <c r="L266" s="47">
        <v>42241</v>
      </c>
      <c r="M266" s="90" t="s">
        <v>185</v>
      </c>
    </row>
    <row r="267" spans="1:13" s="317" customFormat="1" ht="13.9" hidden="1" customHeight="1" x14ac:dyDescent="0.25">
      <c r="A267" s="100" t="s">
        <v>297</v>
      </c>
      <c r="B267" s="11" t="s">
        <v>329</v>
      </c>
      <c r="C267" s="19"/>
      <c r="D267" s="4">
        <v>0.26400000000000001</v>
      </c>
      <c r="E267" s="87"/>
      <c r="F267" s="87"/>
      <c r="G267" s="127">
        <v>3.5390000000000001</v>
      </c>
      <c r="H267" s="87"/>
      <c r="I267" s="87"/>
      <c r="J267" s="87"/>
      <c r="K267" s="127">
        <v>3.5390000000000001</v>
      </c>
      <c r="L267" s="47">
        <v>42241</v>
      </c>
      <c r="M267" s="90" t="s">
        <v>185</v>
      </c>
    </row>
    <row r="268" spans="1:13" s="317" customFormat="1" ht="13.9" hidden="1" customHeight="1" x14ac:dyDescent="0.25">
      <c r="A268" s="100" t="s">
        <v>297</v>
      </c>
      <c r="B268" s="11" t="s">
        <v>315</v>
      </c>
      <c r="C268" s="19"/>
      <c r="D268" s="4">
        <v>0.03</v>
      </c>
      <c r="E268" s="87"/>
      <c r="F268" s="87"/>
      <c r="G268" s="127">
        <v>0.20699999999999999</v>
      </c>
      <c r="H268" s="87"/>
      <c r="I268" s="87"/>
      <c r="J268" s="87"/>
      <c r="K268" s="127">
        <v>0.20699999999999999</v>
      </c>
      <c r="L268" s="47">
        <v>42241</v>
      </c>
      <c r="M268" s="90" t="s">
        <v>185</v>
      </c>
    </row>
    <row r="269" spans="1:13" s="317" customFormat="1" ht="13.9" hidden="1" customHeight="1" x14ac:dyDescent="0.25">
      <c r="A269" s="100" t="s">
        <v>298</v>
      </c>
      <c r="B269" s="11" t="s">
        <v>330</v>
      </c>
      <c r="C269" s="19"/>
      <c r="D269" s="4">
        <v>0.108</v>
      </c>
      <c r="E269" s="87"/>
      <c r="F269" s="87"/>
      <c r="G269" s="127">
        <v>1.204</v>
      </c>
      <c r="H269" s="87"/>
      <c r="I269" s="87"/>
      <c r="J269" s="87"/>
      <c r="K269" s="127">
        <v>1.204</v>
      </c>
      <c r="L269" s="47">
        <v>42241</v>
      </c>
      <c r="M269" s="90" t="s">
        <v>185</v>
      </c>
    </row>
    <row r="270" spans="1:13" s="317" customFormat="1" ht="13.9" hidden="1" customHeight="1" x14ac:dyDescent="0.25">
      <c r="A270" s="100" t="s">
        <v>299</v>
      </c>
      <c r="B270" s="11" t="s">
        <v>331</v>
      </c>
      <c r="C270" s="19" t="s">
        <v>119</v>
      </c>
      <c r="D270" s="4">
        <v>0.19600000000000001</v>
      </c>
      <c r="E270" s="87"/>
      <c r="F270" s="87"/>
      <c r="G270" s="127">
        <v>1.536</v>
      </c>
      <c r="H270" s="87"/>
      <c r="I270" s="87"/>
      <c r="J270" s="87"/>
      <c r="K270" s="127">
        <v>1.536</v>
      </c>
      <c r="L270" s="47">
        <v>42241</v>
      </c>
      <c r="M270" s="90" t="s">
        <v>185</v>
      </c>
    </row>
    <row r="271" spans="1:13" s="317" customFormat="1" ht="13.9" hidden="1" customHeight="1" x14ac:dyDescent="0.25">
      <c r="A271" s="65"/>
      <c r="B271" s="15" t="s">
        <v>201</v>
      </c>
      <c r="C271" s="16" t="s">
        <v>119</v>
      </c>
      <c r="D271" s="62">
        <f>SUM(D273:D279)</f>
        <v>1.6190000000000002</v>
      </c>
      <c r="E271" s="82"/>
      <c r="F271" s="71"/>
      <c r="G271" s="62">
        <f>SUM(G273:G279)</f>
        <v>12.2334</v>
      </c>
      <c r="H271" s="32">
        <v>3.9340000000000002</v>
      </c>
      <c r="I271" s="32"/>
      <c r="J271" s="32"/>
      <c r="K271" s="62">
        <f>SUM(K273:K279)</f>
        <v>12.2334</v>
      </c>
      <c r="L271" s="47"/>
      <c r="M271" s="90" t="s">
        <v>185</v>
      </c>
    </row>
    <row r="272" spans="1:13" s="317" customFormat="1" hidden="1" x14ac:dyDescent="0.25">
      <c r="A272" s="100"/>
      <c r="B272" s="18" t="s">
        <v>202</v>
      </c>
      <c r="C272" s="16"/>
      <c r="D272" s="62"/>
      <c r="E272" s="82"/>
      <c r="F272" s="71"/>
      <c r="G272" s="62"/>
      <c r="H272" s="32"/>
      <c r="I272" s="32"/>
      <c r="J272" s="32"/>
      <c r="K272" s="62"/>
      <c r="L272" s="47"/>
      <c r="M272" s="90"/>
    </row>
    <row r="273" spans="1:13" s="317" customFormat="1" ht="45" hidden="1" x14ac:dyDescent="0.25">
      <c r="A273" s="100" t="s">
        <v>298</v>
      </c>
      <c r="B273" s="11" t="s">
        <v>332</v>
      </c>
      <c r="C273" s="19" t="s">
        <v>119</v>
      </c>
      <c r="D273" s="96">
        <v>0.13200000000000001</v>
      </c>
      <c r="E273" s="70"/>
      <c r="F273" s="70"/>
      <c r="G273" s="87">
        <v>0.22339999999999999</v>
      </c>
      <c r="H273" s="93"/>
      <c r="I273" s="70"/>
      <c r="J273" s="70"/>
      <c r="K273" s="87">
        <v>0.22339999999999999</v>
      </c>
      <c r="L273" s="47">
        <v>42241</v>
      </c>
      <c r="M273" s="90" t="s">
        <v>185</v>
      </c>
    </row>
    <row r="274" spans="1:13" s="317" customFormat="1" ht="13.9" hidden="1" customHeight="1" x14ac:dyDescent="0.25">
      <c r="A274" s="100" t="s">
        <v>299</v>
      </c>
      <c r="B274" s="11" t="s">
        <v>333</v>
      </c>
      <c r="C274" s="19" t="s">
        <v>119</v>
      </c>
      <c r="D274" s="96">
        <v>0.57599999999999996</v>
      </c>
      <c r="E274" s="87"/>
      <c r="F274" s="87"/>
      <c r="G274" s="87">
        <v>5.6360000000000001</v>
      </c>
      <c r="H274" s="70">
        <v>0.33500000000000002</v>
      </c>
      <c r="I274" s="70"/>
      <c r="J274" s="70"/>
      <c r="K274" s="87">
        <v>5.6360000000000001</v>
      </c>
      <c r="L274" s="47">
        <v>42241</v>
      </c>
      <c r="M274" s="90" t="s">
        <v>185</v>
      </c>
    </row>
    <row r="275" spans="1:13" s="317" customFormat="1" ht="51" hidden="1" x14ac:dyDescent="0.25">
      <c r="A275" s="100" t="s">
        <v>300</v>
      </c>
      <c r="B275" s="11" t="s">
        <v>334</v>
      </c>
      <c r="C275" s="19" t="s">
        <v>119</v>
      </c>
      <c r="D275" s="96">
        <v>4.7E-2</v>
      </c>
      <c r="E275" s="87"/>
      <c r="F275" s="87"/>
      <c r="G275" s="87">
        <v>0.50800000000000001</v>
      </c>
      <c r="H275" s="70">
        <v>1.3220000000000001</v>
      </c>
      <c r="I275" s="70"/>
      <c r="J275" s="70"/>
      <c r="K275" s="87">
        <v>0.50800000000000001</v>
      </c>
      <c r="L275" s="47">
        <v>42241</v>
      </c>
      <c r="M275" s="90" t="s">
        <v>185</v>
      </c>
    </row>
    <row r="276" spans="1:13" s="317" customFormat="1" ht="13.9" hidden="1" customHeight="1" x14ac:dyDescent="0.25">
      <c r="A276" s="100" t="s">
        <v>301</v>
      </c>
      <c r="B276" s="11" t="s">
        <v>335</v>
      </c>
      <c r="C276" s="19"/>
      <c r="D276" s="96">
        <v>2.7E-2</v>
      </c>
      <c r="E276" s="87"/>
      <c r="F276" s="87"/>
      <c r="G276" s="87">
        <v>0.63400000000000001</v>
      </c>
      <c r="H276" s="70"/>
      <c r="I276" s="70"/>
      <c r="J276" s="70"/>
      <c r="K276" s="87">
        <v>0.63400000000000001</v>
      </c>
      <c r="L276" s="47">
        <v>42241</v>
      </c>
      <c r="M276" s="90" t="s">
        <v>185</v>
      </c>
    </row>
    <row r="277" spans="1:13" s="317" customFormat="1" ht="63.75" hidden="1" x14ac:dyDescent="0.25">
      <c r="A277" s="100" t="s">
        <v>302</v>
      </c>
      <c r="B277" s="11" t="s">
        <v>336</v>
      </c>
      <c r="C277" s="19" t="s">
        <v>119</v>
      </c>
      <c r="D277" s="96">
        <v>0.15</v>
      </c>
      <c r="E277" s="95"/>
      <c r="F277" s="95"/>
      <c r="G277" s="87">
        <v>0.93200000000000005</v>
      </c>
      <c r="H277" s="125"/>
      <c r="I277" s="125"/>
      <c r="J277" s="125"/>
      <c r="K277" s="87">
        <v>0.93200000000000005</v>
      </c>
      <c r="L277" s="47">
        <v>42241</v>
      </c>
      <c r="M277" s="90" t="s">
        <v>185</v>
      </c>
    </row>
    <row r="278" spans="1:13" s="317" customFormat="1" ht="60" hidden="1" x14ac:dyDescent="0.25">
      <c r="A278" s="100" t="s">
        <v>303</v>
      </c>
      <c r="B278" s="28" t="s">
        <v>316</v>
      </c>
      <c r="C278" s="19" t="s">
        <v>119</v>
      </c>
      <c r="D278" s="4">
        <v>0.502</v>
      </c>
      <c r="E278" s="96"/>
      <c r="F278" s="96"/>
      <c r="G278" s="4">
        <v>3.19</v>
      </c>
      <c r="H278" s="125"/>
      <c r="I278" s="125"/>
      <c r="J278" s="125"/>
      <c r="K278" s="87">
        <v>3.19</v>
      </c>
      <c r="L278" s="47">
        <v>42241</v>
      </c>
      <c r="M278" s="90" t="s">
        <v>185</v>
      </c>
    </row>
    <row r="279" spans="1:13" s="317" customFormat="1" ht="13.9" hidden="1" customHeight="1" x14ac:dyDescent="0.25">
      <c r="A279" s="100" t="s">
        <v>388</v>
      </c>
      <c r="B279" s="53" t="s">
        <v>228</v>
      </c>
      <c r="C279" s="19" t="s">
        <v>119</v>
      </c>
      <c r="D279" s="96">
        <v>0.185</v>
      </c>
      <c r="E279" s="96"/>
      <c r="F279" s="96"/>
      <c r="G279" s="87">
        <v>1.1100000000000001</v>
      </c>
      <c r="H279" s="125"/>
      <c r="I279" s="125"/>
      <c r="J279" s="125"/>
      <c r="K279" s="87">
        <v>1.1100000000000001</v>
      </c>
      <c r="L279" s="47">
        <v>42241</v>
      </c>
      <c r="M279" s="90" t="s">
        <v>185</v>
      </c>
    </row>
    <row r="280" spans="1:13" s="317" customFormat="1" ht="33.75" hidden="1" x14ac:dyDescent="0.25">
      <c r="A280" s="313" t="s">
        <v>220</v>
      </c>
      <c r="B280" s="50" t="s">
        <v>240</v>
      </c>
      <c r="C280" s="36" t="s">
        <v>119</v>
      </c>
      <c r="D280" s="95">
        <v>20.2</v>
      </c>
      <c r="E280" s="87"/>
      <c r="F280" s="87"/>
      <c r="G280" s="70">
        <v>5.63</v>
      </c>
      <c r="H280" s="125"/>
      <c r="I280" s="125"/>
      <c r="J280" s="125"/>
      <c r="K280" s="70">
        <v>5.63</v>
      </c>
      <c r="L280" s="24">
        <v>42262</v>
      </c>
      <c r="M280" s="90" t="s">
        <v>189</v>
      </c>
    </row>
    <row r="281" spans="1:13" s="317" customFormat="1" ht="78.75" hidden="1" x14ac:dyDescent="0.25">
      <c r="A281" s="313" t="s">
        <v>221</v>
      </c>
      <c r="B281" s="49" t="s">
        <v>197</v>
      </c>
      <c r="C281" s="51" t="s">
        <v>119</v>
      </c>
      <c r="D281" s="33">
        <v>29.14</v>
      </c>
      <c r="E281" s="26"/>
      <c r="F281" s="26"/>
      <c r="G281" s="62" t="s">
        <v>147</v>
      </c>
      <c r="H281" s="128"/>
      <c r="I281" s="128"/>
      <c r="J281" s="128"/>
      <c r="K281" s="62" t="s">
        <v>147</v>
      </c>
      <c r="L281" s="24">
        <v>42262</v>
      </c>
      <c r="M281" s="90" t="s">
        <v>188</v>
      </c>
    </row>
    <row r="282" spans="1:13" s="317" customFormat="1" ht="33.75" hidden="1" x14ac:dyDescent="0.25">
      <c r="A282" s="64"/>
      <c r="B282" s="49" t="s">
        <v>405</v>
      </c>
      <c r="C282" s="56"/>
      <c r="D282" s="33">
        <v>2.2519999999999998</v>
      </c>
      <c r="E282" s="26"/>
      <c r="F282" s="26"/>
      <c r="G282" s="60" t="s">
        <v>147</v>
      </c>
      <c r="H282" s="128"/>
      <c r="I282" s="128"/>
      <c r="J282" s="128"/>
      <c r="K282" s="60" t="s">
        <v>147</v>
      </c>
      <c r="L282" s="24">
        <v>42262</v>
      </c>
      <c r="M282" s="90" t="s">
        <v>148</v>
      </c>
    </row>
    <row r="283" spans="1:13" s="317" customFormat="1" hidden="1" x14ac:dyDescent="0.25">
      <c r="A283" s="102" t="s">
        <v>210</v>
      </c>
      <c r="B283" s="15" t="s">
        <v>186</v>
      </c>
      <c r="C283" s="332" t="s">
        <v>36</v>
      </c>
      <c r="D283" s="35">
        <v>9</v>
      </c>
      <c r="E283" s="33"/>
      <c r="F283" s="128"/>
      <c r="G283" s="59">
        <f>SUM(G286:G291)+G285</f>
        <v>25.316000000000003</v>
      </c>
      <c r="H283" s="128"/>
      <c r="I283" s="128"/>
      <c r="J283" s="128"/>
      <c r="K283" s="59">
        <v>25.316000000000003</v>
      </c>
      <c r="L283" s="24"/>
      <c r="M283" s="328"/>
    </row>
    <row r="284" spans="1:13" s="317" customFormat="1" ht="28.5" hidden="1" x14ac:dyDescent="0.25">
      <c r="A284" s="103" t="s">
        <v>222</v>
      </c>
      <c r="B284" s="146" t="s">
        <v>368</v>
      </c>
      <c r="C284" s="145" t="s">
        <v>69</v>
      </c>
      <c r="D284" s="147">
        <v>1</v>
      </c>
      <c r="E284" s="33"/>
      <c r="F284" s="128"/>
      <c r="G284" s="59">
        <v>22.01</v>
      </c>
      <c r="H284" s="128"/>
      <c r="I284" s="128"/>
      <c r="J284" s="128"/>
      <c r="K284" s="59">
        <v>22.01</v>
      </c>
      <c r="L284" s="24"/>
      <c r="M284" s="328"/>
    </row>
    <row r="285" spans="1:13" s="317" customFormat="1" ht="33.75" hidden="1" x14ac:dyDescent="0.25">
      <c r="A285" s="103" t="s">
        <v>204</v>
      </c>
      <c r="B285" s="143" t="s">
        <v>369</v>
      </c>
      <c r="C285" s="144" t="s">
        <v>69</v>
      </c>
      <c r="D285" s="148">
        <v>1</v>
      </c>
      <c r="E285" s="33"/>
      <c r="F285" s="128"/>
      <c r="G285" s="59">
        <v>22.01</v>
      </c>
      <c r="H285" s="128"/>
      <c r="I285" s="128"/>
      <c r="J285" s="128"/>
      <c r="K285" s="59">
        <v>22.01</v>
      </c>
      <c r="L285" s="24">
        <v>42262</v>
      </c>
      <c r="M285" s="90" t="s">
        <v>189</v>
      </c>
    </row>
    <row r="286" spans="1:13" s="317" customFormat="1" ht="33.75" hidden="1" x14ac:dyDescent="0.25">
      <c r="A286" s="103" t="s">
        <v>205</v>
      </c>
      <c r="B286" s="18" t="s">
        <v>234</v>
      </c>
      <c r="C286" s="332" t="s">
        <v>36</v>
      </c>
      <c r="D286" s="36">
        <v>24</v>
      </c>
      <c r="E286" s="128"/>
      <c r="F286" s="128"/>
      <c r="G286" s="63">
        <v>0.78900000000000003</v>
      </c>
      <c r="H286" s="128"/>
      <c r="I286" s="128"/>
      <c r="J286" s="128"/>
      <c r="K286" s="63">
        <v>0.78900000000000003</v>
      </c>
      <c r="L286" s="24">
        <v>42262</v>
      </c>
      <c r="M286" s="90" t="s">
        <v>189</v>
      </c>
    </row>
    <row r="287" spans="1:13" s="317" customFormat="1" ht="33.75" hidden="1" x14ac:dyDescent="0.25">
      <c r="A287" s="103" t="s">
        <v>206</v>
      </c>
      <c r="B287" s="18" t="s">
        <v>233</v>
      </c>
      <c r="C287" s="332" t="s">
        <v>36</v>
      </c>
      <c r="D287" s="36">
        <v>4</v>
      </c>
      <c r="E287" s="128"/>
      <c r="F287" s="128"/>
      <c r="G287" s="154">
        <v>1.6E-2</v>
      </c>
      <c r="H287" s="128"/>
      <c r="I287" s="128"/>
      <c r="J287" s="128"/>
      <c r="K287" s="63">
        <v>0.16</v>
      </c>
      <c r="L287" s="24">
        <v>42262</v>
      </c>
      <c r="M287" s="90" t="s">
        <v>189</v>
      </c>
    </row>
    <row r="288" spans="1:13" s="317" customFormat="1" ht="33.75" hidden="1" x14ac:dyDescent="0.25">
      <c r="A288" s="103" t="s">
        <v>207</v>
      </c>
      <c r="B288" s="18" t="s">
        <v>232</v>
      </c>
      <c r="C288" s="332" t="s">
        <v>36</v>
      </c>
      <c r="D288" s="36">
        <v>4</v>
      </c>
      <c r="E288" s="128"/>
      <c r="F288" s="128"/>
      <c r="G288" s="63">
        <v>0.02</v>
      </c>
      <c r="H288" s="128"/>
      <c r="I288" s="128"/>
      <c r="J288" s="128"/>
      <c r="K288" s="63">
        <v>0.02</v>
      </c>
      <c r="L288" s="24">
        <v>42262</v>
      </c>
      <c r="M288" s="90" t="s">
        <v>189</v>
      </c>
    </row>
    <row r="289" spans="1:13" s="317" customFormat="1" ht="38.25" hidden="1" x14ac:dyDescent="0.25">
      <c r="A289" s="103" t="s">
        <v>208</v>
      </c>
      <c r="B289" s="18" t="s">
        <v>231</v>
      </c>
      <c r="C289" s="332" t="s">
        <v>36</v>
      </c>
      <c r="D289" s="36">
        <v>1</v>
      </c>
      <c r="E289" s="128"/>
      <c r="F289" s="128"/>
      <c r="G289" s="63">
        <v>0.87</v>
      </c>
      <c r="H289" s="128"/>
      <c r="I289" s="128"/>
      <c r="J289" s="128"/>
      <c r="K289" s="63">
        <v>0.87</v>
      </c>
      <c r="L289" s="24">
        <v>42262</v>
      </c>
      <c r="M289" s="90" t="s">
        <v>189</v>
      </c>
    </row>
    <row r="290" spans="1:13" s="317" customFormat="1" ht="38.25" hidden="1" x14ac:dyDescent="0.25">
      <c r="A290" s="103" t="s">
        <v>389</v>
      </c>
      <c r="B290" s="18" t="s">
        <v>230</v>
      </c>
      <c r="C290" s="332" t="s">
        <v>36</v>
      </c>
      <c r="D290" s="36">
        <v>37</v>
      </c>
      <c r="E290" s="128"/>
      <c r="F290" s="128"/>
      <c r="G290" s="83">
        <v>1</v>
      </c>
      <c r="H290" s="128"/>
      <c r="I290" s="128"/>
      <c r="J290" s="128"/>
      <c r="K290" s="83">
        <v>1</v>
      </c>
      <c r="L290" s="24">
        <v>42262</v>
      </c>
      <c r="M290" s="90" t="s">
        <v>189</v>
      </c>
    </row>
    <row r="291" spans="1:13" s="317" customFormat="1" ht="38.25" hidden="1" x14ac:dyDescent="0.25">
      <c r="A291" s="103" t="s">
        <v>390</v>
      </c>
      <c r="B291" s="18" t="s">
        <v>229</v>
      </c>
      <c r="C291" s="332" t="s">
        <v>36</v>
      </c>
      <c r="D291" s="36">
        <v>4</v>
      </c>
      <c r="E291" s="128"/>
      <c r="F291" s="128"/>
      <c r="G291" s="83">
        <v>0.61099999999999999</v>
      </c>
      <c r="H291" s="128"/>
      <c r="I291" s="128"/>
      <c r="J291" s="128"/>
      <c r="K291" s="83">
        <v>0.61099999999999999</v>
      </c>
      <c r="L291" s="24">
        <v>42262</v>
      </c>
      <c r="M291" s="90" t="s">
        <v>189</v>
      </c>
    </row>
    <row r="292" spans="1:13" s="317" customFormat="1" ht="13.9" hidden="1" customHeight="1" x14ac:dyDescent="0.25">
      <c r="A292" s="102">
        <v>3</v>
      </c>
      <c r="B292" s="57" t="s">
        <v>198</v>
      </c>
      <c r="C292" s="333"/>
      <c r="D292" s="128"/>
      <c r="E292" s="128"/>
      <c r="F292" s="128"/>
      <c r="G292" s="129"/>
      <c r="H292" s="128"/>
      <c r="I292" s="128"/>
      <c r="J292" s="128"/>
      <c r="K292" s="129"/>
      <c r="L292" s="84"/>
      <c r="M292" s="328"/>
    </row>
    <row r="293" spans="1:13" s="317" customFormat="1" ht="15.75" hidden="1" x14ac:dyDescent="0.25">
      <c r="A293" s="102" t="s">
        <v>307</v>
      </c>
      <c r="B293" s="15" t="s">
        <v>193</v>
      </c>
      <c r="C293" s="25" t="s">
        <v>119</v>
      </c>
      <c r="D293" s="33">
        <v>399.94</v>
      </c>
      <c r="E293" s="128"/>
      <c r="F293" s="128"/>
      <c r="G293" s="58">
        <f>SUM(G299:G299)+G298</f>
        <v>20.21</v>
      </c>
      <c r="H293" s="128"/>
      <c r="I293" s="128"/>
      <c r="J293" s="128"/>
      <c r="K293" s="58">
        <f>SUM(K299:K299)+K298</f>
        <v>20.21</v>
      </c>
      <c r="L293" s="75"/>
      <c r="M293" s="328"/>
    </row>
    <row r="294" spans="1:13" s="317" customFormat="1" ht="13.9" hidden="1" customHeight="1" x14ac:dyDescent="0.25">
      <c r="A294" s="102" t="s">
        <v>308</v>
      </c>
      <c r="B294" s="18" t="s">
        <v>128</v>
      </c>
      <c r="C294" s="25"/>
      <c r="D294" s="36"/>
      <c r="E294" s="128"/>
      <c r="F294" s="128"/>
      <c r="G294" s="129"/>
      <c r="H294" s="128"/>
      <c r="I294" s="128"/>
      <c r="J294" s="128"/>
      <c r="K294" s="129"/>
      <c r="L294" s="75"/>
      <c r="M294" s="328"/>
    </row>
    <row r="295" spans="1:13" s="317" customFormat="1" ht="13.9" hidden="1" customHeight="1" x14ac:dyDescent="0.25">
      <c r="A295" s="102" t="s">
        <v>309</v>
      </c>
      <c r="B295" s="18" t="s">
        <v>169</v>
      </c>
      <c r="C295" s="36" t="s">
        <v>119</v>
      </c>
      <c r="D295" s="36">
        <v>125.3</v>
      </c>
      <c r="E295" s="128"/>
      <c r="F295" s="128"/>
      <c r="G295" s="129" t="s">
        <v>199</v>
      </c>
      <c r="H295" s="128"/>
      <c r="I295" s="128"/>
      <c r="J295" s="128"/>
      <c r="K295" s="129" t="s">
        <v>199</v>
      </c>
      <c r="L295" s="75"/>
      <c r="M295" s="90" t="s">
        <v>189</v>
      </c>
    </row>
    <row r="296" spans="1:13" s="317" customFormat="1" ht="13.9" hidden="1" customHeight="1" x14ac:dyDescent="0.25">
      <c r="A296" s="102" t="s">
        <v>310</v>
      </c>
      <c r="B296" s="18" t="s">
        <v>170</v>
      </c>
      <c r="C296" s="36" t="s">
        <v>119</v>
      </c>
      <c r="D296" s="36">
        <v>256.41000000000003</v>
      </c>
      <c r="E296" s="128"/>
      <c r="F296" s="128"/>
      <c r="G296" s="129"/>
      <c r="H296" s="128"/>
      <c r="I296" s="128"/>
      <c r="J296" s="128"/>
      <c r="K296" s="129"/>
      <c r="L296" s="75"/>
      <c r="M296" s="90" t="s">
        <v>189</v>
      </c>
    </row>
    <row r="297" spans="1:13" s="317" customFormat="1" ht="13.9" hidden="1" customHeight="1" x14ac:dyDescent="0.25">
      <c r="A297" s="104" t="s">
        <v>312</v>
      </c>
      <c r="B297" s="15" t="s">
        <v>367</v>
      </c>
      <c r="C297" s="36"/>
      <c r="D297" s="36"/>
      <c r="E297" s="128"/>
      <c r="F297" s="128"/>
      <c r="G297" s="129"/>
      <c r="H297" s="128"/>
      <c r="I297" s="128"/>
      <c r="J297" s="128"/>
      <c r="K297" s="129"/>
      <c r="L297" s="75"/>
      <c r="M297" s="90"/>
    </row>
    <row r="298" spans="1:13" s="317" customFormat="1" ht="13.9" hidden="1" customHeight="1" x14ac:dyDescent="0.25">
      <c r="A298" s="104" t="s">
        <v>391</v>
      </c>
      <c r="B298" s="142" t="s">
        <v>404</v>
      </c>
      <c r="C298" s="141" t="s">
        <v>119</v>
      </c>
      <c r="D298" s="141">
        <v>0.32500000000000001</v>
      </c>
      <c r="E298" s="128"/>
      <c r="F298" s="128"/>
      <c r="G298" s="129">
        <v>6.82</v>
      </c>
      <c r="H298" s="128"/>
      <c r="I298" s="128"/>
      <c r="J298" s="128"/>
      <c r="K298" s="129">
        <v>6.82</v>
      </c>
      <c r="L298" s="75"/>
      <c r="M298" s="90" t="s">
        <v>189</v>
      </c>
    </row>
    <row r="299" spans="1:13" s="317" customFormat="1" ht="51" hidden="1" x14ac:dyDescent="0.25">
      <c r="A299" s="329" t="s">
        <v>392</v>
      </c>
      <c r="B299" s="15" t="s">
        <v>171</v>
      </c>
      <c r="C299" s="33" t="s">
        <v>119</v>
      </c>
      <c r="D299" s="33">
        <v>50</v>
      </c>
      <c r="E299" s="130"/>
      <c r="F299" s="130"/>
      <c r="G299" s="59">
        <v>13.39</v>
      </c>
      <c r="H299" s="128"/>
      <c r="I299" s="128"/>
      <c r="J299" s="128"/>
      <c r="K299" s="59">
        <v>13.39</v>
      </c>
      <c r="L299" s="85" t="s">
        <v>358</v>
      </c>
      <c r="M299" s="90" t="s">
        <v>189</v>
      </c>
    </row>
    <row r="300" spans="1:13" s="317" customFormat="1" ht="38.25" hidden="1" x14ac:dyDescent="0.25">
      <c r="A300" s="104" t="s">
        <v>311</v>
      </c>
      <c r="B300" s="88" t="s">
        <v>172</v>
      </c>
      <c r="C300" s="52"/>
      <c r="D300" s="35"/>
      <c r="E300" s="130"/>
      <c r="F300" s="130"/>
      <c r="G300" s="59">
        <v>25.49</v>
      </c>
      <c r="H300" s="128"/>
      <c r="I300" s="128"/>
      <c r="J300" s="128"/>
      <c r="K300" s="59">
        <v>25.49</v>
      </c>
      <c r="L300" s="75"/>
      <c r="M300" s="328"/>
    </row>
    <row r="301" spans="1:13" s="317" customFormat="1" ht="45" hidden="1" x14ac:dyDescent="0.25">
      <c r="A301" s="66" t="s">
        <v>209</v>
      </c>
      <c r="B301" s="18" t="s">
        <v>173</v>
      </c>
      <c r="C301" s="36"/>
      <c r="D301" s="26"/>
      <c r="E301" s="128"/>
      <c r="F301" s="128"/>
      <c r="G301" s="63">
        <v>10.69</v>
      </c>
      <c r="H301" s="128"/>
      <c r="I301" s="128"/>
      <c r="J301" s="128"/>
      <c r="K301" s="63">
        <v>10.69</v>
      </c>
      <c r="L301" s="75"/>
      <c r="M301" s="90" t="s">
        <v>185</v>
      </c>
    </row>
    <row r="302" spans="1:13" s="317" customFormat="1" ht="33.75" hidden="1" x14ac:dyDescent="0.25">
      <c r="A302" s="66" t="s">
        <v>57</v>
      </c>
      <c r="B302" s="18" t="s">
        <v>174</v>
      </c>
      <c r="C302" s="36"/>
      <c r="D302" s="26"/>
      <c r="E302" s="128"/>
      <c r="F302" s="128"/>
      <c r="G302" s="63">
        <v>1.5</v>
      </c>
      <c r="H302" s="128"/>
      <c r="I302" s="128"/>
      <c r="J302" s="128"/>
      <c r="K302" s="63">
        <v>1.5</v>
      </c>
      <c r="L302" s="75"/>
      <c r="M302" s="90" t="s">
        <v>148</v>
      </c>
    </row>
    <row r="303" spans="1:13" s="317" customFormat="1" ht="33.75" hidden="1" x14ac:dyDescent="0.25">
      <c r="A303" s="66" t="s">
        <v>58</v>
      </c>
      <c r="B303" s="18" t="s">
        <v>175</v>
      </c>
      <c r="C303" s="36"/>
      <c r="D303" s="26"/>
      <c r="E303" s="128"/>
      <c r="F303" s="128"/>
      <c r="G303" s="98">
        <v>13.34</v>
      </c>
      <c r="H303" s="128"/>
      <c r="I303" s="128"/>
      <c r="J303" s="128"/>
      <c r="K303" s="63">
        <v>13.3</v>
      </c>
      <c r="L303" s="75"/>
      <c r="M303" s="90" t="s">
        <v>189</v>
      </c>
    </row>
    <row r="304" spans="1:13" s="317" customFormat="1" ht="13.9" hidden="1" customHeight="1" x14ac:dyDescent="0.25">
      <c r="A304" s="104"/>
      <c r="B304" s="57" t="s">
        <v>176</v>
      </c>
      <c r="C304" s="334"/>
      <c r="D304" s="26"/>
      <c r="E304" s="128"/>
      <c r="F304" s="150">
        <v>8.8800000000000008</v>
      </c>
      <c r="G304" s="59">
        <f>SUM(G303+G302+G301+G293+G249+G170)</f>
        <v>421.81340000000006</v>
      </c>
      <c r="H304" s="128"/>
      <c r="I304" s="128"/>
      <c r="J304" s="128"/>
      <c r="K304" s="59">
        <v>430.69</v>
      </c>
      <c r="L304" s="75"/>
      <c r="M304" s="328"/>
    </row>
    <row r="305" spans="1:13" s="317" customFormat="1" ht="13.9" hidden="1" customHeight="1" x14ac:dyDescent="0.25">
      <c r="A305" s="102"/>
      <c r="B305" s="57"/>
      <c r="C305" s="334"/>
      <c r="D305" s="26"/>
      <c r="E305" s="75"/>
      <c r="F305" s="75"/>
      <c r="G305" s="59"/>
      <c r="H305" s="75"/>
      <c r="I305" s="75"/>
      <c r="J305" s="75"/>
      <c r="K305" s="59"/>
      <c r="L305" s="75"/>
      <c r="M305" s="327"/>
    </row>
    <row r="306" spans="1:13" s="317" customFormat="1" ht="13.9" hidden="1" customHeight="1" x14ac:dyDescent="0.25">
      <c r="A306" s="980"/>
      <c r="B306" s="972"/>
      <c r="C306" s="972"/>
      <c r="D306" s="972"/>
      <c r="E306" s="988"/>
      <c r="F306" s="988"/>
      <c r="G306" s="988"/>
      <c r="H306" s="988"/>
      <c r="I306" s="988"/>
      <c r="J306" s="988"/>
      <c r="K306" s="988"/>
      <c r="L306" s="986"/>
      <c r="M306" s="972"/>
    </row>
    <row r="307" spans="1:13" s="317" customFormat="1" ht="15" hidden="1" customHeight="1" x14ac:dyDescent="0.25">
      <c r="A307" s="981"/>
      <c r="B307" s="972"/>
      <c r="C307" s="972"/>
      <c r="D307" s="972"/>
      <c r="E307" s="947"/>
      <c r="F307" s="946"/>
      <c r="G307" s="947"/>
      <c r="H307" s="947"/>
      <c r="I307" s="323"/>
      <c r="J307" s="987"/>
      <c r="K307" s="989"/>
      <c r="L307" s="986"/>
      <c r="M307" s="972"/>
    </row>
    <row r="308" spans="1:13" s="317" customFormat="1" ht="15" hidden="1" customHeight="1" x14ac:dyDescent="0.25">
      <c r="A308" s="981"/>
      <c r="B308" s="972"/>
      <c r="C308" s="972"/>
      <c r="D308" s="972"/>
      <c r="E308" s="947"/>
      <c r="F308" s="946"/>
      <c r="G308" s="947"/>
      <c r="H308" s="947"/>
      <c r="I308" s="324"/>
      <c r="J308" s="987"/>
      <c r="K308" s="989"/>
      <c r="L308" s="986"/>
      <c r="M308" s="972"/>
    </row>
    <row r="309" spans="1:13" s="317" customFormat="1" ht="13.9" hidden="1" customHeight="1" x14ac:dyDescent="0.25">
      <c r="A309" s="982"/>
      <c r="B309" s="972"/>
      <c r="C309" s="972"/>
      <c r="D309" s="972"/>
      <c r="E309" s="947"/>
      <c r="F309" s="946"/>
      <c r="G309" s="965"/>
      <c r="H309" s="324"/>
      <c r="I309" s="324"/>
      <c r="J309" s="987"/>
      <c r="K309" s="989"/>
      <c r="L309" s="986"/>
      <c r="M309" s="972"/>
    </row>
    <row r="310" spans="1:13" s="317" customFormat="1" hidden="1" x14ac:dyDescent="0.25">
      <c r="A310" s="294"/>
      <c r="B310" s="977"/>
      <c r="C310" s="978"/>
      <c r="D310" s="978"/>
      <c r="E310" s="978"/>
      <c r="F310" s="978"/>
      <c r="G310" s="978"/>
      <c r="H310" s="978"/>
      <c r="I310" s="978"/>
      <c r="J310" s="978"/>
      <c r="K310" s="978"/>
      <c r="L310" s="978"/>
      <c r="M310" s="979"/>
    </row>
    <row r="311" spans="1:13" s="317" customFormat="1" hidden="1" x14ac:dyDescent="0.25">
      <c r="A311" s="295"/>
      <c r="B311" s="157">
        <v>2</v>
      </c>
      <c r="C311" s="157">
        <v>3</v>
      </c>
      <c r="D311" s="157">
        <v>4</v>
      </c>
      <c r="E311" s="157"/>
      <c r="F311" s="157"/>
      <c r="G311" s="158"/>
      <c r="H311" s="158"/>
      <c r="I311" s="159"/>
      <c r="J311" s="156">
        <v>6</v>
      </c>
      <c r="K311" s="156">
        <v>7</v>
      </c>
      <c r="L311" s="156">
        <v>8</v>
      </c>
      <c r="M311" s="160">
        <v>9</v>
      </c>
    </row>
    <row r="312" spans="1:13" s="317" customFormat="1" ht="13.9" hidden="1" customHeight="1" x14ac:dyDescent="0.25">
      <c r="A312" s="296"/>
      <c r="B312" s="161" t="s">
        <v>406</v>
      </c>
      <c r="C312" s="162"/>
      <c r="D312" s="163"/>
      <c r="E312" s="164"/>
      <c r="F312" s="163"/>
      <c r="G312" s="163"/>
      <c r="H312" s="163"/>
      <c r="I312" s="165"/>
      <c r="J312" s="166"/>
      <c r="K312" s="167"/>
      <c r="L312" s="167"/>
      <c r="M312" s="168"/>
    </row>
    <row r="313" spans="1:13" s="317" customFormat="1" ht="13.9" hidden="1" customHeight="1" x14ac:dyDescent="0.25">
      <c r="A313" s="296" t="s">
        <v>407</v>
      </c>
      <c r="B313" s="161" t="s">
        <v>408</v>
      </c>
      <c r="C313" s="162"/>
      <c r="D313" s="169"/>
      <c r="E313" s="170"/>
      <c r="F313" s="169"/>
      <c r="G313" s="169"/>
      <c r="H313" s="169"/>
      <c r="I313" s="171"/>
      <c r="J313" s="12"/>
      <c r="K313" s="172"/>
      <c r="L313" s="172"/>
      <c r="M313" s="168"/>
    </row>
    <row r="314" spans="1:13" s="317" customFormat="1" ht="13.9" hidden="1" customHeight="1" x14ac:dyDescent="0.25">
      <c r="A314" s="297"/>
      <c r="B314" s="173" t="s">
        <v>409</v>
      </c>
      <c r="C314" s="162"/>
      <c r="D314" s="170"/>
      <c r="E314" s="170"/>
      <c r="F314" s="170"/>
      <c r="G314" s="169"/>
      <c r="H314" s="169"/>
      <c r="I314" s="171"/>
      <c r="J314" s="12"/>
      <c r="K314" s="172"/>
      <c r="L314" s="172"/>
      <c r="M314" s="168"/>
    </row>
    <row r="315" spans="1:13" s="317" customFormat="1" ht="25.5" hidden="1" x14ac:dyDescent="0.25">
      <c r="A315" s="298" t="s">
        <v>145</v>
      </c>
      <c r="B315" s="11" t="s">
        <v>410</v>
      </c>
      <c r="C315" s="174" t="s">
        <v>69</v>
      </c>
      <c r="D315" s="12">
        <v>3</v>
      </c>
      <c r="E315" s="12"/>
      <c r="F315" s="12"/>
      <c r="G315" s="175"/>
      <c r="H315" s="175"/>
      <c r="I315" s="176"/>
      <c r="J315" s="177"/>
      <c r="K315" s="178"/>
      <c r="L315" s="178"/>
      <c r="M315" s="179" t="s">
        <v>411</v>
      </c>
    </row>
    <row r="316" spans="1:13" s="317" customFormat="1" ht="38.25" hidden="1" x14ac:dyDescent="0.25">
      <c r="A316" s="299" t="s">
        <v>412</v>
      </c>
      <c r="B316" s="311" t="s">
        <v>413</v>
      </c>
      <c r="C316" s="174" t="s">
        <v>69</v>
      </c>
      <c r="D316" s="12">
        <v>3</v>
      </c>
      <c r="E316" s="12"/>
      <c r="F316" s="12"/>
      <c r="G316" s="175"/>
      <c r="H316" s="175"/>
      <c r="I316" s="176"/>
      <c r="J316" s="177"/>
      <c r="K316" s="178"/>
      <c r="L316" s="178"/>
      <c r="M316" s="179" t="s">
        <v>414</v>
      </c>
    </row>
    <row r="317" spans="1:13" s="317" customFormat="1" hidden="1" x14ac:dyDescent="0.25">
      <c r="A317" s="300"/>
      <c r="B317" s="173" t="s">
        <v>415</v>
      </c>
      <c r="C317" s="180"/>
      <c r="D317" s="12"/>
      <c r="E317" s="12"/>
      <c r="F317" s="12"/>
      <c r="G317" s="169"/>
      <c r="H317" s="169"/>
      <c r="I317" s="181"/>
      <c r="J317" s="68"/>
      <c r="K317" s="172"/>
      <c r="L317" s="172"/>
      <c r="M317" s="179"/>
    </row>
    <row r="318" spans="1:13" s="317" customFormat="1" ht="13.9" hidden="1" customHeight="1" x14ac:dyDescent="0.25">
      <c r="A318" s="301" t="s">
        <v>416</v>
      </c>
      <c r="B318" s="311" t="s">
        <v>417</v>
      </c>
      <c r="C318" s="174" t="s">
        <v>418</v>
      </c>
      <c r="D318" s="12">
        <v>2</v>
      </c>
      <c r="E318" s="2"/>
      <c r="F318" s="2"/>
      <c r="G318" s="169"/>
      <c r="H318" s="169"/>
      <c r="I318" s="182"/>
      <c r="J318" s="183"/>
      <c r="K318" s="178"/>
      <c r="L318" s="178"/>
      <c r="M318" s="179" t="s">
        <v>419</v>
      </c>
    </row>
    <row r="319" spans="1:13" s="317" customFormat="1" ht="15.75" hidden="1" x14ac:dyDescent="0.25">
      <c r="A319" s="301"/>
      <c r="B319" s="184" t="s">
        <v>420</v>
      </c>
      <c r="C319" s="174"/>
      <c r="D319" s="12"/>
      <c r="E319" s="12"/>
      <c r="F319" s="12"/>
      <c r="G319" s="185"/>
      <c r="H319" s="185"/>
      <c r="I319" s="186"/>
      <c r="J319" s="187"/>
      <c r="K319" s="178"/>
      <c r="L319" s="178"/>
      <c r="M319" s="179"/>
    </row>
    <row r="320" spans="1:13" s="317" customFormat="1" ht="27" hidden="1" x14ac:dyDescent="0.25">
      <c r="A320" s="302"/>
      <c r="B320" s="173" t="s">
        <v>421</v>
      </c>
      <c r="C320" s="188"/>
      <c r="D320" s="189"/>
      <c r="E320" s="189"/>
      <c r="F320" s="189"/>
      <c r="G320" s="190"/>
      <c r="H320" s="190"/>
      <c r="I320" s="171"/>
      <c r="J320" s="191"/>
      <c r="K320" s="192"/>
      <c r="L320" s="192"/>
      <c r="M320" s="168"/>
    </row>
    <row r="321" spans="1:13" s="317" customFormat="1" ht="38.25" hidden="1" x14ac:dyDescent="0.25">
      <c r="A321" s="301" t="s">
        <v>422</v>
      </c>
      <c r="B321" s="311" t="s">
        <v>423</v>
      </c>
      <c r="C321" s="174"/>
      <c r="D321" s="12" t="s">
        <v>424</v>
      </c>
      <c r="E321" s="12"/>
      <c r="F321" s="12"/>
      <c r="G321" s="193"/>
      <c r="H321" s="193"/>
      <c r="I321" s="182"/>
      <c r="J321" s="183"/>
      <c r="K321" s="178"/>
      <c r="L321" s="178"/>
      <c r="M321" s="179" t="s">
        <v>411</v>
      </c>
    </row>
    <row r="322" spans="1:13" s="317" customFormat="1" ht="76.5" hidden="1" x14ac:dyDescent="0.25">
      <c r="A322" s="301" t="s">
        <v>425</v>
      </c>
      <c r="B322" s="311" t="s">
        <v>426</v>
      </c>
      <c r="C322" s="174"/>
      <c r="D322" s="12" t="s">
        <v>427</v>
      </c>
      <c r="E322" s="12"/>
      <c r="F322" s="12"/>
      <c r="G322" s="193"/>
      <c r="H322" s="193"/>
      <c r="I322" s="182"/>
      <c r="J322" s="183"/>
      <c r="K322" s="178"/>
      <c r="L322" s="178"/>
      <c r="M322" s="179" t="s">
        <v>411</v>
      </c>
    </row>
    <row r="323" spans="1:13" s="317" customFormat="1" ht="38.25" hidden="1" x14ac:dyDescent="0.25">
      <c r="A323" s="301" t="s">
        <v>428</v>
      </c>
      <c r="B323" s="311" t="s">
        <v>429</v>
      </c>
      <c r="C323" s="174"/>
      <c r="D323" s="12" t="s">
        <v>430</v>
      </c>
      <c r="E323" s="12"/>
      <c r="F323" s="12"/>
      <c r="G323" s="193"/>
      <c r="H323" s="193"/>
      <c r="I323" s="182"/>
      <c r="J323" s="183"/>
      <c r="K323" s="178"/>
      <c r="L323" s="178"/>
      <c r="M323" s="179" t="s">
        <v>411</v>
      </c>
    </row>
    <row r="324" spans="1:13" s="317" customFormat="1" ht="51" hidden="1" x14ac:dyDescent="0.25">
      <c r="A324" s="301" t="s">
        <v>431</v>
      </c>
      <c r="B324" s="311" t="s">
        <v>432</v>
      </c>
      <c r="C324" s="174"/>
      <c r="D324" s="12" t="s">
        <v>433</v>
      </c>
      <c r="E324" s="12"/>
      <c r="F324" s="12"/>
      <c r="G324" s="193"/>
      <c r="H324" s="193"/>
      <c r="I324" s="182"/>
      <c r="J324" s="183"/>
      <c r="K324" s="178"/>
      <c r="L324" s="178"/>
      <c r="M324" s="179" t="s">
        <v>411</v>
      </c>
    </row>
    <row r="325" spans="1:13" s="317" customFormat="1" ht="63.75" hidden="1" x14ac:dyDescent="0.25">
      <c r="A325" s="301" t="s">
        <v>434</v>
      </c>
      <c r="B325" s="11" t="s">
        <v>435</v>
      </c>
      <c r="C325" s="174"/>
      <c r="D325" s="12" t="s">
        <v>436</v>
      </c>
      <c r="E325" s="12"/>
      <c r="F325" s="12"/>
      <c r="G325" s="193"/>
      <c r="H325" s="193"/>
      <c r="I325" s="182"/>
      <c r="J325" s="183"/>
      <c r="K325" s="178"/>
      <c r="L325" s="178"/>
      <c r="M325" s="179" t="s">
        <v>437</v>
      </c>
    </row>
    <row r="326" spans="1:13" s="317" customFormat="1" ht="31.5" hidden="1" x14ac:dyDescent="0.25">
      <c r="A326" s="302"/>
      <c r="B326" s="194" t="s">
        <v>438</v>
      </c>
      <c r="C326" s="195"/>
      <c r="D326" s="191"/>
      <c r="E326" s="191"/>
      <c r="F326" s="191"/>
      <c r="G326" s="196"/>
      <c r="H326" s="196"/>
      <c r="I326" s="182"/>
      <c r="J326" s="197"/>
      <c r="K326" s="198"/>
      <c r="L326" s="198"/>
      <c r="M326" s="199"/>
    </row>
    <row r="327" spans="1:13" s="317" customFormat="1" ht="51" hidden="1" x14ac:dyDescent="0.25">
      <c r="A327" s="303" t="s">
        <v>20</v>
      </c>
      <c r="B327" s="5" t="s">
        <v>439</v>
      </c>
      <c r="C327" s="200" t="s">
        <v>359</v>
      </c>
      <c r="D327" s="201">
        <f>SUM(D328:D330)</f>
        <v>6.5579999999999989</v>
      </c>
      <c r="E327" s="189"/>
      <c r="F327" s="202"/>
      <c r="G327" s="202"/>
      <c r="H327" s="202"/>
      <c r="I327" s="171"/>
      <c r="J327" s="191"/>
      <c r="K327" s="192"/>
      <c r="L327" s="192"/>
      <c r="M327" s="203"/>
    </row>
    <row r="328" spans="1:13" s="317" customFormat="1" hidden="1" x14ac:dyDescent="0.25">
      <c r="A328" s="304" t="s">
        <v>440</v>
      </c>
      <c r="B328" s="173" t="s">
        <v>441</v>
      </c>
      <c r="C328" s="162" t="s">
        <v>359</v>
      </c>
      <c r="D328" s="204">
        <f>D332+D350</f>
        <v>1.6240000000000001</v>
      </c>
      <c r="E328" s="205"/>
      <c r="F328" s="185"/>
      <c r="G328" s="185"/>
      <c r="H328" s="185"/>
      <c r="I328" s="206"/>
      <c r="J328" s="162"/>
      <c r="K328" s="207"/>
      <c r="L328" s="208"/>
      <c r="M328" s="209"/>
    </row>
    <row r="329" spans="1:13" s="317" customFormat="1" hidden="1" x14ac:dyDescent="0.25">
      <c r="A329" s="304" t="s">
        <v>89</v>
      </c>
      <c r="B329" s="173" t="s">
        <v>442</v>
      </c>
      <c r="C329" s="162" t="s">
        <v>359</v>
      </c>
      <c r="D329" s="204">
        <f>D340+D353</f>
        <v>4.5439999999999996</v>
      </c>
      <c r="E329" s="205"/>
      <c r="F329" s="185"/>
      <c r="G329" s="185"/>
      <c r="H329" s="185"/>
      <c r="I329" s="206"/>
      <c r="J329" s="162"/>
      <c r="K329" s="207"/>
      <c r="L329" s="208"/>
      <c r="M329" s="209"/>
    </row>
    <row r="330" spans="1:13" s="317" customFormat="1" hidden="1" x14ac:dyDescent="0.25">
      <c r="A330" s="304" t="s">
        <v>90</v>
      </c>
      <c r="B330" s="173" t="s">
        <v>443</v>
      </c>
      <c r="C330" s="162" t="s">
        <v>359</v>
      </c>
      <c r="D330" s="204">
        <f>D376</f>
        <v>0.39</v>
      </c>
      <c r="E330" s="205"/>
      <c r="F330" s="185"/>
      <c r="G330" s="185"/>
      <c r="H330" s="185"/>
      <c r="I330" s="206"/>
      <c r="J330" s="162"/>
      <c r="K330" s="207"/>
      <c r="L330" s="208"/>
      <c r="M330" s="209"/>
    </row>
    <row r="331" spans="1:13" s="317" customFormat="1" hidden="1" x14ac:dyDescent="0.25">
      <c r="A331" s="304"/>
      <c r="B331" s="173" t="s">
        <v>415</v>
      </c>
      <c r="C331" s="162" t="s">
        <v>359</v>
      </c>
      <c r="D331" s="204">
        <f>D332+D340</f>
        <v>3.032</v>
      </c>
      <c r="E331" s="204"/>
      <c r="F331" s="204"/>
      <c r="G331" s="204"/>
      <c r="H331" s="204"/>
      <c r="I331" s="210"/>
      <c r="J331" s="204"/>
      <c r="K331" s="211"/>
      <c r="L331" s="208"/>
      <c r="M331" s="209"/>
    </row>
    <row r="332" spans="1:13" s="317" customFormat="1" hidden="1" x14ac:dyDescent="0.25">
      <c r="A332" s="296"/>
      <c r="B332" s="173" t="s">
        <v>441</v>
      </c>
      <c r="C332" s="162" t="s">
        <v>359</v>
      </c>
      <c r="D332" s="212">
        <f>SUM(D333:D339)</f>
        <v>1.071</v>
      </c>
      <c r="E332" s="212"/>
      <c r="F332" s="213"/>
      <c r="G332" s="213"/>
      <c r="H332" s="213"/>
      <c r="I332" s="214"/>
      <c r="J332" s="207"/>
      <c r="K332" s="207"/>
      <c r="L332" s="208"/>
      <c r="M332" s="179" t="s">
        <v>411</v>
      </c>
    </row>
    <row r="333" spans="1:13" s="317" customFormat="1" ht="63.75" hidden="1" x14ac:dyDescent="0.25">
      <c r="A333" s="301" t="s">
        <v>444</v>
      </c>
      <c r="B333" s="215" t="s">
        <v>445</v>
      </c>
      <c r="C333" s="12" t="s">
        <v>359</v>
      </c>
      <c r="D333" s="216">
        <v>0.30399999999999999</v>
      </c>
      <c r="E333" s="217"/>
      <c r="F333" s="218"/>
      <c r="G333" s="218"/>
      <c r="H333" s="219"/>
      <c r="I333" s="171"/>
      <c r="J333" s="12"/>
      <c r="K333" s="178"/>
      <c r="L333" s="178"/>
      <c r="M333" s="179"/>
    </row>
    <row r="334" spans="1:13" s="317" customFormat="1" ht="38.25" hidden="1" x14ac:dyDescent="0.25">
      <c r="A334" s="301" t="s">
        <v>446</v>
      </c>
      <c r="B334" s="215" t="s">
        <v>447</v>
      </c>
      <c r="C334" s="12" t="s">
        <v>359</v>
      </c>
      <c r="D334" s="216">
        <v>3.5000000000000003E-2</v>
      </c>
      <c r="E334" s="217"/>
      <c r="F334" s="218"/>
      <c r="G334" s="219"/>
      <c r="H334" s="219"/>
      <c r="I334" s="171"/>
      <c r="J334" s="12"/>
      <c r="K334" s="178"/>
      <c r="L334" s="178"/>
      <c r="M334" s="179"/>
    </row>
    <row r="335" spans="1:13" s="317" customFormat="1" ht="51" hidden="1" x14ac:dyDescent="0.25">
      <c r="A335" s="301" t="s">
        <v>448</v>
      </c>
      <c r="B335" s="99" t="s">
        <v>449</v>
      </c>
      <c r="C335" s="12" t="s">
        <v>359</v>
      </c>
      <c r="D335" s="216">
        <v>0.16200000000000001</v>
      </c>
      <c r="E335" s="217"/>
      <c r="F335" s="218"/>
      <c r="G335" s="218"/>
      <c r="H335" s="219"/>
      <c r="I335" s="220"/>
      <c r="J335" s="221"/>
      <c r="K335" s="178"/>
      <c r="L335" s="178"/>
      <c r="M335" s="179"/>
    </row>
    <row r="336" spans="1:13" s="317" customFormat="1" ht="25.5" hidden="1" x14ac:dyDescent="0.25">
      <c r="A336" s="301" t="s">
        <v>450</v>
      </c>
      <c r="B336" s="99" t="s">
        <v>451</v>
      </c>
      <c r="C336" s="12" t="s">
        <v>359</v>
      </c>
      <c r="D336" s="216">
        <v>0.06</v>
      </c>
      <c r="E336" s="217"/>
      <c r="F336" s="218"/>
      <c r="G336" s="218"/>
      <c r="H336" s="219"/>
      <c r="I336" s="171"/>
      <c r="J336" s="12"/>
      <c r="K336" s="178"/>
      <c r="L336" s="178"/>
      <c r="M336" s="179"/>
    </row>
    <row r="337" spans="1:13" s="317" customFormat="1" ht="51" hidden="1" x14ac:dyDescent="0.25">
      <c r="A337" s="301" t="s">
        <v>452</v>
      </c>
      <c r="B337" s="99" t="s">
        <v>453</v>
      </c>
      <c r="C337" s="12" t="s">
        <v>359</v>
      </c>
      <c r="D337" s="216">
        <v>0.22</v>
      </c>
      <c r="E337" s="217"/>
      <c r="F337" s="218"/>
      <c r="G337" s="218"/>
      <c r="H337" s="219"/>
      <c r="I337" s="171"/>
      <c r="J337" s="12"/>
      <c r="K337" s="178"/>
      <c r="L337" s="178"/>
      <c r="M337" s="179"/>
    </row>
    <row r="338" spans="1:13" s="317" customFormat="1" ht="51" hidden="1" x14ac:dyDescent="0.25">
      <c r="A338" s="301" t="s">
        <v>454</v>
      </c>
      <c r="B338" s="215" t="s">
        <v>455</v>
      </c>
      <c r="C338" s="12" t="s">
        <v>359</v>
      </c>
      <c r="D338" s="216">
        <v>0.28999999999999998</v>
      </c>
      <c r="E338" s="217"/>
      <c r="F338" s="218"/>
      <c r="G338" s="218"/>
      <c r="H338" s="196"/>
      <c r="I338" s="171"/>
      <c r="J338" s="12"/>
      <c r="K338" s="178"/>
      <c r="L338" s="178"/>
      <c r="M338" s="222"/>
    </row>
    <row r="339" spans="1:13" s="317" customFormat="1" ht="25.5" hidden="1" x14ac:dyDescent="0.25">
      <c r="A339" s="301" t="s">
        <v>456</v>
      </c>
      <c r="B339" s="223" t="s">
        <v>457</v>
      </c>
      <c r="C339" s="157"/>
      <c r="D339" s="224"/>
      <c r="E339" s="225"/>
      <c r="F339" s="226"/>
      <c r="G339" s="226"/>
      <c r="H339" s="227"/>
      <c r="I339" s="105"/>
      <c r="J339" s="178"/>
      <c r="K339" s="183"/>
      <c r="L339" s="183"/>
      <c r="M339" s="228"/>
    </row>
    <row r="340" spans="1:13" s="317" customFormat="1" ht="27" hidden="1" x14ac:dyDescent="0.25">
      <c r="A340" s="305"/>
      <c r="B340" s="229" t="s">
        <v>458</v>
      </c>
      <c r="C340" s="230" t="s">
        <v>359</v>
      </c>
      <c r="D340" s="231">
        <f>SUM(D341:D348)</f>
        <v>1.9610000000000001</v>
      </c>
      <c r="E340" s="232"/>
      <c r="F340" s="190"/>
      <c r="G340" s="233"/>
      <c r="H340" s="233"/>
      <c r="I340" s="1"/>
      <c r="J340" s="234"/>
      <c r="K340" s="208"/>
      <c r="L340" s="208"/>
      <c r="M340" s="199" t="s">
        <v>411</v>
      </c>
    </row>
    <row r="341" spans="1:13" s="317" customFormat="1" ht="76.5" hidden="1" x14ac:dyDescent="0.25">
      <c r="A341" s="301" t="s">
        <v>98</v>
      </c>
      <c r="B341" s="99" t="s">
        <v>459</v>
      </c>
      <c r="C341" s="12" t="s">
        <v>359</v>
      </c>
      <c r="D341" s="235">
        <v>0.49299999999999999</v>
      </c>
      <c r="E341" s="236"/>
      <c r="F341" s="219"/>
      <c r="G341" s="219"/>
      <c r="H341" s="219"/>
      <c r="I341" s="237"/>
      <c r="J341" s="238"/>
      <c r="K341" s="178"/>
      <c r="L341" s="178"/>
      <c r="M341" s="222"/>
    </row>
    <row r="342" spans="1:13" s="317" customFormat="1" ht="51" hidden="1" x14ac:dyDescent="0.25">
      <c r="A342" s="301" t="s">
        <v>223</v>
      </c>
      <c r="B342" s="99" t="s">
        <v>460</v>
      </c>
      <c r="C342" s="12" t="s">
        <v>359</v>
      </c>
      <c r="D342" s="235">
        <v>0.53300000000000003</v>
      </c>
      <c r="E342" s="236"/>
      <c r="F342" s="219"/>
      <c r="G342" s="219"/>
      <c r="H342" s="219"/>
      <c r="I342" s="171"/>
      <c r="J342" s="12"/>
      <c r="K342" s="178"/>
      <c r="L342" s="178"/>
      <c r="M342" s="222"/>
    </row>
    <row r="343" spans="1:13" s="317" customFormat="1" ht="63.75" hidden="1" x14ac:dyDescent="0.25">
      <c r="A343" s="301" t="s">
        <v>384</v>
      </c>
      <c r="B343" s="239" t="s">
        <v>461</v>
      </c>
      <c r="C343" s="12" t="s">
        <v>359</v>
      </c>
      <c r="D343" s="235">
        <v>0.7</v>
      </c>
      <c r="E343" s="236"/>
      <c r="F343" s="219"/>
      <c r="G343" s="219"/>
      <c r="H343" s="219"/>
      <c r="I343" s="171"/>
      <c r="J343" s="12"/>
      <c r="K343" s="178"/>
      <c r="L343" s="178"/>
      <c r="M343" s="222"/>
    </row>
    <row r="344" spans="1:13" s="317" customFormat="1" hidden="1" x14ac:dyDescent="0.25">
      <c r="A344" s="301"/>
      <c r="B344" s="240" t="s">
        <v>462</v>
      </c>
      <c r="C344" s="12" t="s">
        <v>359</v>
      </c>
      <c r="D344" s="235"/>
      <c r="E344" s="236"/>
      <c r="F344" s="219"/>
      <c r="G344" s="219"/>
      <c r="H344" s="219"/>
      <c r="I344" s="171"/>
      <c r="J344" s="12"/>
      <c r="K344" s="178"/>
      <c r="L344" s="178"/>
      <c r="M344" s="222"/>
    </row>
    <row r="345" spans="1:13" s="317" customFormat="1" ht="38.25" hidden="1" x14ac:dyDescent="0.25">
      <c r="A345" s="301" t="s">
        <v>463</v>
      </c>
      <c r="B345" s="99" t="s">
        <v>464</v>
      </c>
      <c r="C345" s="12" t="s">
        <v>359</v>
      </c>
      <c r="D345" s="235">
        <v>8.6999999999999994E-2</v>
      </c>
      <c r="E345" s="241"/>
      <c r="F345" s="219"/>
      <c r="G345" s="219"/>
      <c r="H345" s="242"/>
      <c r="I345" s="171"/>
      <c r="J345" s="12"/>
      <c r="K345" s="178"/>
      <c r="L345" s="178"/>
      <c r="M345" s="222"/>
    </row>
    <row r="346" spans="1:13" s="317" customFormat="1" ht="38.25" hidden="1" x14ac:dyDescent="0.25">
      <c r="A346" s="301" t="s">
        <v>465</v>
      </c>
      <c r="B346" s="99" t="s">
        <v>466</v>
      </c>
      <c r="C346" s="12" t="s">
        <v>359</v>
      </c>
      <c r="D346" s="235">
        <v>0.114</v>
      </c>
      <c r="E346" s="236"/>
      <c r="F346" s="219"/>
      <c r="G346" s="219"/>
      <c r="H346" s="219"/>
      <c r="I346" s="171"/>
      <c r="J346" s="12"/>
      <c r="K346" s="178"/>
      <c r="L346" s="178"/>
      <c r="M346" s="222"/>
    </row>
    <row r="347" spans="1:13" s="317" customFormat="1" ht="51" hidden="1" x14ac:dyDescent="0.25">
      <c r="A347" s="301" t="s">
        <v>467</v>
      </c>
      <c r="B347" s="99" t="s">
        <v>468</v>
      </c>
      <c r="C347" s="12" t="s">
        <v>359</v>
      </c>
      <c r="D347" s="235">
        <v>3.4000000000000002E-2</v>
      </c>
      <c r="E347" s="236"/>
      <c r="F347" s="219"/>
      <c r="G347" s="219"/>
      <c r="H347" s="219"/>
      <c r="I347" s="171"/>
      <c r="J347" s="12"/>
      <c r="K347" s="178"/>
      <c r="L347" s="178"/>
      <c r="M347" s="222"/>
    </row>
    <row r="348" spans="1:13" s="317" customFormat="1" ht="51" hidden="1" x14ac:dyDescent="0.25">
      <c r="A348" s="301" t="s">
        <v>386</v>
      </c>
      <c r="B348" s="99" t="s">
        <v>469</v>
      </c>
      <c r="C348" s="12"/>
      <c r="D348" s="243"/>
      <c r="E348" s="236"/>
      <c r="F348" s="219"/>
      <c r="G348" s="202"/>
      <c r="H348" s="219"/>
      <c r="I348" s="171"/>
      <c r="J348" s="12"/>
      <c r="K348" s="178"/>
      <c r="L348" s="178"/>
      <c r="M348" s="222"/>
    </row>
    <row r="349" spans="1:13" s="317" customFormat="1" hidden="1" x14ac:dyDescent="0.25">
      <c r="A349" s="301"/>
      <c r="B349" s="240" t="s">
        <v>409</v>
      </c>
      <c r="C349" s="244" t="s">
        <v>359</v>
      </c>
      <c r="D349" s="204">
        <f>D350+D353</f>
        <v>3.1359999999999997</v>
      </c>
      <c r="E349" s="217"/>
      <c r="F349" s="211"/>
      <c r="G349" s="211"/>
      <c r="H349" s="211"/>
      <c r="I349" s="245"/>
      <c r="J349" s="246"/>
      <c r="K349" s="207"/>
      <c r="L349" s="207"/>
      <c r="M349" s="247"/>
    </row>
    <row r="350" spans="1:13" s="317" customFormat="1" hidden="1" x14ac:dyDescent="0.25">
      <c r="A350" s="301"/>
      <c r="B350" s="240" t="s">
        <v>441</v>
      </c>
      <c r="C350" s="162" t="s">
        <v>359</v>
      </c>
      <c r="D350" s="204">
        <f>SUM(D351:D352)</f>
        <v>0.55300000000000005</v>
      </c>
      <c r="E350" s="204"/>
      <c r="F350" s="211"/>
      <c r="G350" s="211"/>
      <c r="H350" s="211"/>
      <c r="I350" s="171"/>
      <c r="J350" s="12"/>
      <c r="K350" s="207"/>
      <c r="L350" s="207"/>
      <c r="M350" s="179" t="s">
        <v>411</v>
      </c>
    </row>
    <row r="351" spans="1:13" s="317" customFormat="1" ht="25.5" hidden="1" x14ac:dyDescent="0.25">
      <c r="A351" s="301" t="s">
        <v>470</v>
      </c>
      <c r="B351" s="215" t="s">
        <v>471</v>
      </c>
      <c r="C351" s="12" t="s">
        <v>359</v>
      </c>
      <c r="D351" s="216">
        <v>0.4</v>
      </c>
      <c r="E351" s="217"/>
      <c r="F351" s="218"/>
      <c r="G351" s="219"/>
      <c r="H351" s="219"/>
      <c r="I351" s="171"/>
      <c r="J351" s="12"/>
      <c r="K351" s="178"/>
      <c r="L351" s="178"/>
      <c r="M351" s="222"/>
    </row>
    <row r="352" spans="1:13" s="317" customFormat="1" ht="25.5" hidden="1" x14ac:dyDescent="0.25">
      <c r="A352" s="301" t="s">
        <v>472</v>
      </c>
      <c r="B352" s="215" t="s">
        <v>473</v>
      </c>
      <c r="C352" s="12" t="s">
        <v>359</v>
      </c>
      <c r="D352" s="216">
        <v>0.153</v>
      </c>
      <c r="E352" s="217"/>
      <c r="F352" s="218"/>
      <c r="G352" s="219"/>
      <c r="H352" s="219"/>
      <c r="I352" s="171"/>
      <c r="J352" s="12"/>
      <c r="K352" s="178"/>
      <c r="L352" s="178"/>
      <c r="M352" s="222"/>
    </row>
    <row r="353" spans="1:13" s="317" customFormat="1" ht="27" hidden="1" x14ac:dyDescent="0.25">
      <c r="A353" s="301"/>
      <c r="B353" s="229" t="s">
        <v>458</v>
      </c>
      <c r="C353" s="162" t="s">
        <v>359</v>
      </c>
      <c r="D353" s="212">
        <f>SUM(D354:D375)</f>
        <v>2.5829999999999997</v>
      </c>
      <c r="E353" s="248"/>
      <c r="F353" s="249"/>
      <c r="G353" s="249"/>
      <c r="H353" s="249"/>
      <c r="I353" s="171"/>
      <c r="J353" s="12"/>
      <c r="K353" s="207"/>
      <c r="L353" s="207"/>
      <c r="M353" s="179" t="s">
        <v>411</v>
      </c>
    </row>
    <row r="354" spans="1:13" s="317" customFormat="1" ht="38.25" hidden="1" x14ac:dyDescent="0.25">
      <c r="A354" s="301" t="s">
        <v>474</v>
      </c>
      <c r="B354" s="99" t="s">
        <v>475</v>
      </c>
      <c r="C354" s="12" t="s">
        <v>359</v>
      </c>
      <c r="D354" s="235">
        <v>0.17899999999999999</v>
      </c>
      <c r="E354" s="236"/>
      <c r="F354" s="219"/>
      <c r="G354" s="219"/>
      <c r="H354" s="219"/>
      <c r="I354" s="171"/>
      <c r="J354" s="12"/>
      <c r="K354" s="178"/>
      <c r="L354" s="178"/>
      <c r="M354" s="222"/>
    </row>
    <row r="355" spans="1:13" s="317" customFormat="1" ht="63.75" hidden="1" x14ac:dyDescent="0.25">
      <c r="A355" s="301" t="s">
        <v>224</v>
      </c>
      <c r="B355" s="99" t="s">
        <v>476</v>
      </c>
      <c r="C355" s="12" t="s">
        <v>359</v>
      </c>
      <c r="D355" s="235">
        <v>0.13600000000000001</v>
      </c>
      <c r="E355" s="236"/>
      <c r="F355" s="219"/>
      <c r="G355" s="219"/>
      <c r="H355" s="219"/>
      <c r="I355" s="171"/>
      <c r="J355" s="12"/>
      <c r="K355" s="178"/>
      <c r="L355" s="178"/>
      <c r="M355" s="222"/>
    </row>
    <row r="356" spans="1:13" s="317" customFormat="1" ht="25.5" hidden="1" x14ac:dyDescent="0.25">
      <c r="A356" s="301" t="s">
        <v>225</v>
      </c>
      <c r="B356" s="215" t="s">
        <v>477</v>
      </c>
      <c r="C356" s="12" t="s">
        <v>359</v>
      </c>
      <c r="D356" s="235">
        <v>0.45</v>
      </c>
      <c r="E356" s="241"/>
      <c r="F356" s="219"/>
      <c r="G356" s="219"/>
      <c r="H356" s="219"/>
      <c r="I356" s="171"/>
      <c r="J356" s="12"/>
      <c r="K356" s="178"/>
      <c r="L356" s="178"/>
      <c r="M356" s="250"/>
    </row>
    <row r="357" spans="1:13" s="317" customFormat="1" ht="51" hidden="1" x14ac:dyDescent="0.25">
      <c r="A357" s="301" t="s">
        <v>226</v>
      </c>
      <c r="B357" s="99" t="s">
        <v>478</v>
      </c>
      <c r="C357" s="12" t="s">
        <v>359</v>
      </c>
      <c r="D357" s="235">
        <v>0.23300000000000001</v>
      </c>
      <c r="E357" s="236"/>
      <c r="F357" s="219"/>
      <c r="G357" s="219"/>
      <c r="H357" s="219"/>
      <c r="I357" s="171"/>
      <c r="J357" s="12"/>
      <c r="K357" s="178"/>
      <c r="L357" s="178"/>
      <c r="M357" s="222"/>
    </row>
    <row r="358" spans="1:13" s="317" customFormat="1" ht="51" hidden="1" x14ac:dyDescent="0.25">
      <c r="A358" s="301" t="s">
        <v>227</v>
      </c>
      <c r="B358" s="99" t="s">
        <v>479</v>
      </c>
      <c r="C358" s="12" t="s">
        <v>359</v>
      </c>
      <c r="D358" s="235">
        <v>0.157</v>
      </c>
      <c r="E358" s="236"/>
      <c r="F358" s="219"/>
      <c r="G358" s="219"/>
      <c r="H358" s="219"/>
      <c r="I358" s="171"/>
      <c r="J358" s="12"/>
      <c r="K358" s="178"/>
      <c r="L358" s="178"/>
      <c r="M358" s="222"/>
    </row>
    <row r="359" spans="1:13" s="317" customFormat="1" ht="38.25" hidden="1" x14ac:dyDescent="0.25">
      <c r="A359" s="301" t="s">
        <v>385</v>
      </c>
      <c r="B359" s="99" t="s">
        <v>480</v>
      </c>
      <c r="C359" s="12" t="s">
        <v>359</v>
      </c>
      <c r="D359" s="235">
        <v>9.1999999999999998E-2</v>
      </c>
      <c r="E359" s="236"/>
      <c r="F359" s="219"/>
      <c r="G359" s="219"/>
      <c r="H359" s="219"/>
      <c r="I359" s="171"/>
      <c r="J359" s="12"/>
      <c r="K359" s="178"/>
      <c r="L359" s="178"/>
      <c r="M359" s="222"/>
    </row>
    <row r="360" spans="1:13" s="317" customFormat="1" hidden="1" x14ac:dyDescent="0.25">
      <c r="A360" s="306"/>
      <c r="B360" s="240" t="s">
        <v>462</v>
      </c>
      <c r="C360" s="12"/>
      <c r="D360" s="235"/>
      <c r="E360" s="180"/>
      <c r="F360" s="242"/>
      <c r="G360" s="242"/>
      <c r="H360" s="242"/>
      <c r="I360" s="171"/>
      <c r="J360" s="12"/>
      <c r="K360" s="178"/>
      <c r="L360" s="178"/>
      <c r="M360" s="222"/>
    </row>
    <row r="361" spans="1:13" s="317" customFormat="1" ht="38.25" hidden="1" x14ac:dyDescent="0.25">
      <c r="A361" s="301" t="s">
        <v>481</v>
      </c>
      <c r="B361" s="99" t="s">
        <v>482</v>
      </c>
      <c r="C361" s="12" t="s">
        <v>359</v>
      </c>
      <c r="D361" s="235">
        <v>5.2999999999999999E-2</v>
      </c>
      <c r="E361" s="236"/>
      <c r="F361" s="219"/>
      <c r="G361" s="219"/>
      <c r="H361" s="219"/>
      <c r="I361" s="171"/>
      <c r="J361" s="12"/>
      <c r="K361" s="178"/>
      <c r="L361" s="178"/>
      <c r="M361" s="222"/>
    </row>
    <row r="362" spans="1:13" s="317" customFormat="1" ht="63.75" hidden="1" x14ac:dyDescent="0.25">
      <c r="A362" s="301" t="s">
        <v>483</v>
      </c>
      <c r="B362" s="99" t="s">
        <v>484</v>
      </c>
      <c r="C362" s="12" t="s">
        <v>359</v>
      </c>
      <c r="D362" s="235">
        <v>0.10299999999999999</v>
      </c>
      <c r="E362" s="236"/>
      <c r="F362" s="219"/>
      <c r="G362" s="219"/>
      <c r="H362" s="219"/>
      <c r="I362" s="171"/>
      <c r="J362" s="12"/>
      <c r="K362" s="178"/>
      <c r="L362" s="178"/>
      <c r="M362" s="222"/>
    </row>
    <row r="363" spans="1:13" s="317" customFormat="1" ht="38.25" hidden="1" x14ac:dyDescent="0.25">
      <c r="A363" s="301" t="s">
        <v>485</v>
      </c>
      <c r="B363" s="99" t="s">
        <v>486</v>
      </c>
      <c r="C363" s="12" t="s">
        <v>359</v>
      </c>
      <c r="D363" s="235">
        <v>6.4000000000000001E-2</v>
      </c>
      <c r="E363" s="236"/>
      <c r="F363" s="219"/>
      <c r="G363" s="219"/>
      <c r="H363" s="219"/>
      <c r="I363" s="171"/>
      <c r="J363" s="12"/>
      <c r="K363" s="178"/>
      <c r="L363" s="178"/>
      <c r="M363" s="222"/>
    </row>
    <row r="364" spans="1:13" s="317" customFormat="1" ht="51" hidden="1" x14ac:dyDescent="0.25">
      <c r="A364" s="301" t="s">
        <v>487</v>
      </c>
      <c r="B364" s="99" t="s">
        <v>488</v>
      </c>
      <c r="C364" s="12" t="s">
        <v>359</v>
      </c>
      <c r="D364" s="235">
        <v>4.9000000000000002E-2</v>
      </c>
      <c r="E364" s="236"/>
      <c r="F364" s="219"/>
      <c r="G364" s="219"/>
      <c r="H364" s="219"/>
      <c r="I364" s="171"/>
      <c r="J364" s="12"/>
      <c r="K364" s="178"/>
      <c r="L364" s="178"/>
      <c r="M364" s="222"/>
    </row>
    <row r="365" spans="1:13" s="317" customFormat="1" ht="38.25" hidden="1" x14ac:dyDescent="0.25">
      <c r="A365" s="301" t="s">
        <v>489</v>
      </c>
      <c r="B365" s="234" t="s">
        <v>490</v>
      </c>
      <c r="C365" s="12" t="s">
        <v>359</v>
      </c>
      <c r="D365" s="235">
        <v>0.14899999999999999</v>
      </c>
      <c r="E365" s="241"/>
      <c r="F365" s="219"/>
      <c r="G365" s="219"/>
      <c r="H365" s="219"/>
      <c r="I365" s="237"/>
      <c r="J365" s="238"/>
      <c r="K365" s="178"/>
      <c r="L365" s="178"/>
      <c r="M365" s="222"/>
    </row>
    <row r="366" spans="1:13" s="317" customFormat="1" ht="51" hidden="1" x14ac:dyDescent="0.25">
      <c r="A366" s="301" t="s">
        <v>491</v>
      </c>
      <c r="B366" s="99" t="s">
        <v>492</v>
      </c>
      <c r="C366" s="12" t="s">
        <v>359</v>
      </c>
      <c r="D366" s="235">
        <v>7.5999999999999998E-2</v>
      </c>
      <c r="E366" s="236"/>
      <c r="F366" s="219"/>
      <c r="G366" s="219"/>
      <c r="H366" s="219"/>
      <c r="I366" s="171"/>
      <c r="J366" s="12"/>
      <c r="K366" s="178"/>
      <c r="L366" s="178"/>
      <c r="M366" s="222"/>
    </row>
    <row r="367" spans="1:13" s="317" customFormat="1" ht="63.75" hidden="1" x14ac:dyDescent="0.25">
      <c r="A367" s="301" t="s">
        <v>493</v>
      </c>
      <c r="B367" s="99" t="s">
        <v>494</v>
      </c>
      <c r="C367" s="12" t="s">
        <v>359</v>
      </c>
      <c r="D367" s="235">
        <v>5.2999999999999999E-2</v>
      </c>
      <c r="E367" s="236"/>
      <c r="F367" s="219"/>
      <c r="G367" s="219"/>
      <c r="H367" s="219"/>
      <c r="I367" s="171"/>
      <c r="J367" s="12"/>
      <c r="K367" s="178"/>
      <c r="L367" s="178"/>
      <c r="M367" s="222"/>
    </row>
    <row r="368" spans="1:13" s="317" customFormat="1" ht="51" hidden="1" x14ac:dyDescent="0.25">
      <c r="A368" s="301" t="s">
        <v>495</v>
      </c>
      <c r="B368" s="99" t="s">
        <v>496</v>
      </c>
      <c r="C368" s="12" t="s">
        <v>359</v>
      </c>
      <c r="D368" s="235">
        <v>0.08</v>
      </c>
      <c r="E368" s="241"/>
      <c r="F368" s="219"/>
      <c r="G368" s="219"/>
      <c r="H368" s="219"/>
      <c r="I368" s="171"/>
      <c r="J368" s="12"/>
      <c r="K368" s="178"/>
      <c r="L368" s="178"/>
      <c r="M368" s="222"/>
    </row>
    <row r="369" spans="1:13" s="317" customFormat="1" ht="76.5" hidden="1" x14ac:dyDescent="0.25">
      <c r="A369" s="301" t="s">
        <v>497</v>
      </c>
      <c r="B369" s="99" t="s">
        <v>498</v>
      </c>
      <c r="C369" s="12" t="s">
        <v>359</v>
      </c>
      <c r="D369" s="235">
        <v>5.8999999999999997E-2</v>
      </c>
      <c r="E369" s="236"/>
      <c r="F369" s="219"/>
      <c r="G369" s="219"/>
      <c r="H369" s="219"/>
      <c r="I369" s="171"/>
      <c r="J369" s="12"/>
      <c r="K369" s="178"/>
      <c r="L369" s="178"/>
      <c r="M369" s="222"/>
    </row>
    <row r="370" spans="1:13" s="317" customFormat="1" ht="51" hidden="1" x14ac:dyDescent="0.25">
      <c r="A370" s="301" t="s">
        <v>499</v>
      </c>
      <c r="B370" s="99" t="s">
        <v>500</v>
      </c>
      <c r="C370" s="12" t="s">
        <v>359</v>
      </c>
      <c r="D370" s="235">
        <v>4.3999999999999997E-2</v>
      </c>
      <c r="E370" s="241"/>
      <c r="F370" s="219"/>
      <c r="G370" s="219"/>
      <c r="H370" s="219"/>
      <c r="I370" s="171"/>
      <c r="J370" s="12"/>
      <c r="K370" s="178"/>
      <c r="L370" s="178"/>
      <c r="M370" s="222"/>
    </row>
    <row r="371" spans="1:13" s="317" customFormat="1" ht="38.25" hidden="1" x14ac:dyDescent="0.25">
      <c r="A371" s="301" t="s">
        <v>501</v>
      </c>
      <c r="B371" s="99" t="s">
        <v>502</v>
      </c>
      <c r="C371" s="12" t="s">
        <v>359</v>
      </c>
      <c r="D371" s="235">
        <v>3.2000000000000001E-2</v>
      </c>
      <c r="E371" s="236"/>
      <c r="F371" s="219"/>
      <c r="G371" s="219"/>
      <c r="H371" s="219"/>
      <c r="I371" s="171"/>
      <c r="J371" s="12"/>
      <c r="K371" s="178"/>
      <c r="L371" s="178"/>
      <c r="M371" s="222"/>
    </row>
    <row r="372" spans="1:13" s="317" customFormat="1" ht="51" hidden="1" x14ac:dyDescent="0.25">
      <c r="A372" s="301" t="s">
        <v>503</v>
      </c>
      <c r="B372" s="99" t="s">
        <v>504</v>
      </c>
      <c r="C372" s="12" t="s">
        <v>359</v>
      </c>
      <c r="D372" s="235">
        <v>0.27800000000000002</v>
      </c>
      <c r="E372" s="236"/>
      <c r="F372" s="219"/>
      <c r="G372" s="219"/>
      <c r="H372" s="219"/>
      <c r="I372" s="171"/>
      <c r="J372" s="12"/>
      <c r="K372" s="178"/>
      <c r="L372" s="178"/>
      <c r="M372" s="222"/>
    </row>
    <row r="373" spans="1:13" s="317" customFormat="1" ht="38.25" hidden="1" x14ac:dyDescent="0.25">
      <c r="A373" s="301" t="s">
        <v>505</v>
      </c>
      <c r="B373" s="99" t="s">
        <v>506</v>
      </c>
      <c r="C373" s="12" t="s">
        <v>359</v>
      </c>
      <c r="D373" s="235">
        <v>0.03</v>
      </c>
      <c r="E373" s="236"/>
      <c r="F373" s="219"/>
      <c r="G373" s="219"/>
      <c r="H373" s="219"/>
      <c r="I373" s="171"/>
      <c r="J373" s="12"/>
      <c r="K373" s="178"/>
      <c r="L373" s="178"/>
      <c r="M373" s="222"/>
    </row>
    <row r="374" spans="1:13" s="317" customFormat="1" ht="63.75" hidden="1" x14ac:dyDescent="0.25">
      <c r="A374" s="301" t="s">
        <v>507</v>
      </c>
      <c r="B374" s="99" t="s">
        <v>508</v>
      </c>
      <c r="C374" s="12" t="s">
        <v>359</v>
      </c>
      <c r="D374" s="235">
        <v>6.5000000000000002E-2</v>
      </c>
      <c r="E374" s="236"/>
      <c r="F374" s="219"/>
      <c r="G374" s="219"/>
      <c r="H374" s="219"/>
      <c r="I374" s="171"/>
      <c r="J374" s="12"/>
      <c r="K374" s="178"/>
      <c r="L374" s="178"/>
      <c r="M374" s="222"/>
    </row>
    <row r="375" spans="1:13" s="317" customFormat="1" ht="51" hidden="1" x14ac:dyDescent="0.25">
      <c r="A375" s="301" t="s">
        <v>509</v>
      </c>
      <c r="B375" s="234" t="s">
        <v>510</v>
      </c>
      <c r="C375" s="12" t="s">
        <v>359</v>
      </c>
      <c r="D375" s="235">
        <v>0.20100000000000001</v>
      </c>
      <c r="E375" s="251"/>
      <c r="F375" s="252"/>
      <c r="G375" s="219"/>
      <c r="H375" s="219"/>
      <c r="I375" s="155"/>
      <c r="J375" s="253"/>
      <c r="K375" s="178"/>
      <c r="L375" s="178"/>
      <c r="M375" s="254"/>
    </row>
    <row r="376" spans="1:13" s="317" customFormat="1" ht="38.25" hidden="1" x14ac:dyDescent="0.25">
      <c r="A376" s="305" t="s">
        <v>26</v>
      </c>
      <c r="B376" s="255" t="s">
        <v>512</v>
      </c>
      <c r="C376" s="200" t="s">
        <v>359</v>
      </c>
      <c r="D376" s="256">
        <f>SUM(D377:D379)</f>
        <v>0.39</v>
      </c>
      <c r="E376" s="189"/>
      <c r="F376" s="202"/>
      <c r="G376" s="219"/>
      <c r="H376" s="202"/>
      <c r="I376" s="257"/>
      <c r="J376" s="258"/>
      <c r="K376" s="192"/>
      <c r="L376" s="192"/>
      <c r="M376" s="179" t="s">
        <v>411</v>
      </c>
    </row>
    <row r="377" spans="1:13" s="317" customFormat="1" ht="63.75" hidden="1" x14ac:dyDescent="0.25">
      <c r="A377" s="301" t="s">
        <v>91</v>
      </c>
      <c r="B377" s="215" t="s">
        <v>513</v>
      </c>
      <c r="C377" s="12" t="s">
        <v>359</v>
      </c>
      <c r="D377" s="216">
        <v>0.245</v>
      </c>
      <c r="E377" s="259"/>
      <c r="F377" s="218"/>
      <c r="G377" s="219"/>
      <c r="H377" s="218"/>
      <c r="I377" s="260"/>
      <c r="J377" s="261"/>
      <c r="K377" s="178"/>
      <c r="L377" s="178"/>
      <c r="M377" s="222"/>
    </row>
    <row r="378" spans="1:13" s="317" customFormat="1" ht="25.5" hidden="1" x14ac:dyDescent="0.25">
      <c r="A378" s="302" t="s">
        <v>95</v>
      </c>
      <c r="B378" s="215" t="s">
        <v>514</v>
      </c>
      <c r="C378" s="12" t="s">
        <v>359</v>
      </c>
      <c r="D378" s="216">
        <v>5.8999999999999997E-2</v>
      </c>
      <c r="E378" s="259"/>
      <c r="F378" s="218"/>
      <c r="G378" s="219"/>
      <c r="H378" s="218"/>
      <c r="I378" s="260"/>
      <c r="J378" s="261"/>
      <c r="K378" s="178"/>
      <c r="L378" s="178"/>
      <c r="M378" s="222"/>
    </row>
    <row r="379" spans="1:13" s="317" customFormat="1" ht="38.25" hidden="1" x14ac:dyDescent="0.25">
      <c r="A379" s="302" t="s">
        <v>511</v>
      </c>
      <c r="B379" s="215" t="s">
        <v>515</v>
      </c>
      <c r="C379" s="12" t="s">
        <v>359</v>
      </c>
      <c r="D379" s="216">
        <v>8.5999999999999993E-2</v>
      </c>
      <c r="E379" s="259"/>
      <c r="F379" s="218"/>
      <c r="G379" s="219"/>
      <c r="H379" s="218"/>
      <c r="I379" s="260"/>
      <c r="J379" s="261"/>
      <c r="K379" s="178"/>
      <c r="L379" s="178"/>
      <c r="M379" s="222"/>
    </row>
    <row r="380" spans="1:13" s="317" customFormat="1" ht="15.75" hidden="1" thickBot="1" x14ac:dyDescent="0.3">
      <c r="A380" s="307"/>
      <c r="B380" s="262" t="s">
        <v>516</v>
      </c>
      <c r="C380" s="263"/>
      <c r="D380" s="264"/>
      <c r="E380" s="265"/>
      <c r="F380" s="266"/>
      <c r="G380" s="266"/>
      <c r="H380" s="266"/>
      <c r="I380" s="267"/>
      <c r="J380" s="268"/>
      <c r="K380" s="269"/>
      <c r="L380" s="269"/>
      <c r="M380" s="270"/>
    </row>
    <row r="381" spans="1:13" s="317" customFormat="1" ht="15.75" hidden="1" x14ac:dyDescent="0.25">
      <c r="A381" s="302"/>
      <c r="B381" s="271" t="s">
        <v>56</v>
      </c>
      <c r="C381" s="195"/>
      <c r="D381" s="191"/>
      <c r="E381" s="191"/>
      <c r="F381" s="191"/>
      <c r="G381" s="196"/>
      <c r="H381" s="196"/>
      <c r="I381" s="182"/>
      <c r="J381" s="197"/>
      <c r="K381" s="192"/>
      <c r="L381" s="192"/>
      <c r="M381" s="254"/>
    </row>
    <row r="382" spans="1:13" s="317" customFormat="1" ht="25.5" hidden="1" x14ac:dyDescent="0.25">
      <c r="A382" s="303" t="s">
        <v>20</v>
      </c>
      <c r="B382" s="255" t="s">
        <v>517</v>
      </c>
      <c r="C382" s="200" t="s">
        <v>359</v>
      </c>
      <c r="D382" s="201">
        <f>SUM(D383:D384)</f>
        <v>2.1580000000000004</v>
      </c>
      <c r="E382" s="189"/>
      <c r="F382" s="202"/>
      <c r="G382" s="202"/>
      <c r="H382" s="202"/>
      <c r="I382" s="171"/>
      <c r="J382" s="191"/>
      <c r="K382" s="192"/>
      <c r="L382" s="192"/>
      <c r="M382" s="272"/>
    </row>
    <row r="383" spans="1:13" s="317" customFormat="1" hidden="1" x14ac:dyDescent="0.25">
      <c r="A383" s="304"/>
      <c r="B383" s="240" t="s">
        <v>518</v>
      </c>
      <c r="C383" s="273" t="s">
        <v>359</v>
      </c>
      <c r="D383" s="204">
        <f>D386+D394</f>
        <v>1.7680000000000002</v>
      </c>
      <c r="E383" s="205"/>
      <c r="F383" s="185"/>
      <c r="G383" s="185"/>
      <c r="H383" s="185"/>
      <c r="I383" s="206"/>
      <c r="J383" s="162"/>
      <c r="K383" s="207"/>
      <c r="L383" s="207"/>
      <c r="M383" s="247"/>
    </row>
    <row r="384" spans="1:13" s="317" customFormat="1" hidden="1" x14ac:dyDescent="0.25">
      <c r="A384" s="304"/>
      <c r="B384" s="240" t="s">
        <v>519</v>
      </c>
      <c r="C384" s="273" t="s">
        <v>359</v>
      </c>
      <c r="D384" s="204">
        <f>D412</f>
        <v>0.39</v>
      </c>
      <c r="E384" s="205"/>
      <c r="F384" s="185"/>
      <c r="G384" s="185"/>
      <c r="H384" s="185"/>
      <c r="I384" s="206"/>
      <c r="J384" s="162"/>
      <c r="K384" s="207"/>
      <c r="L384" s="207"/>
      <c r="M384" s="247"/>
    </row>
    <row r="385" spans="1:13" s="317" customFormat="1" ht="13.9" hidden="1" customHeight="1" x14ac:dyDescent="0.25">
      <c r="A385" s="296"/>
      <c r="B385" s="240" t="s">
        <v>415</v>
      </c>
      <c r="C385" s="162"/>
      <c r="D385" s="204"/>
      <c r="E385" s="204"/>
      <c r="F385" s="204"/>
      <c r="G385" s="204"/>
      <c r="H385" s="204"/>
      <c r="I385" s="210"/>
      <c r="J385" s="204"/>
      <c r="K385" s="211"/>
      <c r="L385" s="211"/>
      <c r="M385" s="247"/>
    </row>
    <row r="386" spans="1:13" s="317" customFormat="1" ht="27" hidden="1" x14ac:dyDescent="0.25">
      <c r="A386" s="305"/>
      <c r="B386" s="229" t="s">
        <v>520</v>
      </c>
      <c r="C386" s="230" t="s">
        <v>359</v>
      </c>
      <c r="D386" s="231">
        <f>SUM(D387:D392)</f>
        <v>0.93700000000000006</v>
      </c>
      <c r="E386" s="232"/>
      <c r="F386" s="190"/>
      <c r="G386" s="233"/>
      <c r="H386" s="233"/>
      <c r="I386" s="1"/>
      <c r="J386" s="234"/>
      <c r="K386" s="208"/>
      <c r="L386" s="208"/>
      <c r="M386" s="179" t="s">
        <v>411</v>
      </c>
    </row>
    <row r="387" spans="1:13" s="317" customFormat="1" ht="76.5" hidden="1" x14ac:dyDescent="0.25">
      <c r="A387" s="301" t="s">
        <v>98</v>
      </c>
      <c r="B387" s="99" t="s">
        <v>459</v>
      </c>
      <c r="C387" s="12" t="s">
        <v>359</v>
      </c>
      <c r="D387" s="235">
        <v>0.247</v>
      </c>
      <c r="E387" s="236"/>
      <c r="F387" s="219"/>
      <c r="G387" s="219"/>
      <c r="H387" s="219"/>
      <c r="I387" s="237"/>
      <c r="J387" s="238"/>
      <c r="K387" s="178"/>
      <c r="L387" s="178"/>
      <c r="M387" s="222"/>
    </row>
    <row r="388" spans="1:13" s="317" customFormat="1" ht="51" hidden="1" x14ac:dyDescent="0.25">
      <c r="A388" s="301" t="s">
        <v>223</v>
      </c>
      <c r="B388" s="99" t="s">
        <v>460</v>
      </c>
      <c r="C388" s="12" t="s">
        <v>359</v>
      </c>
      <c r="D388" s="235">
        <v>0.26600000000000001</v>
      </c>
      <c r="E388" s="236"/>
      <c r="F388" s="219"/>
      <c r="G388" s="219"/>
      <c r="H388" s="219"/>
      <c r="I388" s="171"/>
      <c r="J388" s="12"/>
      <c r="K388" s="178"/>
      <c r="L388" s="178"/>
      <c r="M388" s="222"/>
    </row>
    <row r="389" spans="1:13" s="317" customFormat="1" ht="63.75" hidden="1" x14ac:dyDescent="0.25">
      <c r="A389" s="301" t="s">
        <v>384</v>
      </c>
      <c r="B389" s="239" t="s">
        <v>461</v>
      </c>
      <c r="C389" s="12" t="s">
        <v>359</v>
      </c>
      <c r="D389" s="235">
        <v>0.35</v>
      </c>
      <c r="E389" s="236"/>
      <c r="F389" s="219"/>
      <c r="G389" s="219"/>
      <c r="H389" s="219"/>
      <c r="I389" s="171"/>
      <c r="J389" s="12"/>
      <c r="K389" s="178"/>
      <c r="L389" s="178"/>
      <c r="M389" s="222"/>
    </row>
    <row r="390" spans="1:13" s="317" customFormat="1" ht="13.9" hidden="1" customHeight="1" x14ac:dyDescent="0.25">
      <c r="A390" s="301"/>
      <c r="B390" s="240" t="s">
        <v>462</v>
      </c>
      <c r="C390" s="12" t="s">
        <v>359</v>
      </c>
      <c r="D390" s="235"/>
      <c r="E390" s="236"/>
      <c r="F390" s="219"/>
      <c r="G390" s="219"/>
      <c r="H390" s="219"/>
      <c r="I390" s="171"/>
      <c r="J390" s="12"/>
      <c r="K390" s="178"/>
      <c r="L390" s="178"/>
      <c r="M390" s="222"/>
    </row>
    <row r="391" spans="1:13" s="317" customFormat="1" ht="38.25" hidden="1" x14ac:dyDescent="0.25">
      <c r="A391" s="301" t="s">
        <v>465</v>
      </c>
      <c r="B391" s="99" t="s">
        <v>466</v>
      </c>
      <c r="C391" s="12" t="s">
        <v>359</v>
      </c>
      <c r="D391" s="235">
        <v>5.7000000000000002E-2</v>
      </c>
      <c r="E391" s="236"/>
      <c r="F391" s="219"/>
      <c r="G391" s="219"/>
      <c r="H391" s="219"/>
      <c r="I391" s="171"/>
      <c r="J391" s="12"/>
      <c r="K391" s="178"/>
      <c r="L391" s="178"/>
      <c r="M391" s="222"/>
    </row>
    <row r="392" spans="1:13" s="317" customFormat="1" ht="51" hidden="1" x14ac:dyDescent="0.25">
      <c r="A392" s="301" t="s">
        <v>467</v>
      </c>
      <c r="B392" s="99" t="s">
        <v>468</v>
      </c>
      <c r="C392" s="12" t="s">
        <v>359</v>
      </c>
      <c r="D392" s="235">
        <v>1.7000000000000001E-2</v>
      </c>
      <c r="E392" s="236"/>
      <c r="F392" s="219"/>
      <c r="G392" s="219"/>
      <c r="H392" s="219"/>
      <c r="I392" s="171"/>
      <c r="J392" s="12"/>
      <c r="K392" s="178"/>
      <c r="L392" s="178"/>
      <c r="M392" s="222"/>
    </row>
    <row r="393" spans="1:13" s="317" customFormat="1" hidden="1" x14ac:dyDescent="0.25">
      <c r="A393" s="301"/>
      <c r="B393" s="240" t="s">
        <v>409</v>
      </c>
      <c r="C393" s="274"/>
      <c r="D393" s="211"/>
      <c r="E393" s="217"/>
      <c r="F393" s="204"/>
      <c r="G393" s="204"/>
      <c r="H393" s="204"/>
      <c r="I393" s="245"/>
      <c r="J393" s="246"/>
      <c r="K393" s="207"/>
      <c r="L393" s="207"/>
      <c r="M393" s="247"/>
    </row>
    <row r="394" spans="1:13" s="317" customFormat="1" ht="27" hidden="1" x14ac:dyDescent="0.25">
      <c r="A394" s="301"/>
      <c r="B394" s="229" t="s">
        <v>520</v>
      </c>
      <c r="C394" s="162" t="s">
        <v>359</v>
      </c>
      <c r="D394" s="248">
        <f>SUM(D395:D411)</f>
        <v>0.83100000000000018</v>
      </c>
      <c r="E394" s="248"/>
      <c r="F394" s="242"/>
      <c r="G394" s="242"/>
      <c r="H394" s="242"/>
      <c r="I394" s="171"/>
      <c r="J394" s="12"/>
      <c r="K394" s="207"/>
      <c r="L394" s="207"/>
      <c r="M394" s="179" t="s">
        <v>411</v>
      </c>
    </row>
    <row r="395" spans="1:13" s="317" customFormat="1" ht="38.25" hidden="1" x14ac:dyDescent="0.25">
      <c r="A395" s="301" t="s">
        <v>474</v>
      </c>
      <c r="B395" s="99" t="s">
        <v>475</v>
      </c>
      <c r="C395" s="12" t="s">
        <v>359</v>
      </c>
      <c r="D395" s="235">
        <v>0.09</v>
      </c>
      <c r="E395" s="236"/>
      <c r="F395" s="219"/>
      <c r="G395" s="219"/>
      <c r="H395" s="219"/>
      <c r="I395" s="171"/>
      <c r="J395" s="12"/>
      <c r="K395" s="178"/>
      <c r="L395" s="178"/>
      <c r="M395" s="222"/>
    </row>
    <row r="396" spans="1:13" s="317" customFormat="1" ht="63.75" hidden="1" x14ac:dyDescent="0.25">
      <c r="A396" s="301" t="s">
        <v>224</v>
      </c>
      <c r="B396" s="99" t="s">
        <v>476</v>
      </c>
      <c r="C396" s="12" t="s">
        <v>359</v>
      </c>
      <c r="D396" s="235">
        <v>6.8000000000000005E-2</v>
      </c>
      <c r="E396" s="236"/>
      <c r="F396" s="219"/>
      <c r="G396" s="219"/>
      <c r="H396" s="219"/>
      <c r="I396" s="171"/>
      <c r="J396" s="12"/>
      <c r="K396" s="178"/>
      <c r="L396" s="178"/>
      <c r="M396" s="222"/>
    </row>
    <row r="397" spans="1:13" s="317" customFormat="1" ht="51" hidden="1" x14ac:dyDescent="0.25">
      <c r="A397" s="301" t="s">
        <v>226</v>
      </c>
      <c r="B397" s="99" t="s">
        <v>478</v>
      </c>
      <c r="C397" s="12" t="s">
        <v>359</v>
      </c>
      <c r="D397" s="235">
        <v>0.11600000000000001</v>
      </c>
      <c r="E397" s="236"/>
      <c r="F397" s="219"/>
      <c r="G397" s="219"/>
      <c r="H397" s="219"/>
      <c r="I397" s="171"/>
      <c r="J397" s="12"/>
      <c r="K397" s="178"/>
      <c r="L397" s="178"/>
      <c r="M397" s="222"/>
    </row>
    <row r="398" spans="1:13" s="317" customFormat="1" ht="51" hidden="1" x14ac:dyDescent="0.25">
      <c r="A398" s="301" t="s">
        <v>227</v>
      </c>
      <c r="B398" s="99" t="s">
        <v>479</v>
      </c>
      <c r="C398" s="12" t="s">
        <v>359</v>
      </c>
      <c r="D398" s="235">
        <v>7.9000000000000001E-2</v>
      </c>
      <c r="E398" s="236"/>
      <c r="F398" s="219"/>
      <c r="G398" s="219"/>
      <c r="H398" s="219"/>
      <c r="I398" s="171"/>
      <c r="J398" s="12"/>
      <c r="K398" s="178"/>
      <c r="L398" s="178"/>
      <c r="M398" s="222"/>
    </row>
    <row r="399" spans="1:13" s="317" customFormat="1" ht="38.25" hidden="1" x14ac:dyDescent="0.25">
      <c r="A399" s="301" t="s">
        <v>385</v>
      </c>
      <c r="B399" s="99" t="s">
        <v>480</v>
      </c>
      <c r="C399" s="12" t="s">
        <v>359</v>
      </c>
      <c r="D399" s="235">
        <v>4.5999999999999999E-2</v>
      </c>
      <c r="E399" s="236"/>
      <c r="F399" s="219"/>
      <c r="G399" s="219"/>
      <c r="H399" s="219"/>
      <c r="I399" s="171"/>
      <c r="J399" s="12"/>
      <c r="K399" s="178"/>
      <c r="L399" s="178"/>
      <c r="M399" s="222"/>
    </row>
    <row r="400" spans="1:13" s="317" customFormat="1" hidden="1" x14ac:dyDescent="0.25">
      <c r="A400" s="306"/>
      <c r="B400" s="240" t="s">
        <v>462</v>
      </c>
      <c r="C400" s="12"/>
      <c r="D400" s="235">
        <f t="shared" ref="D400" si="6">G400/2</f>
        <v>0</v>
      </c>
      <c r="E400" s="180"/>
      <c r="F400" s="242"/>
      <c r="G400" s="242"/>
      <c r="H400" s="242"/>
      <c r="I400" s="171"/>
      <c r="J400" s="12"/>
      <c r="K400" s="178"/>
      <c r="L400" s="178"/>
      <c r="M400" s="222"/>
    </row>
    <row r="401" spans="1:13" s="317" customFormat="1" ht="13.9" hidden="1" customHeight="1" x14ac:dyDescent="0.25">
      <c r="A401" s="301" t="s">
        <v>481</v>
      </c>
      <c r="B401" s="99" t="s">
        <v>482</v>
      </c>
      <c r="C401" s="12" t="s">
        <v>359</v>
      </c>
      <c r="D401" s="235">
        <v>2.5999999999999999E-2</v>
      </c>
      <c r="E401" s="236"/>
      <c r="F401" s="219"/>
      <c r="G401" s="219"/>
      <c r="H401" s="219"/>
      <c r="I401" s="171"/>
      <c r="J401" s="12"/>
      <c r="K401" s="178"/>
      <c r="L401" s="178"/>
      <c r="M401" s="222"/>
    </row>
    <row r="402" spans="1:13" s="317" customFormat="1" ht="63.75" hidden="1" x14ac:dyDescent="0.25">
      <c r="A402" s="301" t="s">
        <v>483</v>
      </c>
      <c r="B402" s="99" t="s">
        <v>484</v>
      </c>
      <c r="C402" s="12" t="s">
        <v>359</v>
      </c>
      <c r="D402" s="235">
        <v>5.1999999999999998E-2</v>
      </c>
      <c r="E402" s="236"/>
      <c r="F402" s="219"/>
      <c r="G402" s="219"/>
      <c r="H402" s="219"/>
      <c r="I402" s="171"/>
      <c r="J402" s="12"/>
      <c r="K402" s="178"/>
      <c r="L402" s="178"/>
      <c r="M402" s="222"/>
    </row>
    <row r="403" spans="1:13" s="317" customFormat="1" ht="13.9" hidden="1" customHeight="1" x14ac:dyDescent="0.25">
      <c r="A403" s="301" t="s">
        <v>485</v>
      </c>
      <c r="B403" s="99" t="s">
        <v>486</v>
      </c>
      <c r="C403" s="12" t="s">
        <v>359</v>
      </c>
      <c r="D403" s="235">
        <v>3.2000000000000001E-2</v>
      </c>
      <c r="E403" s="236"/>
      <c r="F403" s="219"/>
      <c r="G403" s="219"/>
      <c r="H403" s="219"/>
      <c r="I403" s="171"/>
      <c r="J403" s="12"/>
      <c r="K403" s="178"/>
      <c r="L403" s="178"/>
      <c r="M403" s="222"/>
    </row>
    <row r="404" spans="1:13" s="317" customFormat="1" ht="13.9" hidden="1" customHeight="1" x14ac:dyDescent="0.25">
      <c r="A404" s="301" t="s">
        <v>487</v>
      </c>
      <c r="B404" s="99" t="s">
        <v>488</v>
      </c>
      <c r="C404" s="12" t="s">
        <v>359</v>
      </c>
      <c r="D404" s="235">
        <v>2.5000000000000001E-2</v>
      </c>
      <c r="E404" s="236"/>
      <c r="F404" s="219"/>
      <c r="G404" s="219"/>
      <c r="H404" s="219"/>
      <c r="I404" s="171"/>
      <c r="J404" s="12"/>
      <c r="K404" s="178"/>
      <c r="L404" s="178"/>
      <c r="M404" s="222"/>
    </row>
    <row r="405" spans="1:13" s="317" customFormat="1" ht="13.9" hidden="1" customHeight="1" x14ac:dyDescent="0.25">
      <c r="A405" s="301" t="s">
        <v>491</v>
      </c>
      <c r="B405" s="99" t="s">
        <v>492</v>
      </c>
      <c r="C405" s="12" t="s">
        <v>359</v>
      </c>
      <c r="D405" s="235">
        <v>3.7999999999999999E-2</v>
      </c>
      <c r="E405" s="236"/>
      <c r="F405" s="219"/>
      <c r="G405" s="219"/>
      <c r="H405" s="219"/>
      <c r="I405" s="171"/>
      <c r="J405" s="12"/>
      <c r="K405" s="178"/>
      <c r="L405" s="178"/>
      <c r="M405" s="222"/>
    </row>
    <row r="406" spans="1:13" s="317" customFormat="1" ht="13.9" hidden="1" customHeight="1" x14ac:dyDescent="0.25">
      <c r="A406" s="301" t="s">
        <v>493</v>
      </c>
      <c r="B406" s="99" t="s">
        <v>494</v>
      </c>
      <c r="C406" s="12" t="s">
        <v>359</v>
      </c>
      <c r="D406" s="235">
        <v>2.5999999999999999E-2</v>
      </c>
      <c r="E406" s="236"/>
      <c r="F406" s="219"/>
      <c r="G406" s="219"/>
      <c r="H406" s="219"/>
      <c r="I406" s="171"/>
      <c r="J406" s="12"/>
      <c r="K406" s="178"/>
      <c r="L406" s="178"/>
      <c r="M406" s="222"/>
    </row>
    <row r="407" spans="1:13" s="317" customFormat="1" ht="13.9" hidden="1" customHeight="1" x14ac:dyDescent="0.25">
      <c r="A407" s="301" t="s">
        <v>497</v>
      </c>
      <c r="B407" s="99" t="s">
        <v>498</v>
      </c>
      <c r="C407" s="12" t="s">
        <v>359</v>
      </c>
      <c r="D407" s="235">
        <v>0.03</v>
      </c>
      <c r="E407" s="236"/>
      <c r="F407" s="219"/>
      <c r="G407" s="219"/>
      <c r="H407" s="219"/>
      <c r="I407" s="171"/>
      <c r="J407" s="12"/>
      <c r="K407" s="178"/>
      <c r="L407" s="178"/>
      <c r="M407" s="222"/>
    </row>
    <row r="408" spans="1:13" s="317" customFormat="1" ht="38.25" hidden="1" x14ac:dyDescent="0.25">
      <c r="A408" s="301" t="s">
        <v>501</v>
      </c>
      <c r="B408" s="99" t="s">
        <v>502</v>
      </c>
      <c r="C408" s="12" t="s">
        <v>359</v>
      </c>
      <c r="D408" s="235">
        <v>1.6E-2</v>
      </c>
      <c r="E408" s="236"/>
      <c r="F408" s="219"/>
      <c r="G408" s="219"/>
      <c r="H408" s="219"/>
      <c r="I408" s="171"/>
      <c r="J408" s="12"/>
      <c r="K408" s="178"/>
      <c r="L408" s="178"/>
      <c r="M408" s="222"/>
    </row>
    <row r="409" spans="1:13" s="317" customFormat="1" ht="51" hidden="1" x14ac:dyDescent="0.25">
      <c r="A409" s="301" t="s">
        <v>503</v>
      </c>
      <c r="B409" s="99" t="s">
        <v>504</v>
      </c>
      <c r="C409" s="12" t="s">
        <v>359</v>
      </c>
      <c r="D409" s="235">
        <v>0.13900000000000001</v>
      </c>
      <c r="E409" s="236"/>
      <c r="F409" s="219"/>
      <c r="G409" s="219"/>
      <c r="H409" s="219"/>
      <c r="I409" s="171"/>
      <c r="J409" s="12"/>
      <c r="K409" s="178"/>
      <c r="L409" s="178"/>
      <c r="M409" s="222"/>
    </row>
    <row r="410" spans="1:13" s="317" customFormat="1" ht="38.25" hidden="1" x14ac:dyDescent="0.25">
      <c r="A410" s="301" t="s">
        <v>505</v>
      </c>
      <c r="B410" s="99" t="s">
        <v>506</v>
      </c>
      <c r="C410" s="12" t="s">
        <v>359</v>
      </c>
      <c r="D410" s="235">
        <v>1.4999999999999999E-2</v>
      </c>
      <c r="E410" s="236"/>
      <c r="F410" s="219"/>
      <c r="G410" s="219"/>
      <c r="H410" s="219"/>
      <c r="I410" s="171"/>
      <c r="J410" s="12"/>
      <c r="K410" s="178"/>
      <c r="L410" s="178"/>
      <c r="M410" s="222"/>
    </row>
    <row r="411" spans="1:13" s="317" customFormat="1" ht="63.75" hidden="1" x14ac:dyDescent="0.25">
      <c r="A411" s="301" t="s">
        <v>507</v>
      </c>
      <c r="B411" s="99" t="s">
        <v>508</v>
      </c>
      <c r="C411" s="12" t="s">
        <v>359</v>
      </c>
      <c r="D411" s="235">
        <v>3.3000000000000002E-2</v>
      </c>
      <c r="E411" s="236"/>
      <c r="F411" s="219"/>
      <c r="G411" s="219"/>
      <c r="H411" s="219"/>
      <c r="I411" s="171"/>
      <c r="J411" s="12"/>
      <c r="K411" s="178"/>
      <c r="L411" s="178"/>
      <c r="M411" s="222"/>
    </row>
    <row r="412" spans="1:13" s="317" customFormat="1" ht="38.25" hidden="1" x14ac:dyDescent="0.25">
      <c r="A412" s="305" t="s">
        <v>26</v>
      </c>
      <c r="B412" s="255" t="s">
        <v>512</v>
      </c>
      <c r="C412" s="200" t="s">
        <v>359</v>
      </c>
      <c r="D412" s="256">
        <f>SUM(D413:D415)</f>
        <v>0.39</v>
      </c>
      <c r="E412" s="189"/>
      <c r="F412" s="202"/>
      <c r="G412" s="219"/>
      <c r="H412" s="202"/>
      <c r="I412" s="275"/>
      <c r="J412" s="276"/>
      <c r="K412" s="192"/>
      <c r="L412" s="192"/>
      <c r="M412" s="179" t="s">
        <v>411</v>
      </c>
    </row>
    <row r="413" spans="1:13" s="317" customFormat="1" ht="63.75" hidden="1" x14ac:dyDescent="0.25">
      <c r="A413" s="301" t="s">
        <v>91</v>
      </c>
      <c r="B413" s="215" t="s">
        <v>513</v>
      </c>
      <c r="C413" s="12" t="s">
        <v>359</v>
      </c>
      <c r="D413" s="216">
        <v>0.245</v>
      </c>
      <c r="E413" s="259"/>
      <c r="F413" s="218"/>
      <c r="G413" s="219"/>
      <c r="H413" s="218"/>
      <c r="I413" s="260"/>
      <c r="J413" s="261"/>
      <c r="K413" s="178"/>
      <c r="L413" s="178"/>
      <c r="M413" s="222"/>
    </row>
    <row r="414" spans="1:13" s="317" customFormat="1" ht="25.5" hidden="1" x14ac:dyDescent="0.25">
      <c r="A414" s="302" t="s">
        <v>95</v>
      </c>
      <c r="B414" s="215" t="s">
        <v>514</v>
      </c>
      <c r="C414" s="12" t="s">
        <v>359</v>
      </c>
      <c r="D414" s="216">
        <v>5.8999999999999997E-2</v>
      </c>
      <c r="E414" s="259"/>
      <c r="F414" s="218"/>
      <c r="G414" s="219"/>
      <c r="H414" s="218"/>
      <c r="I414" s="260"/>
      <c r="J414" s="261"/>
      <c r="K414" s="178"/>
      <c r="L414" s="178"/>
      <c r="M414" s="222"/>
    </row>
    <row r="415" spans="1:13" s="317" customFormat="1" ht="38.25" hidden="1" x14ac:dyDescent="0.25">
      <c r="A415" s="302" t="s">
        <v>511</v>
      </c>
      <c r="B415" s="215" t="s">
        <v>515</v>
      </c>
      <c r="C415" s="12" t="s">
        <v>359</v>
      </c>
      <c r="D415" s="216">
        <v>8.5999999999999993E-2</v>
      </c>
      <c r="E415" s="259"/>
      <c r="F415" s="218"/>
      <c r="G415" s="219"/>
      <c r="H415" s="218"/>
      <c r="I415" s="260"/>
      <c r="J415" s="261"/>
      <c r="K415" s="178"/>
      <c r="L415" s="178"/>
      <c r="M415" s="222"/>
    </row>
    <row r="416" spans="1:13" s="317" customFormat="1" ht="26.25" hidden="1" thickBot="1" x14ac:dyDescent="0.3">
      <c r="A416" s="307"/>
      <c r="B416" s="277" t="s">
        <v>521</v>
      </c>
      <c r="C416" s="263"/>
      <c r="D416" s="278"/>
      <c r="E416" s="265"/>
      <c r="F416" s="266"/>
      <c r="G416" s="266"/>
      <c r="H416" s="266"/>
      <c r="I416" s="267"/>
      <c r="J416" s="268"/>
      <c r="K416" s="279"/>
      <c r="L416" s="279"/>
      <c r="M416" s="270"/>
    </row>
    <row r="417" spans="1:13" s="317" customFormat="1" ht="76.5" hidden="1" x14ac:dyDescent="0.25">
      <c r="A417" s="308"/>
      <c r="B417" s="280" t="s">
        <v>522</v>
      </c>
      <c r="C417" s="191"/>
      <c r="D417" s="281"/>
      <c r="E417" s="282"/>
      <c r="F417" s="283"/>
      <c r="G417" s="284"/>
      <c r="H417" s="285"/>
      <c r="I417" s="286"/>
      <c r="J417" s="287"/>
      <c r="K417" s="288"/>
      <c r="L417" s="289"/>
      <c r="M417" s="290"/>
    </row>
    <row r="418" spans="1:13" s="317" customFormat="1" hidden="1" x14ac:dyDescent="0.25">
      <c r="A418" s="322"/>
      <c r="B418" s="316"/>
    </row>
    <row r="419" spans="1:13" s="317" customFormat="1" hidden="1" x14ac:dyDescent="0.25">
      <c r="A419" s="322"/>
    </row>
    <row r="420" spans="1:13" s="317" customFormat="1" hidden="1" x14ac:dyDescent="0.25">
      <c r="A420" s="984" t="s">
        <v>370</v>
      </c>
      <c r="B420" s="984"/>
      <c r="C420" s="984"/>
      <c r="D420" s="984"/>
      <c r="E420" s="984"/>
      <c r="F420" s="984"/>
      <c r="G420" s="984"/>
      <c r="H420" s="984"/>
      <c r="I420" s="984"/>
      <c r="J420" s="984"/>
      <c r="K420" s="984"/>
      <c r="L420" s="984"/>
      <c r="M420" s="984"/>
    </row>
    <row r="421" spans="1:13" s="317" customFormat="1" hidden="1" x14ac:dyDescent="0.25">
      <c r="A421" s="322"/>
      <c r="B421" s="316"/>
      <c r="C421" s="316"/>
      <c r="D421" s="316"/>
      <c r="E421" s="316"/>
      <c r="F421" s="316"/>
      <c r="G421" s="316"/>
      <c r="H421" s="316"/>
      <c r="I421" s="316"/>
      <c r="J421" s="316"/>
      <c r="K421" s="316"/>
      <c r="L421" s="316"/>
      <c r="M421" s="316"/>
    </row>
    <row r="422" spans="1:13" s="317" customFormat="1" hidden="1" x14ac:dyDescent="0.25">
      <c r="A422" s="322"/>
    </row>
    <row r="423" spans="1:13" s="317" customFormat="1" hidden="1" x14ac:dyDescent="0.25">
      <c r="A423" s="984" t="s">
        <v>213</v>
      </c>
      <c r="B423" s="984"/>
      <c r="C423" s="984"/>
      <c r="D423" s="984"/>
      <c r="E423" s="984"/>
      <c r="F423" s="984"/>
      <c r="G423" s="984"/>
      <c r="H423" s="984"/>
      <c r="I423" s="984"/>
      <c r="J423" s="984"/>
      <c r="K423" s="984"/>
      <c r="L423" s="984"/>
      <c r="M423" s="984"/>
    </row>
    <row r="424" spans="1:13" s="317" customFormat="1" hidden="1" x14ac:dyDescent="0.25">
      <c r="A424" s="322"/>
      <c r="B424" s="316"/>
      <c r="C424" s="316"/>
      <c r="D424" s="316"/>
      <c r="E424" s="316"/>
      <c r="F424" s="316"/>
      <c r="G424" s="316"/>
      <c r="H424" s="316"/>
      <c r="I424" s="316"/>
      <c r="J424" s="316"/>
      <c r="K424" s="316"/>
      <c r="L424" s="316"/>
      <c r="M424" s="316"/>
    </row>
    <row r="425" spans="1:13" s="317" customFormat="1" hidden="1" x14ac:dyDescent="0.25">
      <c r="A425" s="322"/>
    </row>
    <row r="426" spans="1:13" s="317" customFormat="1" ht="13.9" hidden="1" customHeight="1" x14ac:dyDescent="0.25">
      <c r="A426" s="985" t="s">
        <v>211</v>
      </c>
      <c r="B426" s="985"/>
    </row>
    <row r="427" spans="1:13" s="317" customFormat="1" hidden="1" x14ac:dyDescent="0.25">
      <c r="A427" s="985"/>
      <c r="B427" s="985"/>
    </row>
    <row r="428" spans="1:13" s="317" customFormat="1" hidden="1" x14ac:dyDescent="0.25">
      <c r="A428" s="985"/>
      <c r="B428" s="985"/>
    </row>
    <row r="429" spans="1:13" s="317" customFormat="1" hidden="1" x14ac:dyDescent="0.25">
      <c r="A429" s="985"/>
      <c r="B429" s="985"/>
      <c r="D429" s="984" t="s">
        <v>214</v>
      </c>
      <c r="E429" s="984"/>
      <c r="F429" s="984"/>
      <c r="G429" s="984"/>
      <c r="H429" s="984"/>
      <c r="I429" s="984"/>
      <c r="J429" s="984"/>
      <c r="K429" s="984"/>
      <c r="L429" s="984"/>
    </row>
    <row r="430" spans="1:13" s="317" customFormat="1" hidden="1" x14ac:dyDescent="0.25">
      <c r="A430" s="321"/>
      <c r="B430" s="320"/>
      <c r="D430" s="316"/>
      <c r="E430" s="316"/>
      <c r="F430" s="316"/>
      <c r="G430" s="316"/>
      <c r="H430" s="316"/>
      <c r="I430" s="316"/>
      <c r="J430" s="316"/>
      <c r="K430" s="316"/>
      <c r="L430" s="316"/>
    </row>
    <row r="431" spans="1:13" s="317" customFormat="1" hidden="1" x14ac:dyDescent="0.25">
      <c r="A431" s="322"/>
    </row>
    <row r="432" spans="1:13" s="317" customFormat="1" hidden="1" x14ac:dyDescent="0.25">
      <c r="A432" s="335" t="s">
        <v>212</v>
      </c>
      <c r="B432" s="336"/>
    </row>
    <row r="433" spans="1:13" s="317" customFormat="1" ht="15" hidden="1" customHeight="1" x14ac:dyDescent="0.25">
      <c r="A433" s="983" t="s">
        <v>216</v>
      </c>
      <c r="B433" s="983"/>
    </row>
    <row r="434" spans="1:13" s="317" customFormat="1" hidden="1" x14ac:dyDescent="0.25">
      <c r="A434" s="335" t="s">
        <v>371</v>
      </c>
      <c r="B434" s="336"/>
    </row>
    <row r="435" spans="1:13" s="317" customFormat="1" ht="18.75" x14ac:dyDescent="0.3">
      <c r="A435" s="346"/>
      <c r="B435" s="342"/>
      <c r="C435" s="341"/>
      <c r="D435" s="345" t="s">
        <v>164</v>
      </c>
      <c r="L435" s="341"/>
      <c r="M435" s="348"/>
    </row>
    <row r="436" spans="1:13" s="317" customFormat="1" ht="18.600000000000001" customHeight="1" x14ac:dyDescent="0.25">
      <c r="A436" s="751" t="s">
        <v>19</v>
      </c>
      <c r="B436" s="730" t="s">
        <v>523</v>
      </c>
      <c r="C436" s="731"/>
      <c r="D436" s="798"/>
      <c r="E436" s="798">
        <v>13.03614</v>
      </c>
      <c r="F436" s="798">
        <v>1.4484600000000001</v>
      </c>
      <c r="G436" s="798">
        <f>G440+G494+G511</f>
        <v>231.59720999999999</v>
      </c>
      <c r="H436" s="798"/>
      <c r="I436" s="799"/>
      <c r="J436" s="799">
        <v>14.2</v>
      </c>
      <c r="K436" s="798">
        <v>260.26</v>
      </c>
      <c r="L436" s="712"/>
      <c r="M436" s="347"/>
    </row>
    <row r="437" spans="1:13" s="317" customFormat="1" ht="50.25" customHeight="1" x14ac:dyDescent="0.25">
      <c r="A437" s="726" t="s">
        <v>249</v>
      </c>
      <c r="B437" s="310" t="s">
        <v>603</v>
      </c>
      <c r="C437" s="721" t="s">
        <v>359</v>
      </c>
      <c r="D437" s="797">
        <v>452.39</v>
      </c>
      <c r="E437" s="797"/>
      <c r="F437" s="797"/>
      <c r="G437" s="800"/>
      <c r="H437" s="797"/>
      <c r="I437" s="800"/>
      <c r="J437" s="800"/>
      <c r="K437" s="800"/>
      <c r="L437" s="725"/>
      <c r="M437" s="361"/>
    </row>
    <row r="438" spans="1:13" s="317" customFormat="1" ht="33" customHeight="1" x14ac:dyDescent="0.25">
      <c r="A438" s="768" t="s">
        <v>244</v>
      </c>
      <c r="B438" s="310" t="s">
        <v>524</v>
      </c>
      <c r="C438" s="721" t="s">
        <v>359</v>
      </c>
      <c r="D438" s="816">
        <v>73.239999999999995</v>
      </c>
      <c r="E438" s="816"/>
      <c r="F438" s="816"/>
      <c r="G438" s="820"/>
      <c r="H438" s="816"/>
      <c r="I438" s="820"/>
      <c r="J438" s="820"/>
      <c r="K438" s="820"/>
      <c r="L438" s="821"/>
      <c r="M438" s="361"/>
    </row>
    <row r="439" spans="1:13" s="317" customFormat="1" ht="24" customHeight="1" x14ac:dyDescent="0.25">
      <c r="A439" s="768" t="s">
        <v>245</v>
      </c>
      <c r="B439" s="310" t="s">
        <v>525</v>
      </c>
      <c r="C439" s="721" t="s">
        <v>359</v>
      </c>
      <c r="D439" s="816">
        <v>379.15</v>
      </c>
      <c r="E439" s="816"/>
      <c r="F439" s="816"/>
      <c r="G439" s="820"/>
      <c r="H439" s="816"/>
      <c r="I439" s="820"/>
      <c r="J439" s="820"/>
      <c r="K439" s="820"/>
      <c r="L439" s="821"/>
      <c r="M439" s="361"/>
    </row>
    <row r="440" spans="1:13" s="317" customFormat="1" ht="66" customHeight="1" x14ac:dyDescent="0.25">
      <c r="A440" s="726" t="s">
        <v>304</v>
      </c>
      <c r="B440" s="738" t="s">
        <v>593</v>
      </c>
      <c r="C440" s="356" t="s">
        <v>359</v>
      </c>
      <c r="D440" s="801">
        <f>D441+D461</f>
        <v>5.5009999999999994</v>
      </c>
      <c r="E440" s="802">
        <f>SUM(E442:E460)</f>
        <v>13.03614</v>
      </c>
      <c r="F440" s="802">
        <f>SUM(F442:F460)</f>
        <v>1.4484600000000001</v>
      </c>
      <c r="G440" s="801">
        <f>G442+G448+G461</f>
        <v>189.94538</v>
      </c>
      <c r="H440" s="802" t="e">
        <f>SUM(H442:H460)</f>
        <v>#REF!</v>
      </c>
      <c r="I440" s="803"/>
      <c r="J440" s="802">
        <v>14.24</v>
      </c>
      <c r="K440" s="801">
        <f>E440+F440+G440</f>
        <v>204.42998</v>
      </c>
      <c r="L440" s="725">
        <v>43337</v>
      </c>
      <c r="M440" s="733" t="s">
        <v>537</v>
      </c>
    </row>
    <row r="441" spans="1:13" s="317" customFormat="1" ht="54" customHeight="1" x14ac:dyDescent="0.25">
      <c r="A441" s="768" t="s">
        <v>305</v>
      </c>
      <c r="B441" s="310" t="s">
        <v>771</v>
      </c>
      <c r="C441" s="863"/>
      <c r="D441" s="869">
        <f>D442+D448</f>
        <v>2.9079999999999995</v>
      </c>
      <c r="E441" s="869">
        <v>0</v>
      </c>
      <c r="F441" s="869">
        <v>0</v>
      </c>
      <c r="G441" s="869">
        <f>G442+G448</f>
        <v>127.16099999999999</v>
      </c>
      <c r="H441" s="857"/>
      <c r="I441" s="803"/>
      <c r="J441" s="857">
        <v>0</v>
      </c>
      <c r="K441" s="869">
        <f>E441+F441+G441</f>
        <v>127.16099999999999</v>
      </c>
      <c r="L441" s="864">
        <v>43337</v>
      </c>
      <c r="M441" s="859" t="s">
        <v>537</v>
      </c>
    </row>
    <row r="442" spans="1:13" s="317" customFormat="1" ht="54" customHeight="1" x14ac:dyDescent="0.25">
      <c r="A442" s="768" t="s">
        <v>775</v>
      </c>
      <c r="B442" s="310" t="s">
        <v>772</v>
      </c>
      <c r="C442" s="863" t="s">
        <v>359</v>
      </c>
      <c r="D442" s="857">
        <f>D443+D444+D445+D446+D447</f>
        <v>0.83200000000000007</v>
      </c>
      <c r="E442" s="857">
        <v>13.03614</v>
      </c>
      <c r="F442" s="857">
        <v>1.4484600000000001</v>
      </c>
      <c r="G442" s="857">
        <f>G443+G444+G445+G446+G447</f>
        <v>82.603999999999985</v>
      </c>
      <c r="H442" s="857" t="e">
        <f>#REF!+H462</f>
        <v>#REF!</v>
      </c>
      <c r="I442" s="858"/>
      <c r="J442" s="857">
        <v>0</v>
      </c>
      <c r="K442" s="857">
        <f>E442+F442+G442</f>
        <v>97.088599999999985</v>
      </c>
      <c r="L442" s="864">
        <v>43337</v>
      </c>
      <c r="M442" s="859" t="s">
        <v>537</v>
      </c>
    </row>
    <row r="443" spans="1:13" s="317" customFormat="1" ht="69" customHeight="1" x14ac:dyDescent="0.25">
      <c r="A443" s="727" t="s">
        <v>703</v>
      </c>
      <c r="B443" s="755" t="s">
        <v>666</v>
      </c>
      <c r="C443" s="740" t="s">
        <v>359</v>
      </c>
      <c r="D443" s="797">
        <v>0.379</v>
      </c>
      <c r="E443" s="800">
        <v>0</v>
      </c>
      <c r="F443" s="800">
        <v>0</v>
      </c>
      <c r="G443" s="795">
        <v>34.960999999999999</v>
      </c>
      <c r="H443" s="795">
        <f>SUM(E443:G443)</f>
        <v>34.960999999999999</v>
      </c>
      <c r="I443" s="797"/>
      <c r="J443" s="802">
        <v>0</v>
      </c>
      <c r="K443" s="795">
        <v>34.960999999999999</v>
      </c>
      <c r="L443" s="725">
        <v>43337</v>
      </c>
      <c r="M443" s="733" t="s">
        <v>537</v>
      </c>
    </row>
    <row r="444" spans="1:13" s="317" customFormat="1" ht="78.75" customHeight="1" x14ac:dyDescent="0.25">
      <c r="A444" s="727" t="s">
        <v>704</v>
      </c>
      <c r="B444" s="755" t="s">
        <v>665</v>
      </c>
      <c r="C444" s="740" t="s">
        <v>359</v>
      </c>
      <c r="D444" s="797">
        <v>0.113</v>
      </c>
      <c r="E444" s="800">
        <v>0</v>
      </c>
      <c r="F444" s="800">
        <v>0</v>
      </c>
      <c r="G444" s="795">
        <v>23.244</v>
      </c>
      <c r="H444" s="795">
        <f>SUM(E444:G444)</f>
        <v>23.244</v>
      </c>
      <c r="I444" s="803"/>
      <c r="J444" s="802">
        <v>0</v>
      </c>
      <c r="K444" s="795">
        <v>23.244</v>
      </c>
      <c r="L444" s="725">
        <v>43337</v>
      </c>
      <c r="M444" s="733" t="s">
        <v>537</v>
      </c>
    </row>
    <row r="445" spans="1:13" s="317" customFormat="1" ht="54" customHeight="1" x14ac:dyDescent="0.25">
      <c r="A445" s="743" t="s">
        <v>705</v>
      </c>
      <c r="B445" s="755" t="s">
        <v>667</v>
      </c>
      <c r="C445" s="740" t="s">
        <v>359</v>
      </c>
      <c r="D445" s="797">
        <v>0.16800000000000001</v>
      </c>
      <c r="E445" s="800">
        <v>0</v>
      </c>
      <c r="F445" s="800">
        <v>0</v>
      </c>
      <c r="G445" s="795">
        <v>11.673999999999999</v>
      </c>
      <c r="H445" s="795">
        <f>SUM(E445:G445)</f>
        <v>11.673999999999999</v>
      </c>
      <c r="I445" s="797"/>
      <c r="J445" s="802">
        <v>0</v>
      </c>
      <c r="K445" s="795">
        <v>11.673999999999999</v>
      </c>
      <c r="L445" s="725">
        <v>43337</v>
      </c>
      <c r="M445" s="733" t="s">
        <v>537</v>
      </c>
    </row>
    <row r="446" spans="1:13" s="317" customFormat="1" ht="54" customHeight="1" x14ac:dyDescent="0.25">
      <c r="A446" s="768" t="s">
        <v>706</v>
      </c>
      <c r="B446" s="825" t="s">
        <v>668</v>
      </c>
      <c r="C446" s="819" t="s">
        <v>359</v>
      </c>
      <c r="D446" s="816">
        <v>0.15</v>
      </c>
      <c r="E446" s="820">
        <v>0</v>
      </c>
      <c r="F446" s="820">
        <v>0</v>
      </c>
      <c r="G446" s="820">
        <v>10.375</v>
      </c>
      <c r="H446" s="820">
        <f>SUM(E446:G446)</f>
        <v>10.375</v>
      </c>
      <c r="I446" s="816"/>
      <c r="J446" s="820">
        <v>0</v>
      </c>
      <c r="K446" s="820">
        <v>10.375</v>
      </c>
      <c r="L446" s="821">
        <v>43337</v>
      </c>
      <c r="M446" s="817" t="s">
        <v>537</v>
      </c>
    </row>
    <row r="447" spans="1:13" s="317" customFormat="1" ht="59.25" customHeight="1" x14ac:dyDescent="0.25">
      <c r="A447" s="768" t="s">
        <v>707</v>
      </c>
      <c r="B447" s="825" t="s">
        <v>669</v>
      </c>
      <c r="C447" s="819" t="s">
        <v>359</v>
      </c>
      <c r="D447" s="990">
        <v>2.1999999999999999E-2</v>
      </c>
      <c r="E447" s="820">
        <v>0</v>
      </c>
      <c r="F447" s="820">
        <v>0</v>
      </c>
      <c r="G447" s="820">
        <v>2.35</v>
      </c>
      <c r="H447" s="820">
        <f>SUM(E447:G447)</f>
        <v>2.35</v>
      </c>
      <c r="I447" s="816"/>
      <c r="J447" s="820">
        <v>0</v>
      </c>
      <c r="K447" s="820">
        <v>2.35</v>
      </c>
      <c r="L447" s="821">
        <v>43337</v>
      </c>
      <c r="M447" s="817" t="s">
        <v>537</v>
      </c>
    </row>
    <row r="448" spans="1:13" s="317" customFormat="1" ht="61.5" customHeight="1" x14ac:dyDescent="0.25">
      <c r="A448" s="768" t="s">
        <v>380</v>
      </c>
      <c r="B448" s="310" t="s">
        <v>773</v>
      </c>
      <c r="C448" s="789" t="s">
        <v>359</v>
      </c>
      <c r="D448" s="800">
        <f>D449+D453+D456+D457+D458+D459</f>
        <v>2.0759999999999996</v>
      </c>
      <c r="E448" s="800">
        <f>E449+E453+E456+E457+E458+E459</f>
        <v>0</v>
      </c>
      <c r="F448" s="800">
        <f>F449+F453+F456+F457+F458+F459</f>
        <v>0</v>
      </c>
      <c r="G448" s="800">
        <f>G449+G453+G456+G457+G458+G459</f>
        <v>44.557000000000002</v>
      </c>
      <c r="H448" s="800" t="e">
        <f>#REF!+H469</f>
        <v>#REF!</v>
      </c>
      <c r="I448" s="797"/>
      <c r="J448" s="800">
        <v>14.24</v>
      </c>
      <c r="K448" s="800">
        <f>K449+K453+K456+K457+K458+K459</f>
        <v>58.795000000000002</v>
      </c>
      <c r="L448" s="790">
        <v>43337</v>
      </c>
      <c r="M448" s="824" t="s">
        <v>537</v>
      </c>
    </row>
    <row r="449" spans="1:13" s="317" customFormat="1" ht="52.5" customHeight="1" x14ac:dyDescent="0.25">
      <c r="A449" s="894" t="s">
        <v>708</v>
      </c>
      <c r="B449" s="903" t="s">
        <v>573</v>
      </c>
      <c r="C449" s="968" t="s">
        <v>359</v>
      </c>
      <c r="D449" s="918">
        <v>0.28399999999999997</v>
      </c>
      <c r="E449" s="918">
        <v>0</v>
      </c>
      <c r="F449" s="918">
        <v>0</v>
      </c>
      <c r="G449" s="897">
        <v>8.3770000000000007</v>
      </c>
      <c r="H449" s="918">
        <f>SUM(E449:G452)</f>
        <v>8.3770000000000007</v>
      </c>
      <c r="I449" s="797"/>
      <c r="J449" s="873">
        <v>0</v>
      </c>
      <c r="K449" s="897">
        <v>8.3770000000000007</v>
      </c>
      <c r="L449" s="886">
        <v>43337</v>
      </c>
      <c r="M449" s="890" t="s">
        <v>537</v>
      </c>
    </row>
    <row r="450" spans="1:13" s="317" customFormat="1" ht="49.5" hidden="1" customHeight="1" x14ac:dyDescent="0.25">
      <c r="A450" s="895"/>
      <c r="B450" s="904"/>
      <c r="C450" s="969"/>
      <c r="D450" s="966"/>
      <c r="E450" s="919"/>
      <c r="F450" s="919"/>
      <c r="G450" s="898"/>
      <c r="H450" s="966"/>
      <c r="I450" s="797"/>
      <c r="J450" s="885"/>
      <c r="K450" s="898"/>
      <c r="L450" s="887"/>
      <c r="M450" s="891"/>
    </row>
    <row r="451" spans="1:13" s="317" customFormat="1" ht="49.5" hidden="1" customHeight="1" x14ac:dyDescent="0.25">
      <c r="A451" s="895"/>
      <c r="B451" s="904"/>
      <c r="C451" s="970"/>
      <c r="D451" s="966"/>
      <c r="E451" s="920"/>
      <c r="F451" s="920"/>
      <c r="G451" s="898"/>
      <c r="H451" s="966"/>
      <c r="I451" s="797"/>
      <c r="J451" s="874"/>
      <c r="K451" s="898"/>
      <c r="L451" s="888"/>
      <c r="M451" s="892"/>
    </row>
    <row r="452" spans="1:13" s="317" customFormat="1" ht="49.5" hidden="1" customHeight="1" x14ac:dyDescent="0.25">
      <c r="A452" s="896"/>
      <c r="B452" s="905"/>
      <c r="C452" s="971"/>
      <c r="D452" s="967"/>
      <c r="E452" s="921"/>
      <c r="F452" s="921"/>
      <c r="G452" s="899"/>
      <c r="H452" s="967"/>
      <c r="I452" s="797"/>
      <c r="J452" s="874"/>
      <c r="K452" s="899"/>
      <c r="L452" s="889"/>
      <c r="M452" s="893"/>
    </row>
    <row r="453" spans="1:13" s="317" customFormat="1" ht="45" customHeight="1" x14ac:dyDescent="0.25">
      <c r="A453" s="894" t="s">
        <v>709</v>
      </c>
      <c r="B453" s="973" t="s">
        <v>664</v>
      </c>
      <c r="C453" s="906" t="s">
        <v>359</v>
      </c>
      <c r="D453" s="875">
        <v>0.24099999999999999</v>
      </c>
      <c r="E453" s="873">
        <v>0</v>
      </c>
      <c r="F453" s="873">
        <v>0</v>
      </c>
      <c r="G453" s="875">
        <v>6.2850000000000001</v>
      </c>
      <c r="H453" s="875">
        <f>SUM(E453:G455)</f>
        <v>6.2850000000000001</v>
      </c>
      <c r="I453" s="858"/>
      <c r="J453" s="873">
        <v>0</v>
      </c>
      <c r="K453" s="875">
        <v>6.2850000000000001</v>
      </c>
      <c r="L453" s="908">
        <v>43337</v>
      </c>
      <c r="M453" s="877" t="s">
        <v>537</v>
      </c>
    </row>
    <row r="454" spans="1:13" s="317" customFormat="1" ht="24.75" hidden="1" customHeight="1" x14ac:dyDescent="0.25">
      <c r="A454" s="895"/>
      <c r="B454" s="974"/>
      <c r="C454" s="907"/>
      <c r="D454" s="875"/>
      <c r="E454" s="874"/>
      <c r="F454" s="874"/>
      <c r="G454" s="875"/>
      <c r="H454" s="875"/>
      <c r="I454" s="858"/>
      <c r="J454" s="874"/>
      <c r="K454" s="875"/>
      <c r="L454" s="909"/>
      <c r="M454" s="878"/>
    </row>
    <row r="455" spans="1:13" s="317" customFormat="1" ht="9.75" customHeight="1" x14ac:dyDescent="0.25">
      <c r="A455" s="896"/>
      <c r="B455" s="974"/>
      <c r="C455" s="907"/>
      <c r="D455" s="875"/>
      <c r="E455" s="874"/>
      <c r="F455" s="874"/>
      <c r="G455" s="875"/>
      <c r="H455" s="875"/>
      <c r="I455" s="858"/>
      <c r="J455" s="874"/>
      <c r="K455" s="875"/>
      <c r="L455" s="909"/>
      <c r="M455" s="878"/>
    </row>
    <row r="456" spans="1:13" s="317" customFormat="1" ht="50.25" customHeight="1" x14ac:dyDescent="0.25">
      <c r="A456" s="768" t="s">
        <v>710</v>
      </c>
      <c r="B456" s="868" t="s">
        <v>638</v>
      </c>
      <c r="C456" s="863" t="s">
        <v>359</v>
      </c>
      <c r="D456" s="858">
        <v>0.36799999999999999</v>
      </c>
      <c r="E456" s="857">
        <v>0</v>
      </c>
      <c r="F456" s="857">
        <v>0</v>
      </c>
      <c r="G456" s="858">
        <v>12.731</v>
      </c>
      <c r="H456" s="858">
        <f>SUM(E456:G456)</f>
        <v>12.731</v>
      </c>
      <c r="I456" s="858"/>
      <c r="J456" s="857">
        <v>0</v>
      </c>
      <c r="K456" s="858">
        <v>12.731</v>
      </c>
      <c r="L456" s="864">
        <v>43337</v>
      </c>
      <c r="M456" s="859" t="s">
        <v>537</v>
      </c>
    </row>
    <row r="457" spans="1:13" s="317" customFormat="1" ht="54" customHeight="1" x14ac:dyDescent="0.25">
      <c r="A457" s="768" t="s">
        <v>711</v>
      </c>
      <c r="B457" s="777" t="s">
        <v>698</v>
      </c>
      <c r="C457" s="771" t="s">
        <v>359</v>
      </c>
      <c r="D457" s="797">
        <v>0.21</v>
      </c>
      <c r="E457" s="800">
        <v>0</v>
      </c>
      <c r="F457" s="800">
        <v>0</v>
      </c>
      <c r="G457" s="797">
        <v>4.7350000000000003</v>
      </c>
      <c r="H457" s="800">
        <f>SUM(E457:G457)</f>
        <v>4.7350000000000003</v>
      </c>
      <c r="I457" s="797"/>
      <c r="J457" s="800">
        <v>0</v>
      </c>
      <c r="K457" s="797">
        <v>4.7350000000000003</v>
      </c>
      <c r="L457" s="772">
        <v>43337</v>
      </c>
      <c r="M457" s="778" t="s">
        <v>537</v>
      </c>
    </row>
    <row r="458" spans="1:13" s="317" customFormat="1" ht="57" customHeight="1" x14ac:dyDescent="0.25">
      <c r="A458" s="727" t="s">
        <v>712</v>
      </c>
      <c r="B458" s="756" t="s">
        <v>663</v>
      </c>
      <c r="C458" s="740" t="s">
        <v>359</v>
      </c>
      <c r="D458" s="796">
        <v>0.40600000000000003</v>
      </c>
      <c r="E458" s="800">
        <v>0</v>
      </c>
      <c r="F458" s="800">
        <v>0</v>
      </c>
      <c r="G458" s="796">
        <v>12.429</v>
      </c>
      <c r="H458" s="795"/>
      <c r="I458" s="797"/>
      <c r="J458" s="802">
        <v>0</v>
      </c>
      <c r="K458" s="796">
        <v>12.429</v>
      </c>
      <c r="L458" s="725">
        <v>43337</v>
      </c>
      <c r="M458" s="733" t="s">
        <v>537</v>
      </c>
    </row>
    <row r="459" spans="1:13" s="317" customFormat="1" ht="56.25" customHeight="1" x14ac:dyDescent="0.25">
      <c r="A459" s="783" t="s">
        <v>713</v>
      </c>
      <c r="B459" s="777" t="s">
        <v>697</v>
      </c>
      <c r="C459" s="771" t="s">
        <v>359</v>
      </c>
      <c r="D459" s="797">
        <v>0.56699999999999995</v>
      </c>
      <c r="E459" s="800">
        <v>0</v>
      </c>
      <c r="F459" s="800">
        <v>0</v>
      </c>
      <c r="G459" s="797">
        <v>0</v>
      </c>
      <c r="H459" s="805">
        <f>SUM(E459:G459)</f>
        <v>0</v>
      </c>
      <c r="I459" s="797"/>
      <c r="J459" s="800">
        <v>14.24</v>
      </c>
      <c r="K459" s="797">
        <v>14.238</v>
      </c>
      <c r="L459" s="772">
        <v>43337</v>
      </c>
      <c r="M459" s="778" t="s">
        <v>537</v>
      </c>
    </row>
    <row r="460" spans="1:13" s="317" customFormat="1" ht="21.75" hidden="1" customHeight="1" x14ac:dyDescent="0.25">
      <c r="D460" s="804"/>
      <c r="E460" s="804"/>
      <c r="F460" s="804"/>
      <c r="G460" s="804"/>
      <c r="H460" s="804"/>
      <c r="I460" s="804"/>
      <c r="J460" s="804"/>
      <c r="K460" s="804"/>
    </row>
    <row r="461" spans="1:13" s="317" customFormat="1" ht="58.5" customHeight="1" x14ac:dyDescent="0.25">
      <c r="A461" s="768" t="s">
        <v>306</v>
      </c>
      <c r="B461" s="310" t="s">
        <v>595</v>
      </c>
      <c r="C461" s="819" t="s">
        <v>359</v>
      </c>
      <c r="D461" s="820">
        <f>D462+D469+D485</f>
        <v>2.593</v>
      </c>
      <c r="E461" s="820">
        <v>13.03614</v>
      </c>
      <c r="F461" s="820">
        <v>1.4484600000000001</v>
      </c>
      <c r="G461" s="820">
        <f>G462+G469+G485+G486</f>
        <v>62.784379999999999</v>
      </c>
      <c r="H461" s="820" t="e">
        <f>H462+H469+H485</f>
        <v>#REF!</v>
      </c>
      <c r="I461" s="816"/>
      <c r="J461" s="820">
        <v>0</v>
      </c>
      <c r="K461" s="820">
        <f>K462+K469+K485+K486</f>
        <v>77.268599999999992</v>
      </c>
      <c r="L461" s="821">
        <v>43337</v>
      </c>
      <c r="M461" s="817" t="s">
        <v>537</v>
      </c>
    </row>
    <row r="462" spans="1:13" s="317" customFormat="1" ht="59.25" customHeight="1" x14ac:dyDescent="0.25">
      <c r="A462" s="768" t="s">
        <v>97</v>
      </c>
      <c r="B462" s="310" t="s">
        <v>702</v>
      </c>
      <c r="C462" s="819" t="s">
        <v>359</v>
      </c>
      <c r="D462" s="820">
        <f>D463+D464+D465+D466+D467+D468</f>
        <v>0.871</v>
      </c>
      <c r="E462" s="820">
        <f>E463+E464+E465+E466+E467+E468</f>
        <v>13.03614</v>
      </c>
      <c r="F462" s="820">
        <f>F463+F464+F465+F466+F467+F468</f>
        <v>1.4484600000000001</v>
      </c>
      <c r="G462" s="820">
        <f>G463+G464+G465+G466+G467+G468</f>
        <v>28.16</v>
      </c>
      <c r="H462" s="820">
        <f>SUM(H463:H467)</f>
        <v>28.042000000000002</v>
      </c>
      <c r="I462" s="820"/>
      <c r="J462" s="820">
        <v>0</v>
      </c>
      <c r="K462" s="820">
        <f>K463+K464+K465+K466+K467+K468</f>
        <v>42.644599999999997</v>
      </c>
      <c r="L462" s="821">
        <v>43337</v>
      </c>
      <c r="M462" s="817" t="s">
        <v>537</v>
      </c>
    </row>
    <row r="463" spans="1:13" s="317" customFormat="1" ht="54.75" customHeight="1" x14ac:dyDescent="0.25">
      <c r="A463" s="768" t="s">
        <v>714</v>
      </c>
      <c r="B463" s="777" t="s">
        <v>632</v>
      </c>
      <c r="C463" s="771" t="s">
        <v>359</v>
      </c>
      <c r="D463" s="797">
        <v>0.11</v>
      </c>
      <c r="E463" s="800">
        <v>0</v>
      </c>
      <c r="F463" s="800">
        <v>0</v>
      </c>
      <c r="G463" s="800">
        <v>6.74</v>
      </c>
      <c r="H463" s="800">
        <f t="shared" ref="H463:H468" si="7">SUM(E463:G463)</f>
        <v>6.74</v>
      </c>
      <c r="I463" s="797"/>
      <c r="J463" s="800">
        <v>0</v>
      </c>
      <c r="K463" s="800">
        <v>6.74</v>
      </c>
      <c r="L463" s="772">
        <v>43337</v>
      </c>
      <c r="M463" s="778" t="s">
        <v>537</v>
      </c>
    </row>
    <row r="464" spans="1:13" s="317" customFormat="1" ht="54.75" customHeight="1" x14ac:dyDescent="0.25">
      <c r="A464" s="768" t="s">
        <v>715</v>
      </c>
      <c r="B464" s="756" t="s">
        <v>633</v>
      </c>
      <c r="C464" s="722" t="s">
        <v>359</v>
      </c>
      <c r="D464" s="797">
        <v>0.105</v>
      </c>
      <c r="E464" s="800">
        <v>0</v>
      </c>
      <c r="F464" s="800">
        <v>0</v>
      </c>
      <c r="G464" s="800">
        <v>6.4189999999999996</v>
      </c>
      <c r="H464" s="800">
        <f t="shared" si="7"/>
        <v>6.4189999999999996</v>
      </c>
      <c r="I464" s="800"/>
      <c r="J464" s="802">
        <v>0</v>
      </c>
      <c r="K464" s="800">
        <v>6.4189999999999996</v>
      </c>
      <c r="L464" s="725">
        <v>43337</v>
      </c>
      <c r="M464" s="734" t="s">
        <v>537</v>
      </c>
    </row>
    <row r="465" spans="1:13" s="317" customFormat="1" ht="59.25" customHeight="1" x14ac:dyDescent="0.25">
      <c r="A465" s="768" t="s">
        <v>716</v>
      </c>
      <c r="B465" s="758" t="s">
        <v>634</v>
      </c>
      <c r="C465" s="762" t="s">
        <v>359</v>
      </c>
      <c r="D465" s="797">
        <v>0.13300000000000001</v>
      </c>
      <c r="E465" s="800">
        <v>0</v>
      </c>
      <c r="F465" s="800">
        <v>0</v>
      </c>
      <c r="G465" s="800">
        <v>5.3559999999999999</v>
      </c>
      <c r="H465" s="800">
        <f t="shared" si="7"/>
        <v>5.3559999999999999</v>
      </c>
      <c r="I465" s="797"/>
      <c r="J465" s="800">
        <v>0</v>
      </c>
      <c r="K465" s="800">
        <v>5.3559999999999999</v>
      </c>
      <c r="L465" s="763">
        <v>43337</v>
      </c>
      <c r="M465" s="764" t="s">
        <v>537</v>
      </c>
    </row>
    <row r="466" spans="1:13" s="317" customFormat="1" ht="54.75" customHeight="1" x14ac:dyDescent="0.25">
      <c r="A466" s="768" t="s">
        <v>717</v>
      </c>
      <c r="B466" s="868" t="s">
        <v>635</v>
      </c>
      <c r="C466" s="863" t="s">
        <v>359</v>
      </c>
      <c r="D466" s="990">
        <v>2.5000000000000001E-2</v>
      </c>
      <c r="E466" s="857">
        <v>0</v>
      </c>
      <c r="F466" s="857">
        <v>0</v>
      </c>
      <c r="G466" s="857">
        <v>3.383</v>
      </c>
      <c r="H466" s="857">
        <f t="shared" si="7"/>
        <v>3.383</v>
      </c>
      <c r="I466" s="858"/>
      <c r="J466" s="857">
        <v>0</v>
      </c>
      <c r="K466" s="857">
        <v>3.383</v>
      </c>
      <c r="L466" s="864">
        <v>43337</v>
      </c>
      <c r="M466" s="859" t="s">
        <v>537</v>
      </c>
    </row>
    <row r="467" spans="1:13" s="317" customFormat="1" ht="50.25" customHeight="1" x14ac:dyDescent="0.25">
      <c r="A467" s="768" t="s">
        <v>718</v>
      </c>
      <c r="B467" s="868" t="s">
        <v>636</v>
      </c>
      <c r="C467" s="863" t="s">
        <v>359</v>
      </c>
      <c r="D467" s="858">
        <v>0.29499999999999998</v>
      </c>
      <c r="E467" s="857">
        <v>0</v>
      </c>
      <c r="F467" s="857">
        <v>0</v>
      </c>
      <c r="G467" s="857">
        <v>6.1440000000000001</v>
      </c>
      <c r="H467" s="857">
        <f t="shared" si="7"/>
        <v>6.1440000000000001</v>
      </c>
      <c r="I467" s="857"/>
      <c r="J467" s="857">
        <v>0</v>
      </c>
      <c r="K467" s="857">
        <v>6.1440000000000001</v>
      </c>
      <c r="L467" s="864">
        <v>43337</v>
      </c>
      <c r="M467" s="859" t="s">
        <v>537</v>
      </c>
    </row>
    <row r="468" spans="1:13" s="317" customFormat="1" ht="61.5" customHeight="1" x14ac:dyDescent="0.25">
      <c r="A468" s="768" t="s">
        <v>719</v>
      </c>
      <c r="B468" s="376" t="s">
        <v>658</v>
      </c>
      <c r="C468" s="356" t="s">
        <v>359</v>
      </c>
      <c r="D468" s="806">
        <v>0.20300000000000001</v>
      </c>
      <c r="E468" s="800">
        <v>13.03614</v>
      </c>
      <c r="F468" s="800">
        <v>1.4484600000000001</v>
      </c>
      <c r="G468" s="802">
        <v>0.11799999999999999</v>
      </c>
      <c r="H468" s="802">
        <f t="shared" si="7"/>
        <v>14.602600000000001</v>
      </c>
      <c r="I468" s="802"/>
      <c r="J468" s="802">
        <v>0</v>
      </c>
      <c r="K468" s="802">
        <f>G468+F468+E468</f>
        <v>14.602599999999999</v>
      </c>
      <c r="L468" s="725">
        <v>43337</v>
      </c>
      <c r="M468" s="733" t="s">
        <v>537</v>
      </c>
    </row>
    <row r="469" spans="1:13" s="317" customFormat="1" ht="54" customHeight="1" x14ac:dyDescent="0.25">
      <c r="A469" s="768" t="s">
        <v>98</v>
      </c>
      <c r="B469" s="738" t="s">
        <v>594</v>
      </c>
      <c r="C469" s="356" t="s">
        <v>359</v>
      </c>
      <c r="D469" s="802">
        <f>SUM(D470:D484)</f>
        <v>1.466</v>
      </c>
      <c r="E469" s="800">
        <v>0</v>
      </c>
      <c r="F469" s="800">
        <v>0</v>
      </c>
      <c r="G469" s="802">
        <f>SUM(G470:G484)</f>
        <v>28.475999999999999</v>
      </c>
      <c r="H469" s="802">
        <f>SUM(H470:H484)</f>
        <v>28.475999999999999</v>
      </c>
      <c r="I469" s="806"/>
      <c r="J469" s="802">
        <v>0</v>
      </c>
      <c r="K469" s="802">
        <f>SUM(K470:K484)</f>
        <v>28.475999999999999</v>
      </c>
      <c r="L469" s="790">
        <v>43337</v>
      </c>
      <c r="M469" s="824" t="s">
        <v>537</v>
      </c>
    </row>
    <row r="470" spans="1:13" s="317" customFormat="1" ht="55.5" customHeight="1" x14ac:dyDescent="0.25">
      <c r="A470" s="768" t="s">
        <v>720</v>
      </c>
      <c r="B470" s="825" t="s">
        <v>637</v>
      </c>
      <c r="C470" s="819" t="s">
        <v>359</v>
      </c>
      <c r="D470" s="820">
        <v>0.27500000000000002</v>
      </c>
      <c r="E470" s="820">
        <v>0</v>
      </c>
      <c r="F470" s="820">
        <v>0</v>
      </c>
      <c r="G470" s="820">
        <v>7.55</v>
      </c>
      <c r="H470" s="820">
        <f t="shared" ref="H470:H476" si="8">SUM(E470:G470)</f>
        <v>7.55</v>
      </c>
      <c r="I470" s="816"/>
      <c r="J470" s="820">
        <v>0</v>
      </c>
      <c r="K470" s="820">
        <v>7.55</v>
      </c>
      <c r="L470" s="821">
        <v>43337</v>
      </c>
      <c r="M470" s="817" t="s">
        <v>537</v>
      </c>
    </row>
    <row r="471" spans="1:13" s="317" customFormat="1" ht="54" customHeight="1" x14ac:dyDescent="0.25">
      <c r="A471" s="768" t="s">
        <v>721</v>
      </c>
      <c r="B471" s="825" t="s">
        <v>638</v>
      </c>
      <c r="C471" s="819" t="s">
        <v>359</v>
      </c>
      <c r="D471" s="816">
        <v>0.253</v>
      </c>
      <c r="E471" s="820">
        <v>0</v>
      </c>
      <c r="F471" s="820">
        <v>0</v>
      </c>
      <c r="G471" s="816">
        <v>6.0069999999999997</v>
      </c>
      <c r="H471" s="816">
        <f t="shared" si="8"/>
        <v>6.0069999999999997</v>
      </c>
      <c r="I471" s="816"/>
      <c r="J471" s="820">
        <v>0</v>
      </c>
      <c r="K471" s="816">
        <v>6.0069999999999997</v>
      </c>
      <c r="L471" s="821">
        <v>43337</v>
      </c>
      <c r="M471" s="817" t="s">
        <v>537</v>
      </c>
    </row>
    <row r="472" spans="1:13" s="317" customFormat="1" ht="62.25" customHeight="1" x14ac:dyDescent="0.25">
      <c r="A472" s="768" t="s">
        <v>722</v>
      </c>
      <c r="B472" s="794" t="s">
        <v>639</v>
      </c>
      <c r="C472" s="789" t="s">
        <v>359</v>
      </c>
      <c r="D472" s="797">
        <v>0.17399999999999999</v>
      </c>
      <c r="E472" s="800">
        <v>0</v>
      </c>
      <c r="F472" s="800">
        <v>0</v>
      </c>
      <c r="G472" s="797">
        <v>3.5579999999999998</v>
      </c>
      <c r="H472" s="797">
        <f t="shared" si="8"/>
        <v>3.5579999999999998</v>
      </c>
      <c r="I472" s="797"/>
      <c r="J472" s="800">
        <v>0</v>
      </c>
      <c r="K472" s="797">
        <v>3.5579999999999998</v>
      </c>
      <c r="L472" s="790">
        <v>43337</v>
      </c>
      <c r="M472" s="817" t="s">
        <v>537</v>
      </c>
    </row>
    <row r="473" spans="1:13" s="317" customFormat="1" ht="53.25" customHeight="1" x14ac:dyDescent="0.25">
      <c r="A473" s="768" t="s">
        <v>723</v>
      </c>
      <c r="B473" s="777" t="s">
        <v>577</v>
      </c>
      <c r="C473" s="771" t="s">
        <v>359</v>
      </c>
      <c r="D473" s="797">
        <v>0.16</v>
      </c>
      <c r="E473" s="800">
        <v>0</v>
      </c>
      <c r="F473" s="800">
        <v>0</v>
      </c>
      <c r="G473" s="797">
        <v>4.0060000000000002</v>
      </c>
      <c r="H473" s="797">
        <f t="shared" si="8"/>
        <v>4.0060000000000002</v>
      </c>
      <c r="I473" s="797"/>
      <c r="J473" s="800">
        <v>0</v>
      </c>
      <c r="K473" s="797">
        <v>4.0060000000000002</v>
      </c>
      <c r="L473" s="772">
        <v>43337</v>
      </c>
      <c r="M473" s="817" t="s">
        <v>537</v>
      </c>
    </row>
    <row r="474" spans="1:13" s="317" customFormat="1" ht="55.5" customHeight="1" x14ac:dyDescent="0.25">
      <c r="A474" s="776" t="s">
        <v>724</v>
      </c>
      <c r="B474" s="756" t="s">
        <v>578</v>
      </c>
      <c r="C474" s="722" t="s">
        <v>359</v>
      </c>
      <c r="D474" s="800">
        <v>5.8000000000000003E-2</v>
      </c>
      <c r="E474" s="800">
        <v>0</v>
      </c>
      <c r="F474" s="800">
        <v>0</v>
      </c>
      <c r="G474" s="797">
        <v>0.496</v>
      </c>
      <c r="H474" s="797">
        <f t="shared" si="8"/>
        <v>0.496</v>
      </c>
      <c r="I474" s="797"/>
      <c r="J474" s="802">
        <v>0</v>
      </c>
      <c r="K474" s="797">
        <v>0.496</v>
      </c>
      <c r="L474" s="725">
        <v>43337</v>
      </c>
      <c r="M474" s="817" t="s">
        <v>537</v>
      </c>
    </row>
    <row r="475" spans="1:13" s="317" customFormat="1" ht="65.25" customHeight="1" x14ac:dyDescent="0.25">
      <c r="A475" s="776" t="s">
        <v>725</v>
      </c>
      <c r="B475" s="758" t="s">
        <v>589</v>
      </c>
      <c r="C475" s="762" t="s">
        <v>359</v>
      </c>
      <c r="D475" s="991">
        <v>3.5999999999999997E-2</v>
      </c>
      <c r="E475" s="800">
        <v>0</v>
      </c>
      <c r="F475" s="800">
        <v>0</v>
      </c>
      <c r="G475" s="797">
        <v>0.42399999999999999</v>
      </c>
      <c r="H475" s="797">
        <f t="shared" si="8"/>
        <v>0.42399999999999999</v>
      </c>
      <c r="I475" s="599"/>
      <c r="J475" s="800">
        <v>0</v>
      </c>
      <c r="K475" s="797">
        <v>0.42399999999999999</v>
      </c>
      <c r="L475" s="763">
        <v>43337</v>
      </c>
      <c r="M475" s="817" t="s">
        <v>537</v>
      </c>
    </row>
    <row r="476" spans="1:13" s="317" customFormat="1" ht="56.25" customHeight="1" x14ac:dyDescent="0.25">
      <c r="A476" s="768" t="s">
        <v>726</v>
      </c>
      <c r="B476" s="868" t="s">
        <v>579</v>
      </c>
      <c r="C476" s="863" t="s">
        <v>359</v>
      </c>
      <c r="D476" s="857">
        <v>6.4000000000000001E-2</v>
      </c>
      <c r="E476" s="857">
        <v>0</v>
      </c>
      <c r="F476" s="857">
        <v>0</v>
      </c>
      <c r="G476" s="858">
        <v>0.71599999999999997</v>
      </c>
      <c r="H476" s="858">
        <f t="shared" si="8"/>
        <v>0.71599999999999997</v>
      </c>
      <c r="I476" s="599"/>
      <c r="J476" s="857">
        <v>0</v>
      </c>
      <c r="K476" s="858">
        <v>0.71599999999999997</v>
      </c>
      <c r="L476" s="864">
        <v>43337</v>
      </c>
      <c r="M476" s="859" t="s">
        <v>537</v>
      </c>
    </row>
    <row r="477" spans="1:13" s="317" customFormat="1" ht="55.5" customHeight="1" x14ac:dyDescent="0.25">
      <c r="A477" s="768" t="s">
        <v>727</v>
      </c>
      <c r="B477" s="868" t="s">
        <v>581</v>
      </c>
      <c r="C477" s="870" t="s">
        <v>359</v>
      </c>
      <c r="D477" s="990">
        <v>0.03</v>
      </c>
      <c r="E477" s="857">
        <v>0</v>
      </c>
      <c r="F477" s="857">
        <v>0</v>
      </c>
      <c r="G477" s="858">
        <v>0.376</v>
      </c>
      <c r="H477" s="858">
        <f>SUM(E477:G477)</f>
        <v>0.376</v>
      </c>
      <c r="I477" s="599"/>
      <c r="J477" s="857">
        <v>0</v>
      </c>
      <c r="K477" s="858">
        <v>0.376</v>
      </c>
      <c r="L477" s="864">
        <v>43337</v>
      </c>
      <c r="M477" s="859" t="s">
        <v>537</v>
      </c>
    </row>
    <row r="478" spans="1:13" s="317" customFormat="1" ht="57" customHeight="1" x14ac:dyDescent="0.25">
      <c r="A478" s="776" t="s">
        <v>728</v>
      </c>
      <c r="B478" s="756" t="s">
        <v>590</v>
      </c>
      <c r="C478" s="735" t="s">
        <v>359</v>
      </c>
      <c r="D478" s="795">
        <v>0.05</v>
      </c>
      <c r="E478" s="800">
        <v>0</v>
      </c>
      <c r="F478" s="800">
        <v>0</v>
      </c>
      <c r="G478" s="796">
        <v>0.56000000000000005</v>
      </c>
      <c r="H478" s="796">
        <f t="shared" ref="H478:H484" si="9">SUM(E478:G478)</f>
        <v>0.56000000000000005</v>
      </c>
      <c r="I478" s="599"/>
      <c r="J478" s="802">
        <v>0</v>
      </c>
      <c r="K478" s="796">
        <v>0.56000000000000005</v>
      </c>
      <c r="L478" s="725">
        <v>43337</v>
      </c>
      <c r="M478" s="733" t="s">
        <v>537</v>
      </c>
    </row>
    <row r="479" spans="1:13" s="317" customFormat="1" ht="53.25" customHeight="1" x14ac:dyDescent="0.25">
      <c r="A479" s="768" t="s">
        <v>729</v>
      </c>
      <c r="B479" s="825" t="s">
        <v>583</v>
      </c>
      <c r="C479" s="819" t="s">
        <v>359</v>
      </c>
      <c r="D479" s="990">
        <v>2.9000000000000001E-2</v>
      </c>
      <c r="E479" s="820">
        <v>0</v>
      </c>
      <c r="F479" s="820">
        <v>0</v>
      </c>
      <c r="G479" s="816">
        <v>0.33600000000000002</v>
      </c>
      <c r="H479" s="816">
        <f t="shared" si="9"/>
        <v>0.33600000000000002</v>
      </c>
      <c r="I479" s="816"/>
      <c r="J479" s="820">
        <v>0</v>
      </c>
      <c r="K479" s="816">
        <v>0.33600000000000002</v>
      </c>
      <c r="L479" s="821">
        <v>43337</v>
      </c>
      <c r="M479" s="817" t="s">
        <v>537</v>
      </c>
    </row>
    <row r="480" spans="1:13" s="317" customFormat="1" ht="64.5" customHeight="1" x14ac:dyDescent="0.25">
      <c r="A480" s="768" t="s">
        <v>730</v>
      </c>
      <c r="B480" s="825" t="s">
        <v>591</v>
      </c>
      <c r="C480" s="819" t="s">
        <v>359</v>
      </c>
      <c r="D480" s="990">
        <v>4.4999999999999998E-2</v>
      </c>
      <c r="E480" s="820">
        <v>0</v>
      </c>
      <c r="F480" s="820">
        <v>0</v>
      </c>
      <c r="G480" s="816">
        <v>0.45200000000000001</v>
      </c>
      <c r="H480" s="816">
        <f t="shared" si="9"/>
        <v>0.45200000000000001</v>
      </c>
      <c r="I480" s="816"/>
      <c r="J480" s="820">
        <v>0</v>
      </c>
      <c r="K480" s="816">
        <v>0.45200000000000001</v>
      </c>
      <c r="L480" s="821">
        <v>43337</v>
      </c>
      <c r="M480" s="817" t="s">
        <v>537</v>
      </c>
    </row>
    <row r="481" spans="1:13" s="317" customFormat="1" ht="55.5" customHeight="1" x14ac:dyDescent="0.25">
      <c r="A481" s="768" t="s">
        <v>731</v>
      </c>
      <c r="B481" s="794" t="s">
        <v>585</v>
      </c>
      <c r="C481" s="789" t="s">
        <v>359</v>
      </c>
      <c r="D481" s="800">
        <v>6.2E-2</v>
      </c>
      <c r="E481" s="800">
        <v>0</v>
      </c>
      <c r="F481" s="800">
        <v>0</v>
      </c>
      <c r="G481" s="797">
        <v>1.292</v>
      </c>
      <c r="H481" s="797">
        <f t="shared" si="9"/>
        <v>1.292</v>
      </c>
      <c r="I481" s="797"/>
      <c r="J481" s="800">
        <v>0</v>
      </c>
      <c r="K481" s="797">
        <v>1.292</v>
      </c>
      <c r="L481" s="790">
        <v>43337</v>
      </c>
      <c r="M481" s="788" t="s">
        <v>537</v>
      </c>
    </row>
    <row r="482" spans="1:13" s="317" customFormat="1" ht="56.25" customHeight="1" x14ac:dyDescent="0.25">
      <c r="A482" s="768" t="s">
        <v>732</v>
      </c>
      <c r="B482" s="794" t="s">
        <v>587</v>
      </c>
      <c r="C482" s="789" t="s">
        <v>359</v>
      </c>
      <c r="D482" s="990">
        <v>0.02</v>
      </c>
      <c r="E482" s="800">
        <v>0</v>
      </c>
      <c r="F482" s="800">
        <v>0</v>
      </c>
      <c r="G482" s="797">
        <v>0.23599999999999999</v>
      </c>
      <c r="H482" s="797">
        <f t="shared" si="9"/>
        <v>0.23599999999999999</v>
      </c>
      <c r="I482" s="797"/>
      <c r="J482" s="800">
        <v>0</v>
      </c>
      <c r="K482" s="797">
        <v>0.23599999999999999</v>
      </c>
      <c r="L482" s="790">
        <v>43337</v>
      </c>
      <c r="M482" s="788" t="s">
        <v>537</v>
      </c>
    </row>
    <row r="483" spans="1:13" s="317" customFormat="1" ht="57" customHeight="1" x14ac:dyDescent="0.25">
      <c r="A483" s="768" t="s">
        <v>733</v>
      </c>
      <c r="B483" s="777" t="s">
        <v>588</v>
      </c>
      <c r="C483" s="771" t="s">
        <v>359</v>
      </c>
      <c r="D483" s="797">
        <v>0.12</v>
      </c>
      <c r="E483" s="800">
        <v>0</v>
      </c>
      <c r="F483" s="800">
        <v>0</v>
      </c>
      <c r="G483" s="797">
        <v>1.41</v>
      </c>
      <c r="H483" s="797">
        <f t="shared" si="9"/>
        <v>1.41</v>
      </c>
      <c r="I483" s="797"/>
      <c r="J483" s="800">
        <v>0</v>
      </c>
      <c r="K483" s="797">
        <v>1.41</v>
      </c>
      <c r="L483" s="772">
        <v>43337</v>
      </c>
      <c r="M483" s="778" t="s">
        <v>537</v>
      </c>
    </row>
    <row r="484" spans="1:13" s="317" customFormat="1" ht="66.75" customHeight="1" x14ac:dyDescent="0.25">
      <c r="A484" s="776" t="s">
        <v>734</v>
      </c>
      <c r="B484" s="756" t="s">
        <v>596</v>
      </c>
      <c r="C484" s="722" t="s">
        <v>359</v>
      </c>
      <c r="D484" s="797">
        <v>0.09</v>
      </c>
      <c r="E484" s="800">
        <v>0</v>
      </c>
      <c r="F484" s="800">
        <v>0</v>
      </c>
      <c r="G484" s="797">
        <v>1.0569999999999999</v>
      </c>
      <c r="H484" s="797">
        <f t="shared" si="9"/>
        <v>1.0569999999999999</v>
      </c>
      <c r="I484" s="797"/>
      <c r="J484" s="802">
        <v>0</v>
      </c>
      <c r="K484" s="797">
        <v>1.0569999999999999</v>
      </c>
      <c r="L484" s="725">
        <v>43337</v>
      </c>
      <c r="M484" s="734" t="s">
        <v>537</v>
      </c>
    </row>
    <row r="485" spans="1:13" s="317" customFormat="1" ht="60.75" customHeight="1" x14ac:dyDescent="0.25">
      <c r="A485" s="768" t="s">
        <v>597</v>
      </c>
      <c r="B485" s="868" t="s">
        <v>736</v>
      </c>
      <c r="C485" s="863" t="s">
        <v>359</v>
      </c>
      <c r="D485" s="858">
        <v>0.25600000000000001</v>
      </c>
      <c r="E485" s="857">
        <v>0</v>
      </c>
      <c r="F485" s="857">
        <v>0</v>
      </c>
      <c r="G485" s="858">
        <v>3.4380000000000002</v>
      </c>
      <c r="H485" s="858" t="e">
        <f>SUM(#REF!)</f>
        <v>#REF!</v>
      </c>
      <c r="I485" s="858"/>
      <c r="J485" s="857">
        <v>0</v>
      </c>
      <c r="K485" s="858">
        <v>3.4380000000000002</v>
      </c>
      <c r="L485" s="864">
        <v>43337</v>
      </c>
      <c r="M485" s="859" t="s">
        <v>537</v>
      </c>
    </row>
    <row r="486" spans="1:13" s="317" customFormat="1" ht="60.75" customHeight="1" x14ac:dyDescent="0.25">
      <c r="A486" s="768" t="s">
        <v>598</v>
      </c>
      <c r="B486" s="868" t="s">
        <v>670</v>
      </c>
      <c r="C486" s="863" t="s">
        <v>359</v>
      </c>
      <c r="D486" s="858">
        <v>1.5169999999999999</v>
      </c>
      <c r="E486" s="857">
        <v>0</v>
      </c>
      <c r="F486" s="857">
        <v>0</v>
      </c>
      <c r="G486" s="858">
        <v>2.7103799999999998</v>
      </c>
      <c r="H486" s="858"/>
      <c r="I486" s="858"/>
      <c r="J486" s="857">
        <v>0</v>
      </c>
      <c r="K486" s="858">
        <v>2.71</v>
      </c>
      <c r="L486" s="864">
        <v>43337</v>
      </c>
      <c r="M486" s="859" t="s">
        <v>148</v>
      </c>
    </row>
    <row r="487" spans="1:13" s="317" customFormat="1" ht="81" customHeight="1" x14ac:dyDescent="0.25">
      <c r="A487" s="745" t="s">
        <v>26</v>
      </c>
      <c r="B487" s="360" t="s">
        <v>606</v>
      </c>
      <c r="C487" s="368" t="s">
        <v>359</v>
      </c>
      <c r="D487" s="803">
        <v>73.239999999999995</v>
      </c>
      <c r="E487" s="820">
        <v>0</v>
      </c>
      <c r="F487" s="820">
        <v>0</v>
      </c>
      <c r="G487" s="820" t="s">
        <v>624</v>
      </c>
      <c r="H487" s="816"/>
      <c r="I487" s="816"/>
      <c r="J487" s="820">
        <v>0</v>
      </c>
      <c r="K487" s="820" t="s">
        <v>624</v>
      </c>
      <c r="L487" s="721" t="s">
        <v>625</v>
      </c>
      <c r="M487" s="817" t="s">
        <v>537</v>
      </c>
    </row>
    <row r="488" spans="1:13" s="317" customFormat="1" ht="79.5" customHeight="1" x14ac:dyDescent="0.25">
      <c r="A488" s="746" t="s">
        <v>95</v>
      </c>
      <c r="B488" s="310" t="s">
        <v>607</v>
      </c>
      <c r="C488" s="819" t="s">
        <v>359</v>
      </c>
      <c r="D488" s="816">
        <v>2.5449999999999999</v>
      </c>
      <c r="E488" s="820">
        <v>0</v>
      </c>
      <c r="F488" s="820">
        <v>0</v>
      </c>
      <c r="G488" s="820" t="s">
        <v>624</v>
      </c>
      <c r="H488" s="816"/>
      <c r="I488" s="816"/>
      <c r="J488" s="820">
        <v>0</v>
      </c>
      <c r="K488" s="820" t="s">
        <v>624</v>
      </c>
      <c r="L488" s="721" t="s">
        <v>625</v>
      </c>
      <c r="M488" s="817" t="s">
        <v>537</v>
      </c>
    </row>
    <row r="489" spans="1:13" s="317" customFormat="1" ht="50.25" customHeight="1" x14ac:dyDescent="0.25">
      <c r="A489" s="746" t="s">
        <v>511</v>
      </c>
      <c r="B489" s="310" t="s">
        <v>615</v>
      </c>
      <c r="C489" s="789" t="s">
        <v>359</v>
      </c>
      <c r="D489" s="797">
        <v>244.66</v>
      </c>
      <c r="E489" s="800">
        <v>0</v>
      </c>
      <c r="F489" s="800">
        <v>0</v>
      </c>
      <c r="G489" s="800" t="s">
        <v>624</v>
      </c>
      <c r="H489" s="797"/>
      <c r="I489" s="797"/>
      <c r="J489" s="800">
        <v>0</v>
      </c>
      <c r="K489" s="800" t="s">
        <v>624</v>
      </c>
      <c r="L489" s="721" t="s">
        <v>625</v>
      </c>
      <c r="M489" s="788" t="s">
        <v>537</v>
      </c>
    </row>
    <row r="490" spans="1:13" s="317" customFormat="1" ht="57.75" customHeight="1" x14ac:dyDescent="0.25">
      <c r="A490" s="746"/>
      <c r="B490" s="310" t="s">
        <v>609</v>
      </c>
      <c r="C490" s="771" t="s">
        <v>359</v>
      </c>
      <c r="D490" s="797">
        <v>33.65</v>
      </c>
      <c r="E490" s="800">
        <v>0</v>
      </c>
      <c r="F490" s="800">
        <v>0</v>
      </c>
      <c r="G490" s="800" t="s">
        <v>624</v>
      </c>
      <c r="H490" s="797"/>
      <c r="I490" s="797"/>
      <c r="J490" s="800">
        <v>0</v>
      </c>
      <c r="K490" s="800" t="s">
        <v>624</v>
      </c>
      <c r="L490" s="721" t="s">
        <v>625</v>
      </c>
      <c r="M490" s="775" t="s">
        <v>641</v>
      </c>
    </row>
    <row r="491" spans="1:13" s="317" customFormat="1" ht="66.75" customHeight="1" x14ac:dyDescent="0.25">
      <c r="A491" s="746" t="s">
        <v>616</v>
      </c>
      <c r="B491" s="310" t="s">
        <v>608</v>
      </c>
      <c r="C491" s="771" t="s">
        <v>359</v>
      </c>
      <c r="D491" s="797">
        <v>72.77</v>
      </c>
      <c r="E491" s="800">
        <v>0</v>
      </c>
      <c r="F491" s="800">
        <v>0</v>
      </c>
      <c r="G491" s="800" t="s">
        <v>624</v>
      </c>
      <c r="H491" s="797"/>
      <c r="I491" s="797"/>
      <c r="J491" s="800">
        <v>0</v>
      </c>
      <c r="K491" s="800" t="s">
        <v>624</v>
      </c>
      <c r="L491" s="721" t="s">
        <v>625</v>
      </c>
      <c r="M491" s="775" t="s">
        <v>640</v>
      </c>
    </row>
    <row r="492" spans="1:13" s="317" customFormat="1" ht="50.25" customHeight="1" x14ac:dyDescent="0.25">
      <c r="A492" s="746"/>
      <c r="B492" s="310" t="s">
        <v>609</v>
      </c>
      <c r="C492" s="762" t="s">
        <v>359</v>
      </c>
      <c r="D492" s="797">
        <v>33.65</v>
      </c>
      <c r="E492" s="800">
        <v>0</v>
      </c>
      <c r="F492" s="800">
        <v>0</v>
      </c>
      <c r="G492" s="800" t="s">
        <v>624</v>
      </c>
      <c r="H492" s="797"/>
      <c r="I492" s="797"/>
      <c r="J492" s="800">
        <v>0</v>
      </c>
      <c r="K492" s="800" t="s">
        <v>147</v>
      </c>
      <c r="L492" s="721" t="s">
        <v>625</v>
      </c>
      <c r="M492" s="767" t="s">
        <v>641</v>
      </c>
    </row>
    <row r="493" spans="1:13" s="317" customFormat="1" ht="57.75" customHeight="1" x14ac:dyDescent="0.25">
      <c r="A493" s="746" t="s">
        <v>617</v>
      </c>
      <c r="B493" s="310" t="s">
        <v>735</v>
      </c>
      <c r="C493" s="762" t="s">
        <v>359</v>
      </c>
      <c r="D493" s="797">
        <v>14.305999999999999</v>
      </c>
      <c r="E493" s="800">
        <v>0</v>
      </c>
      <c r="F493" s="800">
        <v>0</v>
      </c>
      <c r="G493" s="800" t="s">
        <v>624</v>
      </c>
      <c r="H493" s="797"/>
      <c r="I493" s="797"/>
      <c r="J493" s="800">
        <v>0</v>
      </c>
      <c r="K493" s="800" t="s">
        <v>147</v>
      </c>
      <c r="L493" s="721" t="s">
        <v>625</v>
      </c>
      <c r="M493" s="764" t="s">
        <v>537</v>
      </c>
    </row>
    <row r="494" spans="1:13" s="317" customFormat="1" ht="66" customHeight="1" x14ac:dyDescent="0.25">
      <c r="A494" s="856" t="s">
        <v>276</v>
      </c>
      <c r="B494" s="310" t="s">
        <v>610</v>
      </c>
      <c r="C494" s="863" t="s">
        <v>526</v>
      </c>
      <c r="D494" s="862">
        <v>20</v>
      </c>
      <c r="E494" s="857">
        <v>0</v>
      </c>
      <c r="F494" s="857">
        <v>0</v>
      </c>
      <c r="G494" s="858">
        <f>G497+G499+G500+G501+G502+G503+G504+G505+G506+G512+G507+G508+G509</f>
        <v>29.501829999999998</v>
      </c>
      <c r="H494" s="858"/>
      <c r="I494" s="858"/>
      <c r="J494" s="857">
        <v>0</v>
      </c>
      <c r="K494" s="858">
        <f>K497+K499+K500</f>
        <v>27.414999999999999</v>
      </c>
      <c r="L494" s="865" t="s">
        <v>631</v>
      </c>
      <c r="M494" s="866" t="s">
        <v>640</v>
      </c>
    </row>
    <row r="495" spans="1:13" s="317" customFormat="1" ht="54.75" customHeight="1" x14ac:dyDescent="0.25">
      <c r="A495" s="871" t="s">
        <v>277</v>
      </c>
      <c r="B495" s="879" t="s">
        <v>527</v>
      </c>
      <c r="C495" s="863" t="s">
        <v>526</v>
      </c>
      <c r="D495" s="361">
        <v>13</v>
      </c>
      <c r="E495" s="857">
        <v>0</v>
      </c>
      <c r="F495" s="857">
        <v>0</v>
      </c>
      <c r="G495" s="857" t="s">
        <v>624</v>
      </c>
      <c r="H495" s="858"/>
      <c r="I495" s="858"/>
      <c r="J495" s="857">
        <v>0</v>
      </c>
      <c r="K495" s="857" t="s">
        <v>147</v>
      </c>
      <c r="L495" s="721" t="s">
        <v>625</v>
      </c>
      <c r="M495" s="866" t="s">
        <v>537</v>
      </c>
    </row>
    <row r="496" spans="1:13" s="317" customFormat="1" ht="54" customHeight="1" x14ac:dyDescent="0.25">
      <c r="A496" s="872"/>
      <c r="B496" s="880"/>
      <c r="C496" s="863" t="s">
        <v>526</v>
      </c>
      <c r="D496" s="361">
        <v>7</v>
      </c>
      <c r="E496" s="857">
        <v>0</v>
      </c>
      <c r="F496" s="857">
        <v>0</v>
      </c>
      <c r="G496" s="857" t="s">
        <v>624</v>
      </c>
      <c r="H496" s="858"/>
      <c r="I496" s="858"/>
      <c r="J496" s="857">
        <v>0</v>
      </c>
      <c r="K496" s="857" t="s">
        <v>147</v>
      </c>
      <c r="L496" s="721" t="s">
        <v>625</v>
      </c>
      <c r="M496" s="866" t="s">
        <v>148</v>
      </c>
    </row>
    <row r="497" spans="1:13" s="317" customFormat="1" ht="18.75" customHeight="1" x14ac:dyDescent="0.25">
      <c r="A497" s="912" t="s">
        <v>278</v>
      </c>
      <c r="B497" s="739" t="s">
        <v>681</v>
      </c>
      <c r="C497" s="881" t="s">
        <v>565</v>
      </c>
      <c r="D497" s="883">
        <v>1</v>
      </c>
      <c r="E497" s="873">
        <v>0</v>
      </c>
      <c r="F497" s="873">
        <v>0</v>
      </c>
      <c r="G497" s="875">
        <v>22.265999999999998</v>
      </c>
      <c r="H497" s="797"/>
      <c r="I497" s="797"/>
      <c r="J497" s="873">
        <v>0</v>
      </c>
      <c r="K497" s="875">
        <v>22.265999999999998</v>
      </c>
      <c r="L497" s="914">
        <v>43465</v>
      </c>
      <c r="M497" s="916" t="s">
        <v>537</v>
      </c>
    </row>
    <row r="498" spans="1:13" s="317" customFormat="1" ht="78" customHeight="1" x14ac:dyDescent="0.25">
      <c r="A498" s="913"/>
      <c r="B498" s="843" t="s">
        <v>611</v>
      </c>
      <c r="C498" s="882"/>
      <c r="D498" s="884"/>
      <c r="E498" s="885"/>
      <c r="F498" s="885"/>
      <c r="G498" s="876"/>
      <c r="H498" s="797"/>
      <c r="I498" s="797"/>
      <c r="J498" s="874"/>
      <c r="K498" s="876"/>
      <c r="L498" s="915"/>
      <c r="M498" s="917"/>
    </row>
    <row r="499" spans="1:13" s="317" customFormat="1" ht="131.25" customHeight="1" x14ac:dyDescent="0.25">
      <c r="A499" s="791" t="s">
        <v>618</v>
      </c>
      <c r="B499" s="843" t="s">
        <v>696</v>
      </c>
      <c r="C499" s="789" t="s">
        <v>565</v>
      </c>
      <c r="D499" s="367">
        <v>1</v>
      </c>
      <c r="E499" s="800">
        <v>0</v>
      </c>
      <c r="F499" s="800">
        <v>0</v>
      </c>
      <c r="G499" s="797">
        <v>3.3260000000000001</v>
      </c>
      <c r="H499" s="797"/>
      <c r="I499" s="797"/>
      <c r="J499" s="800">
        <v>0</v>
      </c>
      <c r="K499" s="797">
        <v>3.3260000000000001</v>
      </c>
      <c r="L499" s="790">
        <v>43337</v>
      </c>
      <c r="M499" s="792" t="s">
        <v>537</v>
      </c>
    </row>
    <row r="500" spans="1:13" s="317" customFormat="1" ht="111" customHeight="1" x14ac:dyDescent="0.25">
      <c r="A500" s="754" t="s">
        <v>619</v>
      </c>
      <c r="B500" s="310" t="s">
        <v>682</v>
      </c>
      <c r="C500" s="722" t="s">
        <v>565</v>
      </c>
      <c r="D500" s="367">
        <v>1</v>
      </c>
      <c r="E500" s="800">
        <v>0</v>
      </c>
      <c r="F500" s="800">
        <v>0</v>
      </c>
      <c r="G500" s="797">
        <v>1.823</v>
      </c>
      <c r="H500" s="797"/>
      <c r="I500" s="797"/>
      <c r="J500" s="802">
        <v>0</v>
      </c>
      <c r="K500" s="797">
        <v>1.823</v>
      </c>
      <c r="L500" s="725">
        <v>43337</v>
      </c>
      <c r="M500" s="724" t="s">
        <v>537</v>
      </c>
    </row>
    <row r="501" spans="1:13" s="317" customFormat="1" ht="56.25" customHeight="1" x14ac:dyDescent="0.25">
      <c r="A501" s="754" t="s">
        <v>620</v>
      </c>
      <c r="B501" s="310" t="s">
        <v>671</v>
      </c>
      <c r="C501" s="722" t="s">
        <v>565</v>
      </c>
      <c r="D501" s="992">
        <v>2</v>
      </c>
      <c r="E501" s="800">
        <v>0</v>
      </c>
      <c r="F501" s="800">
        <v>0</v>
      </c>
      <c r="G501" s="797">
        <v>6.5610000000000002E-2</v>
      </c>
      <c r="H501" s="797"/>
      <c r="I501" s="797"/>
      <c r="J501" s="802">
        <v>0</v>
      </c>
      <c r="K501" s="797">
        <v>6.5610000000000002E-2</v>
      </c>
      <c r="L501" s="725">
        <v>43337</v>
      </c>
      <c r="M501" s="724" t="s">
        <v>148</v>
      </c>
    </row>
    <row r="502" spans="1:13" s="317" customFormat="1" ht="54.75" customHeight="1" x14ac:dyDescent="0.25">
      <c r="A502" s="856" t="s">
        <v>621</v>
      </c>
      <c r="B502" s="376" t="s">
        <v>683</v>
      </c>
      <c r="C502" s="863" t="s">
        <v>565</v>
      </c>
      <c r="D502" s="845">
        <v>2</v>
      </c>
      <c r="E502" s="857">
        <v>0</v>
      </c>
      <c r="F502" s="857">
        <v>0</v>
      </c>
      <c r="G502" s="858">
        <v>6.5610000000000002E-2</v>
      </c>
      <c r="H502" s="858"/>
      <c r="I502" s="858"/>
      <c r="J502" s="857">
        <v>0</v>
      </c>
      <c r="K502" s="858">
        <v>6.5610000000000002E-2</v>
      </c>
      <c r="L502" s="864">
        <v>43337</v>
      </c>
      <c r="M502" s="866" t="s">
        <v>148</v>
      </c>
    </row>
    <row r="503" spans="1:13" s="317" customFormat="1" ht="54" customHeight="1" x14ac:dyDescent="0.25">
      <c r="A503" s="856" t="s">
        <v>675</v>
      </c>
      <c r="B503" s="376" t="s">
        <v>684</v>
      </c>
      <c r="C503" s="863" t="s">
        <v>565</v>
      </c>
      <c r="D503" s="845">
        <v>6</v>
      </c>
      <c r="E503" s="857">
        <v>0</v>
      </c>
      <c r="F503" s="857">
        <v>0</v>
      </c>
      <c r="G503" s="858">
        <v>0.19681999999999999</v>
      </c>
      <c r="H503" s="858"/>
      <c r="I503" s="858"/>
      <c r="J503" s="857">
        <v>0</v>
      </c>
      <c r="K503" s="858">
        <v>0.19681999999999999</v>
      </c>
      <c r="L503" s="864">
        <v>43337</v>
      </c>
      <c r="M503" s="866" t="s">
        <v>148</v>
      </c>
    </row>
    <row r="504" spans="1:13" s="317" customFormat="1" ht="56.25" customHeight="1" x14ac:dyDescent="0.25">
      <c r="A504" s="757" t="s">
        <v>622</v>
      </c>
      <c r="B504" s="855" t="s">
        <v>699</v>
      </c>
      <c r="C504" s="819" t="s">
        <v>565</v>
      </c>
      <c r="D504" s="845">
        <v>3</v>
      </c>
      <c r="E504" s="820">
        <v>0</v>
      </c>
      <c r="F504" s="820">
        <v>0</v>
      </c>
      <c r="G504" s="816">
        <v>9.8409999999999997E-2</v>
      </c>
      <c r="H504" s="816"/>
      <c r="I504" s="816"/>
      <c r="J504" s="820">
        <v>0</v>
      </c>
      <c r="K504" s="816">
        <v>9.8000000000000004E-2</v>
      </c>
      <c r="L504" s="821">
        <v>43337</v>
      </c>
      <c r="M504" s="823" t="s">
        <v>148</v>
      </c>
    </row>
    <row r="505" spans="1:13" s="317" customFormat="1" ht="54.75" customHeight="1" x14ac:dyDescent="0.25">
      <c r="A505" s="757" t="s">
        <v>676</v>
      </c>
      <c r="B505" s="855" t="s">
        <v>672</v>
      </c>
      <c r="C505" s="771" t="s">
        <v>565</v>
      </c>
      <c r="D505" s="845">
        <v>1</v>
      </c>
      <c r="E505" s="800">
        <v>0</v>
      </c>
      <c r="F505" s="800">
        <v>0</v>
      </c>
      <c r="G505" s="797">
        <v>0.23543</v>
      </c>
      <c r="H505" s="797"/>
      <c r="I505" s="797"/>
      <c r="J505" s="800">
        <v>0</v>
      </c>
      <c r="K505" s="797">
        <v>0.23543</v>
      </c>
      <c r="L505" s="772">
        <v>43337</v>
      </c>
      <c r="M505" s="775" t="s">
        <v>148</v>
      </c>
    </row>
    <row r="506" spans="1:13" s="317" customFormat="1" ht="52.5" customHeight="1" x14ac:dyDescent="0.25">
      <c r="A506" s="761" t="s">
        <v>677</v>
      </c>
      <c r="B506" s="759" t="s">
        <v>685</v>
      </c>
      <c r="C506" s="762" t="s">
        <v>565</v>
      </c>
      <c r="D506" s="845">
        <v>1</v>
      </c>
      <c r="E506" s="800">
        <v>0</v>
      </c>
      <c r="F506" s="800">
        <v>0</v>
      </c>
      <c r="G506" s="797">
        <v>8.4159999999999999E-2</v>
      </c>
      <c r="H506" s="797"/>
      <c r="I506" s="797"/>
      <c r="J506" s="800">
        <v>0</v>
      </c>
      <c r="K506" s="797">
        <v>8.4159999999999999E-2</v>
      </c>
      <c r="L506" s="763">
        <v>43337</v>
      </c>
      <c r="M506" s="767" t="s">
        <v>148</v>
      </c>
    </row>
    <row r="507" spans="1:13" s="317" customFormat="1" ht="78" customHeight="1" x14ac:dyDescent="0.25">
      <c r="A507" s="754" t="s">
        <v>678</v>
      </c>
      <c r="B507" s="854" t="s">
        <v>791</v>
      </c>
      <c r="C507" s="722" t="s">
        <v>565</v>
      </c>
      <c r="D507" s="845">
        <v>2</v>
      </c>
      <c r="E507" s="800">
        <v>0</v>
      </c>
      <c r="F507" s="800">
        <v>0</v>
      </c>
      <c r="G507" s="797">
        <v>0.37513999999999997</v>
      </c>
      <c r="H507" s="797"/>
      <c r="I507" s="797"/>
      <c r="J507" s="802">
        <v>0</v>
      </c>
      <c r="K507" s="797">
        <v>0.37513999999999997</v>
      </c>
      <c r="L507" s="725">
        <v>43337</v>
      </c>
      <c r="M507" s="724" t="s">
        <v>148</v>
      </c>
    </row>
    <row r="508" spans="1:13" s="317" customFormat="1" ht="82.5" customHeight="1" x14ac:dyDescent="0.25">
      <c r="A508" s="765" t="s">
        <v>679</v>
      </c>
      <c r="B508" s="853" t="s">
        <v>792</v>
      </c>
      <c r="C508" s="356" t="s">
        <v>565</v>
      </c>
      <c r="D508" s="847">
        <v>2</v>
      </c>
      <c r="E508" s="802">
        <v>0</v>
      </c>
      <c r="F508" s="802">
        <v>0</v>
      </c>
      <c r="G508" s="806">
        <v>0.18431</v>
      </c>
      <c r="H508" s="806"/>
      <c r="I508" s="807"/>
      <c r="J508" s="802">
        <v>0</v>
      </c>
      <c r="K508" s="806">
        <v>0.18431</v>
      </c>
      <c r="L508" s="729">
        <v>43337</v>
      </c>
      <c r="M508" s="766" t="s">
        <v>148</v>
      </c>
    </row>
    <row r="509" spans="1:13" s="317" customFormat="1" ht="64.5" customHeight="1" x14ac:dyDescent="0.25">
      <c r="A509" s="774" t="s">
        <v>680</v>
      </c>
      <c r="B509" s="787" t="s">
        <v>657</v>
      </c>
      <c r="C509" s="779" t="s">
        <v>565</v>
      </c>
      <c r="D509" s="844">
        <v>1</v>
      </c>
      <c r="E509" s="795">
        <v>0</v>
      </c>
      <c r="F509" s="795">
        <v>0</v>
      </c>
      <c r="G509" s="807">
        <v>0.60865000000000002</v>
      </c>
      <c r="H509" s="807"/>
      <c r="I509" s="807"/>
      <c r="J509" s="808">
        <v>0</v>
      </c>
      <c r="K509" s="807">
        <v>0.60865000000000002</v>
      </c>
      <c r="L509" s="769">
        <v>43337</v>
      </c>
      <c r="M509" s="773" t="s">
        <v>148</v>
      </c>
    </row>
    <row r="510" spans="1:13" s="317" customFormat="1" ht="64.5" customHeight="1" x14ac:dyDescent="0.25">
      <c r="A510" s="822" t="s">
        <v>785</v>
      </c>
      <c r="B510" s="310" t="s">
        <v>787</v>
      </c>
      <c r="C510" s="722" t="s">
        <v>565</v>
      </c>
      <c r="D510" s="361">
        <f>D517+D518+D519+D520</f>
        <v>120</v>
      </c>
      <c r="E510" s="800">
        <v>0</v>
      </c>
      <c r="F510" s="800">
        <v>0</v>
      </c>
      <c r="G510" s="800" t="s">
        <v>624</v>
      </c>
      <c r="H510" s="797"/>
      <c r="I510" s="797"/>
      <c r="J510" s="820">
        <v>0</v>
      </c>
      <c r="K510" s="800" t="s">
        <v>147</v>
      </c>
      <c r="L510" s="721" t="s">
        <v>625</v>
      </c>
      <c r="M510" s="823" t="s">
        <v>640</v>
      </c>
    </row>
    <row r="511" spans="1:13" s="317" customFormat="1" ht="53.25" customHeight="1" x14ac:dyDescent="0.25">
      <c r="A511" s="856" t="s">
        <v>280</v>
      </c>
      <c r="B511" s="860" t="s">
        <v>784</v>
      </c>
      <c r="C511" s="721" t="s">
        <v>565</v>
      </c>
      <c r="D511" s="361">
        <v>8</v>
      </c>
      <c r="E511" s="857">
        <v>0</v>
      </c>
      <c r="F511" s="857">
        <v>0</v>
      </c>
      <c r="G511" s="858">
        <f>G513+G514+G515+G516</f>
        <v>12.15</v>
      </c>
      <c r="H511" s="858"/>
      <c r="I511" s="858"/>
      <c r="J511" s="857">
        <v>0</v>
      </c>
      <c r="K511" s="858">
        <f>K513+K514+K515+K516</f>
        <v>12.15</v>
      </c>
      <c r="L511" s="864">
        <v>43337</v>
      </c>
      <c r="M511" s="866" t="s">
        <v>537</v>
      </c>
    </row>
    <row r="512" spans="1:13" s="317" customFormat="1" ht="80.25" customHeight="1" x14ac:dyDescent="0.25">
      <c r="A512" s="856" t="s">
        <v>778</v>
      </c>
      <c r="B512" s="861" t="s">
        <v>776</v>
      </c>
      <c r="C512" s="863" t="s">
        <v>565</v>
      </c>
      <c r="D512" s="845">
        <v>1</v>
      </c>
      <c r="E512" s="857">
        <v>0</v>
      </c>
      <c r="F512" s="857">
        <v>0</v>
      </c>
      <c r="G512" s="858">
        <v>0.17269000000000001</v>
      </c>
      <c r="H512" s="858"/>
      <c r="I512" s="858"/>
      <c r="J512" s="857">
        <v>0</v>
      </c>
      <c r="K512" s="858">
        <v>1.7269E-2</v>
      </c>
      <c r="L512" s="864">
        <v>43337</v>
      </c>
      <c r="M512" s="866" t="s">
        <v>148</v>
      </c>
    </row>
    <row r="513" spans="1:13" s="317" customFormat="1" ht="66.75" customHeight="1" x14ac:dyDescent="0.25">
      <c r="A513" s="822" t="s">
        <v>779</v>
      </c>
      <c r="B513" s="818" t="s">
        <v>614</v>
      </c>
      <c r="C513" s="819" t="s">
        <v>526</v>
      </c>
      <c r="D513" s="367">
        <v>1</v>
      </c>
      <c r="E513" s="820">
        <v>0</v>
      </c>
      <c r="F513" s="820">
        <v>0</v>
      </c>
      <c r="G513" s="816">
        <v>4.3710000000000004</v>
      </c>
      <c r="H513" s="816"/>
      <c r="I513" s="816"/>
      <c r="J513" s="820">
        <v>0</v>
      </c>
      <c r="K513" s="816">
        <v>4.3710000000000004</v>
      </c>
      <c r="L513" s="821">
        <v>43337</v>
      </c>
      <c r="M513" s="823" t="s">
        <v>537</v>
      </c>
    </row>
    <row r="514" spans="1:13" s="317" customFormat="1" ht="57" customHeight="1" x14ac:dyDescent="0.25">
      <c r="A514" s="822" t="s">
        <v>780</v>
      </c>
      <c r="B514" s="741" t="s">
        <v>612</v>
      </c>
      <c r="C514" s="504" t="s">
        <v>526</v>
      </c>
      <c r="D514" s="846">
        <v>4</v>
      </c>
      <c r="E514" s="808">
        <v>0</v>
      </c>
      <c r="F514" s="808">
        <v>0</v>
      </c>
      <c r="G514" s="807">
        <v>1.7150000000000001</v>
      </c>
      <c r="H514" s="807"/>
      <c r="I514" s="807"/>
      <c r="J514" s="802">
        <v>0</v>
      </c>
      <c r="K514" s="807">
        <v>1.7150000000000001</v>
      </c>
      <c r="L514" s="784">
        <v>43337</v>
      </c>
      <c r="M514" s="786" t="s">
        <v>537</v>
      </c>
    </row>
    <row r="515" spans="1:13" s="317" customFormat="1" ht="68.25" customHeight="1" x14ac:dyDescent="0.25">
      <c r="A515" s="822" t="s">
        <v>781</v>
      </c>
      <c r="B515" s="310" t="s">
        <v>613</v>
      </c>
      <c r="C515" s="721" t="s">
        <v>526</v>
      </c>
      <c r="D515" s="367">
        <v>4</v>
      </c>
      <c r="E515" s="800">
        <v>0</v>
      </c>
      <c r="F515" s="800">
        <v>0</v>
      </c>
      <c r="G515" s="797">
        <v>4.2300000000000004</v>
      </c>
      <c r="H515" s="797"/>
      <c r="I515" s="797"/>
      <c r="J515" s="800">
        <v>0</v>
      </c>
      <c r="K515" s="797">
        <v>4.2300000000000004</v>
      </c>
      <c r="L515" s="763">
        <v>43337</v>
      </c>
      <c r="M515" s="767" t="s">
        <v>537</v>
      </c>
    </row>
    <row r="516" spans="1:13" s="317" customFormat="1" ht="69" customHeight="1" x14ac:dyDescent="0.25">
      <c r="A516" s="822" t="s">
        <v>782</v>
      </c>
      <c r="B516" s="310" t="s">
        <v>774</v>
      </c>
      <c r="C516" s="762" t="s">
        <v>526</v>
      </c>
      <c r="D516" s="367">
        <v>3</v>
      </c>
      <c r="E516" s="800">
        <v>0</v>
      </c>
      <c r="F516" s="800">
        <v>0</v>
      </c>
      <c r="G516" s="797">
        <v>1.8340000000000001</v>
      </c>
      <c r="H516" s="797"/>
      <c r="I516" s="797"/>
      <c r="J516" s="800">
        <v>0</v>
      </c>
      <c r="K516" s="797">
        <v>1.8340000000000001</v>
      </c>
      <c r="L516" s="763">
        <v>43337</v>
      </c>
      <c r="M516" s="767" t="s">
        <v>537</v>
      </c>
    </row>
    <row r="517" spans="1:13" s="317" customFormat="1" ht="69" customHeight="1" x14ac:dyDescent="0.25">
      <c r="A517" s="822" t="s">
        <v>786</v>
      </c>
      <c r="B517" s="360" t="s">
        <v>74</v>
      </c>
      <c r="C517" s="771" t="s">
        <v>565</v>
      </c>
      <c r="D517" s="361">
        <v>99</v>
      </c>
      <c r="E517" s="800">
        <v>0</v>
      </c>
      <c r="F517" s="800">
        <v>0</v>
      </c>
      <c r="G517" s="800" t="s">
        <v>624</v>
      </c>
      <c r="H517" s="797"/>
      <c r="I517" s="797"/>
      <c r="J517" s="800">
        <v>0</v>
      </c>
      <c r="K517" s="800" t="s">
        <v>147</v>
      </c>
      <c r="L517" s="721" t="s">
        <v>625</v>
      </c>
      <c r="M517" s="823" t="s">
        <v>640</v>
      </c>
    </row>
    <row r="518" spans="1:13" s="317" customFormat="1" ht="69" customHeight="1" x14ac:dyDescent="0.25">
      <c r="A518" s="822" t="s">
        <v>282</v>
      </c>
      <c r="B518" s="310" t="s">
        <v>629</v>
      </c>
      <c r="C518" s="771" t="s">
        <v>565</v>
      </c>
      <c r="D518" s="361">
        <v>3</v>
      </c>
      <c r="E518" s="800">
        <v>0</v>
      </c>
      <c r="F518" s="800">
        <v>0</v>
      </c>
      <c r="G518" s="800" t="s">
        <v>624</v>
      </c>
      <c r="H518" s="797"/>
      <c r="I518" s="797"/>
      <c r="J518" s="800">
        <v>0</v>
      </c>
      <c r="K518" s="800" t="s">
        <v>147</v>
      </c>
      <c r="L518" s="721" t="s">
        <v>625</v>
      </c>
      <c r="M518" s="778" t="s">
        <v>537</v>
      </c>
    </row>
    <row r="519" spans="1:13" s="317" customFormat="1" ht="69" customHeight="1" x14ac:dyDescent="0.25">
      <c r="A519" s="856" t="s">
        <v>283</v>
      </c>
      <c r="B519" s="310" t="s">
        <v>628</v>
      </c>
      <c r="C519" s="863" t="s">
        <v>565</v>
      </c>
      <c r="D519" s="361">
        <v>10</v>
      </c>
      <c r="E519" s="857">
        <v>0</v>
      </c>
      <c r="F519" s="857">
        <v>0</v>
      </c>
      <c r="G519" s="857" t="s">
        <v>624</v>
      </c>
      <c r="H519" s="858"/>
      <c r="I519" s="858"/>
      <c r="J519" s="857">
        <v>0</v>
      </c>
      <c r="K519" s="857" t="s">
        <v>147</v>
      </c>
      <c r="L519" s="721" t="s">
        <v>625</v>
      </c>
      <c r="M519" s="859" t="s">
        <v>537</v>
      </c>
    </row>
    <row r="520" spans="1:13" s="317" customFormat="1" ht="56.25" customHeight="1" x14ac:dyDescent="0.25">
      <c r="A520" s="856" t="s">
        <v>777</v>
      </c>
      <c r="B520" s="310" t="s">
        <v>630</v>
      </c>
      <c r="C520" s="863" t="s">
        <v>565</v>
      </c>
      <c r="D520" s="361">
        <v>8</v>
      </c>
      <c r="E520" s="857">
        <v>0</v>
      </c>
      <c r="F520" s="857">
        <v>0</v>
      </c>
      <c r="G520" s="857" t="s">
        <v>624</v>
      </c>
      <c r="H520" s="858"/>
      <c r="I520" s="858"/>
      <c r="J520" s="857">
        <v>0</v>
      </c>
      <c r="K520" s="857" t="s">
        <v>147</v>
      </c>
      <c r="L520" s="721" t="s">
        <v>625</v>
      </c>
      <c r="M520" s="859" t="s">
        <v>537</v>
      </c>
    </row>
    <row r="521" spans="1:13" s="317" customFormat="1" ht="33" customHeight="1" x14ac:dyDescent="0.25">
      <c r="A521" s="754" t="s">
        <v>783</v>
      </c>
      <c r="B521" s="736" t="s">
        <v>623</v>
      </c>
      <c r="C521" s="722" t="s">
        <v>359</v>
      </c>
      <c r="D521" s="797">
        <v>24.83</v>
      </c>
      <c r="E521" s="800">
        <v>0</v>
      </c>
      <c r="F521" s="800">
        <v>0</v>
      </c>
      <c r="G521" s="800" t="s">
        <v>624</v>
      </c>
      <c r="H521" s="797"/>
      <c r="I521" s="797"/>
      <c r="J521" s="802">
        <v>0</v>
      </c>
      <c r="K521" s="800" t="s">
        <v>147</v>
      </c>
      <c r="L521" s="721" t="s">
        <v>625</v>
      </c>
      <c r="M521" s="916" t="s">
        <v>640</v>
      </c>
    </row>
    <row r="522" spans="1:13" s="317" customFormat="1" ht="33" customHeight="1" x14ac:dyDescent="0.25">
      <c r="A522" s="754" t="s">
        <v>650</v>
      </c>
      <c r="B522" s="737" t="s">
        <v>72</v>
      </c>
      <c r="C522" s="721" t="s">
        <v>359</v>
      </c>
      <c r="D522" s="800">
        <v>9.0999999999999998E-2</v>
      </c>
      <c r="E522" s="800">
        <v>0</v>
      </c>
      <c r="F522" s="800">
        <v>0</v>
      </c>
      <c r="G522" s="800" t="s">
        <v>624</v>
      </c>
      <c r="H522" s="797"/>
      <c r="I522" s="797"/>
      <c r="J522" s="802">
        <v>0</v>
      </c>
      <c r="K522" s="800" t="s">
        <v>147</v>
      </c>
      <c r="L522" s="721" t="s">
        <v>625</v>
      </c>
      <c r="M522" s="917"/>
    </row>
    <row r="523" spans="1:13" s="317" customFormat="1" ht="33" customHeight="1" x14ac:dyDescent="0.25">
      <c r="A523" s="728" t="s">
        <v>651</v>
      </c>
      <c r="B523" s="737" t="s">
        <v>626</v>
      </c>
      <c r="C523" s="721" t="s">
        <v>359</v>
      </c>
      <c r="D523" s="800">
        <v>1.333</v>
      </c>
      <c r="E523" s="800">
        <v>0</v>
      </c>
      <c r="F523" s="800">
        <v>0</v>
      </c>
      <c r="G523" s="800" t="s">
        <v>624</v>
      </c>
      <c r="H523" s="797"/>
      <c r="I523" s="797"/>
      <c r="J523" s="802">
        <v>0</v>
      </c>
      <c r="K523" s="800" t="s">
        <v>147</v>
      </c>
      <c r="L523" s="721" t="s">
        <v>625</v>
      </c>
      <c r="M523" s="910" t="s">
        <v>640</v>
      </c>
    </row>
    <row r="524" spans="1:13" s="317" customFormat="1" ht="33" customHeight="1" x14ac:dyDescent="0.25">
      <c r="A524" s="728" t="s">
        <v>652</v>
      </c>
      <c r="B524" s="737" t="s">
        <v>627</v>
      </c>
      <c r="C524" s="721" t="s">
        <v>359</v>
      </c>
      <c r="D524" s="800">
        <v>23.41</v>
      </c>
      <c r="E524" s="800">
        <v>0</v>
      </c>
      <c r="F524" s="800">
        <v>0</v>
      </c>
      <c r="G524" s="800" t="s">
        <v>624</v>
      </c>
      <c r="H524" s="797"/>
      <c r="I524" s="797"/>
      <c r="J524" s="802">
        <v>0</v>
      </c>
      <c r="K524" s="800" t="s">
        <v>147</v>
      </c>
      <c r="L524" s="721" t="s">
        <v>625</v>
      </c>
      <c r="M524" s="911"/>
    </row>
    <row r="525" spans="1:13" s="317" customFormat="1" ht="26.25" customHeight="1" x14ac:dyDescent="0.25">
      <c r="A525" s="748" t="s">
        <v>35</v>
      </c>
      <c r="B525" s="749" t="s">
        <v>56</v>
      </c>
      <c r="C525" s="750"/>
      <c r="D525" s="799"/>
      <c r="E525" s="798">
        <v>9.3794599999999999</v>
      </c>
      <c r="F525" s="798">
        <v>3.7755000000000001</v>
      </c>
      <c r="G525" s="798">
        <f>G527+G560</f>
        <v>72.665499999999994</v>
      </c>
      <c r="H525" s="798">
        <f>SUM(E525:G525)</f>
        <v>85.820459999999997</v>
      </c>
      <c r="I525" s="809"/>
      <c r="J525" s="800"/>
      <c r="K525" s="810">
        <f>K527+K560</f>
        <v>85.820959999999999</v>
      </c>
      <c r="L525" s="763"/>
      <c r="M525" s="764"/>
    </row>
    <row r="526" spans="1:13" s="317" customFormat="1" ht="71.25" customHeight="1" x14ac:dyDescent="0.25">
      <c r="A526" s="747" t="s">
        <v>284</v>
      </c>
      <c r="B526" s="752" t="s">
        <v>592</v>
      </c>
      <c r="C526" s="721" t="s">
        <v>359</v>
      </c>
      <c r="D526" s="797">
        <v>420.31</v>
      </c>
      <c r="E526" s="811"/>
      <c r="F526" s="811"/>
      <c r="G526" s="800"/>
      <c r="H526" s="800"/>
      <c r="I526" s="803"/>
      <c r="J526" s="802"/>
      <c r="K526" s="599"/>
      <c r="L526" s="725"/>
      <c r="M526" s="734" t="s">
        <v>642</v>
      </c>
    </row>
    <row r="527" spans="1:13" s="317" customFormat="1" ht="63" customHeight="1" x14ac:dyDescent="0.25">
      <c r="A527" s="747" t="s">
        <v>653</v>
      </c>
      <c r="B527" s="713" t="s">
        <v>688</v>
      </c>
      <c r="C527" s="721" t="s">
        <v>359</v>
      </c>
      <c r="D527" s="797">
        <f>D528+D530+D536+D543+D558</f>
        <v>4.2670000000000003</v>
      </c>
      <c r="E527" s="800">
        <v>9.3794599999999999</v>
      </c>
      <c r="F527" s="800">
        <v>3.7755000000000001</v>
      </c>
      <c r="G527" s="797">
        <f>G528+G530+G536+G543</f>
        <v>65.183999999999997</v>
      </c>
      <c r="H527" s="800"/>
      <c r="I527" s="803"/>
      <c r="J527" s="802">
        <v>0</v>
      </c>
      <c r="K527" s="797">
        <f>K528+K530+K536+K543</f>
        <v>78.33896</v>
      </c>
      <c r="L527" s="725">
        <v>43337</v>
      </c>
      <c r="M527" s="734" t="s">
        <v>604</v>
      </c>
    </row>
    <row r="528" spans="1:13" s="317" customFormat="1" ht="67.5" customHeight="1" x14ac:dyDescent="0.25">
      <c r="A528" s="747" t="s">
        <v>687</v>
      </c>
      <c r="B528" s="310" t="s">
        <v>738</v>
      </c>
      <c r="C528" s="819" t="s">
        <v>359</v>
      </c>
      <c r="D528" s="820">
        <v>0.44800000000000001</v>
      </c>
      <c r="E528" s="820">
        <v>9.3794599999999999</v>
      </c>
      <c r="F528" s="820">
        <v>3.7755000000000001</v>
      </c>
      <c r="G528" s="820">
        <v>2.6659999999999999</v>
      </c>
      <c r="H528" s="820"/>
      <c r="I528" s="803"/>
      <c r="J528" s="820">
        <v>0</v>
      </c>
      <c r="K528" s="599">
        <f>G528+F528+E528</f>
        <v>15.820959999999999</v>
      </c>
      <c r="L528" s="821">
        <v>43337</v>
      </c>
      <c r="M528" s="817" t="s">
        <v>538</v>
      </c>
    </row>
    <row r="529" spans="1:13" s="317" customFormat="1" ht="78.75" customHeight="1" x14ac:dyDescent="0.25">
      <c r="A529" s="747" t="s">
        <v>741</v>
      </c>
      <c r="B529" s="310" t="s">
        <v>689</v>
      </c>
      <c r="C529" s="819" t="s">
        <v>359</v>
      </c>
      <c r="D529" s="820">
        <v>0.44800000000000001</v>
      </c>
      <c r="E529" s="820">
        <v>9.3794599999999999</v>
      </c>
      <c r="F529" s="820">
        <v>3.77555</v>
      </c>
      <c r="G529" s="820">
        <v>2.6659999999999999</v>
      </c>
      <c r="H529" s="820"/>
      <c r="I529" s="803"/>
      <c r="J529" s="820">
        <v>0</v>
      </c>
      <c r="K529" s="599">
        <f>G529+F529+E529</f>
        <v>15.821009999999999</v>
      </c>
      <c r="L529" s="821">
        <v>43337</v>
      </c>
      <c r="M529" s="817" t="s">
        <v>538</v>
      </c>
    </row>
    <row r="530" spans="1:13" s="317" customFormat="1" ht="55.5" customHeight="1" x14ac:dyDescent="0.25">
      <c r="A530" s="747" t="s">
        <v>742</v>
      </c>
      <c r="B530" s="310" t="s">
        <v>740</v>
      </c>
      <c r="C530" s="863" t="s">
        <v>359</v>
      </c>
      <c r="D530" s="857">
        <v>1.9079999999999999</v>
      </c>
      <c r="E530" s="857">
        <v>0</v>
      </c>
      <c r="F530" s="857">
        <v>0</v>
      </c>
      <c r="G530" s="857">
        <v>46.878999999999998</v>
      </c>
      <c r="H530" s="857"/>
      <c r="I530" s="803"/>
      <c r="J530" s="857">
        <v>0</v>
      </c>
      <c r="K530" s="857">
        <v>46.878999999999998</v>
      </c>
      <c r="L530" s="864">
        <v>43337</v>
      </c>
      <c r="M530" s="859" t="s">
        <v>538</v>
      </c>
    </row>
    <row r="531" spans="1:13" s="317" customFormat="1" ht="54.75" customHeight="1" x14ac:dyDescent="0.25">
      <c r="A531" s="747" t="s">
        <v>743</v>
      </c>
      <c r="B531" s="378" t="s">
        <v>599</v>
      </c>
      <c r="C531" s="370" t="s">
        <v>321</v>
      </c>
      <c r="D531" s="812">
        <v>0.56399999999999995</v>
      </c>
      <c r="E531" s="857">
        <v>0</v>
      </c>
      <c r="F531" s="857">
        <v>0</v>
      </c>
      <c r="G531" s="812">
        <v>14.257999999999999</v>
      </c>
      <c r="H531" s="813"/>
      <c r="I531" s="813"/>
      <c r="J531" s="857">
        <v>0</v>
      </c>
      <c r="K531" s="812">
        <v>14.257999999999999</v>
      </c>
      <c r="L531" s="864">
        <v>43337</v>
      </c>
      <c r="M531" s="859" t="s">
        <v>538</v>
      </c>
    </row>
    <row r="532" spans="1:13" s="317" customFormat="1" ht="55.5" customHeight="1" x14ac:dyDescent="0.25">
      <c r="A532" s="747" t="s">
        <v>744</v>
      </c>
      <c r="B532" s="378" t="s">
        <v>600</v>
      </c>
      <c r="C532" s="370" t="s">
        <v>321</v>
      </c>
      <c r="D532" s="812">
        <v>0.155</v>
      </c>
      <c r="E532" s="800">
        <v>0</v>
      </c>
      <c r="F532" s="800">
        <v>0</v>
      </c>
      <c r="G532" s="812">
        <v>3.2930000000000001</v>
      </c>
      <c r="H532" s="813"/>
      <c r="I532" s="813"/>
      <c r="J532" s="802">
        <v>0</v>
      </c>
      <c r="K532" s="812">
        <v>3.2930000000000001</v>
      </c>
      <c r="L532" s="725">
        <v>43337</v>
      </c>
      <c r="M532" s="734" t="s">
        <v>538</v>
      </c>
    </row>
    <row r="533" spans="1:13" s="317" customFormat="1" ht="54.75" customHeight="1" x14ac:dyDescent="0.25">
      <c r="A533" s="747" t="s">
        <v>745</v>
      </c>
      <c r="B533" s="378" t="s">
        <v>605</v>
      </c>
      <c r="C533" s="370" t="s">
        <v>321</v>
      </c>
      <c r="D533" s="812">
        <v>0.48499999999999999</v>
      </c>
      <c r="E533" s="800">
        <v>0</v>
      </c>
      <c r="F533" s="800">
        <v>0</v>
      </c>
      <c r="G533" s="814">
        <v>11.943</v>
      </c>
      <c r="H533" s="813"/>
      <c r="I533" s="813"/>
      <c r="J533" s="802">
        <v>0</v>
      </c>
      <c r="K533" s="814">
        <v>11.943</v>
      </c>
      <c r="L533" s="725">
        <v>43337</v>
      </c>
      <c r="M533" s="733" t="s">
        <v>538</v>
      </c>
    </row>
    <row r="534" spans="1:13" s="317" customFormat="1" ht="61.5" customHeight="1" x14ac:dyDescent="0.25">
      <c r="A534" s="747" t="s">
        <v>746</v>
      </c>
      <c r="B534" s="378" t="s">
        <v>601</v>
      </c>
      <c r="C534" s="370" t="s">
        <v>321</v>
      </c>
      <c r="D534" s="812">
        <v>0.29099999999999998</v>
      </c>
      <c r="E534" s="800">
        <v>0</v>
      </c>
      <c r="F534" s="800">
        <v>0</v>
      </c>
      <c r="G534" s="814">
        <v>8.7729999999999997</v>
      </c>
      <c r="H534" s="813"/>
      <c r="I534" s="813"/>
      <c r="J534" s="802">
        <v>0</v>
      </c>
      <c r="K534" s="814">
        <v>8.7729999999999997</v>
      </c>
      <c r="L534" s="725">
        <v>43337</v>
      </c>
      <c r="M534" s="733" t="s">
        <v>538</v>
      </c>
    </row>
    <row r="535" spans="1:13" s="317" customFormat="1" ht="51" customHeight="1" x14ac:dyDescent="0.25">
      <c r="A535" s="747" t="s">
        <v>747</v>
      </c>
      <c r="B535" s="378" t="s">
        <v>602</v>
      </c>
      <c r="C535" s="370" t="s">
        <v>321</v>
      </c>
      <c r="D535" s="812">
        <v>0.41299999999999998</v>
      </c>
      <c r="E535" s="800">
        <v>0</v>
      </c>
      <c r="F535" s="800">
        <v>0</v>
      </c>
      <c r="G535" s="814">
        <v>8.6120000000000001</v>
      </c>
      <c r="H535" s="813"/>
      <c r="I535" s="813"/>
      <c r="J535" s="802">
        <v>0</v>
      </c>
      <c r="K535" s="814">
        <v>8.6120000000000001</v>
      </c>
      <c r="L535" s="725">
        <v>43337</v>
      </c>
      <c r="M535" s="733" t="s">
        <v>538</v>
      </c>
    </row>
    <row r="536" spans="1:13" s="317" customFormat="1" ht="66.75" customHeight="1" x14ac:dyDescent="0.25">
      <c r="A536" s="747" t="s">
        <v>748</v>
      </c>
      <c r="B536" s="738" t="s">
        <v>739</v>
      </c>
      <c r="C536" s="740" t="s">
        <v>359</v>
      </c>
      <c r="D536" s="802">
        <f>D537+D538+D540+D541+D542</f>
        <v>0.754</v>
      </c>
      <c r="E536" s="800">
        <v>0</v>
      </c>
      <c r="F536" s="800">
        <v>0</v>
      </c>
      <c r="G536" s="802">
        <f>G537+G538+G540+G541+G542</f>
        <v>7.7329999999999997</v>
      </c>
      <c r="H536" s="802" t="e">
        <f>SUM(H539:H539)</f>
        <v>#REF!</v>
      </c>
      <c r="I536" s="803"/>
      <c r="J536" s="802">
        <v>0</v>
      </c>
      <c r="K536" s="802">
        <f>K537+K538+K540+K541+K542</f>
        <v>7.7329999999999997</v>
      </c>
      <c r="L536" s="790">
        <v>43337</v>
      </c>
      <c r="M536" s="733" t="s">
        <v>537</v>
      </c>
    </row>
    <row r="537" spans="1:13" s="317" customFormat="1" ht="62.25" customHeight="1" x14ac:dyDescent="0.25">
      <c r="A537" s="747" t="s">
        <v>749</v>
      </c>
      <c r="B537" s="825" t="s">
        <v>574</v>
      </c>
      <c r="C537" s="819" t="s">
        <v>359</v>
      </c>
      <c r="D537" s="820">
        <v>0.14199999999999999</v>
      </c>
      <c r="E537" s="820">
        <v>0</v>
      </c>
      <c r="F537" s="820">
        <v>0</v>
      </c>
      <c r="G537" s="816">
        <v>1.3260000000000001</v>
      </c>
      <c r="H537" s="820">
        <f>SUM(E537:G537)</f>
        <v>1.3260000000000001</v>
      </c>
      <c r="I537" s="803"/>
      <c r="J537" s="820">
        <v>0</v>
      </c>
      <c r="K537" s="816">
        <v>1.3260000000000001</v>
      </c>
      <c r="L537" s="821">
        <v>43337</v>
      </c>
      <c r="M537" s="817" t="s">
        <v>537</v>
      </c>
    </row>
    <row r="538" spans="1:13" s="317" customFormat="1" ht="62.25" customHeight="1" x14ac:dyDescent="0.25">
      <c r="A538" s="747" t="s">
        <v>750</v>
      </c>
      <c r="B538" s="825" t="s">
        <v>644</v>
      </c>
      <c r="C538" s="819" t="s">
        <v>359</v>
      </c>
      <c r="D538" s="816">
        <v>0.12</v>
      </c>
      <c r="E538" s="820">
        <v>0</v>
      </c>
      <c r="F538" s="820">
        <v>0</v>
      </c>
      <c r="G538" s="816">
        <v>1.379</v>
      </c>
      <c r="H538" s="816">
        <f>SUM(E538:G538)</f>
        <v>1.379</v>
      </c>
      <c r="I538" s="803"/>
      <c r="J538" s="820">
        <v>0</v>
      </c>
      <c r="K538" s="816">
        <v>1.379</v>
      </c>
      <c r="L538" s="821">
        <v>43337</v>
      </c>
      <c r="M538" s="817" t="s">
        <v>537</v>
      </c>
    </row>
    <row r="539" spans="1:13" s="317" customFormat="1" ht="33.75" hidden="1" customHeight="1" x14ac:dyDescent="0.25">
      <c r="A539" s="850" t="s">
        <v>749</v>
      </c>
      <c r="B539" s="741" t="s">
        <v>520</v>
      </c>
      <c r="C539" s="504" t="s">
        <v>359</v>
      </c>
      <c r="D539" s="827" t="e">
        <f>#REF!+#REF!</f>
        <v>#REF!</v>
      </c>
      <c r="E539" s="827" t="e">
        <f>#REF!+#REF!</f>
        <v>#REF!</v>
      </c>
      <c r="F539" s="827" t="e">
        <f>#REF!+#REF!</f>
        <v>#REF!</v>
      </c>
      <c r="G539" s="827" t="e">
        <f>#REF!+#REF!</f>
        <v>#REF!</v>
      </c>
      <c r="H539" s="827" t="e">
        <f>#REF!+#REF!</f>
        <v>#REF!</v>
      </c>
      <c r="I539" s="851"/>
      <c r="J539" s="827">
        <v>0</v>
      </c>
      <c r="K539" s="852"/>
      <c r="L539" s="784">
        <v>43337</v>
      </c>
      <c r="M539" s="782" t="s">
        <v>537</v>
      </c>
    </row>
    <row r="540" spans="1:13" s="317" customFormat="1" ht="52.5" customHeight="1" x14ac:dyDescent="0.25">
      <c r="A540" s="747" t="s">
        <v>751</v>
      </c>
      <c r="B540" s="777" t="s">
        <v>575</v>
      </c>
      <c r="C540" s="771" t="s">
        <v>359</v>
      </c>
      <c r="D540" s="797">
        <v>0.20300000000000001</v>
      </c>
      <c r="E540" s="800">
        <v>0</v>
      </c>
      <c r="F540" s="800">
        <v>0</v>
      </c>
      <c r="G540" s="797">
        <v>2.024</v>
      </c>
      <c r="H540" s="800">
        <f>SUM(E540:G540)</f>
        <v>2.024</v>
      </c>
      <c r="I540" s="803"/>
      <c r="J540" s="800">
        <v>0</v>
      </c>
      <c r="K540" s="797">
        <v>2.024</v>
      </c>
      <c r="L540" s="772">
        <v>43337</v>
      </c>
      <c r="M540" s="778" t="s">
        <v>537</v>
      </c>
    </row>
    <row r="541" spans="1:13" s="317" customFormat="1" ht="58.5" customHeight="1" x14ac:dyDescent="0.25">
      <c r="A541" s="747" t="s">
        <v>752</v>
      </c>
      <c r="B541" s="868" t="s">
        <v>645</v>
      </c>
      <c r="C541" s="863" t="s">
        <v>359</v>
      </c>
      <c r="D541" s="858">
        <v>0.184</v>
      </c>
      <c r="E541" s="857">
        <v>0</v>
      </c>
      <c r="F541" s="857">
        <v>0</v>
      </c>
      <c r="G541" s="858">
        <v>1.9990000000000001</v>
      </c>
      <c r="H541" s="858">
        <f>SUM(E541:G541)</f>
        <v>1.9990000000000001</v>
      </c>
      <c r="I541" s="803"/>
      <c r="J541" s="857">
        <v>0</v>
      </c>
      <c r="K541" s="858">
        <v>1.9990000000000001</v>
      </c>
      <c r="L541" s="864">
        <v>43337</v>
      </c>
      <c r="M541" s="859" t="s">
        <v>537</v>
      </c>
    </row>
    <row r="542" spans="1:13" s="317" customFormat="1" ht="53.25" customHeight="1" x14ac:dyDescent="0.25">
      <c r="A542" s="747" t="s">
        <v>753</v>
      </c>
      <c r="B542" s="868" t="s">
        <v>576</v>
      </c>
      <c r="C542" s="863" t="s">
        <v>359</v>
      </c>
      <c r="D542" s="858">
        <v>0.105</v>
      </c>
      <c r="E542" s="857">
        <v>0</v>
      </c>
      <c r="F542" s="857">
        <v>0</v>
      </c>
      <c r="G542" s="858">
        <v>1.0049999999999999</v>
      </c>
      <c r="H542" s="857">
        <f>SUM(E542:G542)</f>
        <v>1.0049999999999999</v>
      </c>
      <c r="I542" s="857"/>
      <c r="J542" s="857">
        <v>0</v>
      </c>
      <c r="K542" s="858">
        <v>1.0049999999999999</v>
      </c>
      <c r="L542" s="864">
        <v>43337</v>
      </c>
      <c r="M542" s="859" t="s">
        <v>537</v>
      </c>
    </row>
    <row r="543" spans="1:13" s="317" customFormat="1" ht="52.5" customHeight="1" x14ac:dyDescent="0.25">
      <c r="A543" s="747" t="s">
        <v>754</v>
      </c>
      <c r="B543" s="310" t="s">
        <v>643</v>
      </c>
      <c r="C543" s="789" t="s">
        <v>359</v>
      </c>
      <c r="D543" s="800">
        <f>D544+D545+D546+D547+D548+D549+D550+D551+D552+D553+D554+D555+D557+D558+D556</f>
        <v>0.90100000000000002</v>
      </c>
      <c r="E543" s="800">
        <v>0</v>
      </c>
      <c r="F543" s="800">
        <v>0</v>
      </c>
      <c r="G543" s="800">
        <f>G544+G545+G546+G547+G548+G549+G550+G551+G552+G553+G554+G555+G556+G557+G558</f>
        <v>7.9060000000000015</v>
      </c>
      <c r="H543" s="802" t="e">
        <f>#REF!+H558</f>
        <v>#REF!</v>
      </c>
      <c r="I543" s="803"/>
      <c r="J543" s="802">
        <v>0</v>
      </c>
      <c r="K543" s="800">
        <f>K544+K545+K546+K547+K548+K549+K550+K551+K552+K553+K554+K555+K557+K558+K556</f>
        <v>7.9060000000000015</v>
      </c>
      <c r="L543" s="790">
        <v>43337</v>
      </c>
      <c r="M543" s="793" t="s">
        <v>537</v>
      </c>
    </row>
    <row r="544" spans="1:13" s="317" customFormat="1" ht="54.75" customHeight="1" x14ac:dyDescent="0.25">
      <c r="A544" s="747" t="s">
        <v>755</v>
      </c>
      <c r="B544" s="744" t="s">
        <v>637</v>
      </c>
      <c r="C544" s="735" t="s">
        <v>359</v>
      </c>
      <c r="D544" s="795">
        <v>9.1999999999999998E-2</v>
      </c>
      <c r="E544" s="800">
        <v>0</v>
      </c>
      <c r="F544" s="800">
        <v>0</v>
      </c>
      <c r="G544" s="795">
        <v>1.294</v>
      </c>
      <c r="H544" s="795">
        <f t="shared" ref="H544:H557" si="10">SUM(E544:G544)</f>
        <v>1.294</v>
      </c>
      <c r="I544" s="803"/>
      <c r="J544" s="802">
        <v>0</v>
      </c>
      <c r="K544" s="795">
        <v>1.294</v>
      </c>
      <c r="L544" s="725">
        <v>43337</v>
      </c>
      <c r="M544" s="733" t="s">
        <v>537</v>
      </c>
    </row>
    <row r="545" spans="1:13" s="317" customFormat="1" ht="54" customHeight="1" x14ac:dyDescent="0.25">
      <c r="A545" s="747" t="s">
        <v>756</v>
      </c>
      <c r="B545" s="742" t="s">
        <v>638</v>
      </c>
      <c r="C545" s="735" t="s">
        <v>359</v>
      </c>
      <c r="D545" s="796">
        <v>0.14599999999999999</v>
      </c>
      <c r="E545" s="800">
        <v>0</v>
      </c>
      <c r="F545" s="800">
        <v>0</v>
      </c>
      <c r="G545" s="796">
        <v>1.514</v>
      </c>
      <c r="H545" s="796">
        <f t="shared" si="10"/>
        <v>1.514</v>
      </c>
      <c r="I545" s="803"/>
      <c r="J545" s="802">
        <v>0</v>
      </c>
      <c r="K545" s="796">
        <v>1.514</v>
      </c>
      <c r="L545" s="725">
        <v>43337</v>
      </c>
      <c r="M545" s="733" t="s">
        <v>537</v>
      </c>
    </row>
    <row r="546" spans="1:13" s="317" customFormat="1" ht="80.25" customHeight="1" x14ac:dyDescent="0.25">
      <c r="A546" s="747" t="s">
        <v>757</v>
      </c>
      <c r="B546" s="825" t="s">
        <v>646</v>
      </c>
      <c r="C546" s="819" t="s">
        <v>359</v>
      </c>
      <c r="D546" s="816">
        <v>8.6999999999999994E-2</v>
      </c>
      <c r="E546" s="820">
        <v>0</v>
      </c>
      <c r="F546" s="820">
        <v>0</v>
      </c>
      <c r="G546" s="816">
        <v>0.71399999999999997</v>
      </c>
      <c r="H546" s="816">
        <f t="shared" si="10"/>
        <v>0.71399999999999997</v>
      </c>
      <c r="I546" s="803"/>
      <c r="J546" s="820">
        <v>0</v>
      </c>
      <c r="K546" s="816">
        <v>0.71399999999999997</v>
      </c>
      <c r="L546" s="821">
        <v>43337</v>
      </c>
      <c r="M546" s="817" t="s">
        <v>537</v>
      </c>
    </row>
    <row r="547" spans="1:13" s="317" customFormat="1" ht="57" customHeight="1" x14ac:dyDescent="0.25">
      <c r="A547" s="747" t="s">
        <v>758</v>
      </c>
      <c r="B547" s="825" t="s">
        <v>577</v>
      </c>
      <c r="C547" s="819" t="s">
        <v>359</v>
      </c>
      <c r="D547" s="816">
        <v>0.08</v>
      </c>
      <c r="E547" s="820">
        <v>0</v>
      </c>
      <c r="F547" s="820">
        <v>0</v>
      </c>
      <c r="G547" s="816">
        <v>1.032</v>
      </c>
      <c r="H547" s="816">
        <f t="shared" si="10"/>
        <v>1.032</v>
      </c>
      <c r="I547" s="803"/>
      <c r="J547" s="820">
        <v>0</v>
      </c>
      <c r="K547" s="816">
        <v>1.032</v>
      </c>
      <c r="L547" s="821">
        <v>43337</v>
      </c>
      <c r="M547" s="817" t="s">
        <v>537</v>
      </c>
    </row>
    <row r="548" spans="1:13" s="317" customFormat="1" ht="50.25" customHeight="1" x14ac:dyDescent="0.25">
      <c r="A548" s="747" t="s">
        <v>759</v>
      </c>
      <c r="B548" s="758" t="s">
        <v>578</v>
      </c>
      <c r="C548" s="762" t="s">
        <v>359</v>
      </c>
      <c r="D548" s="995">
        <v>4.0000000000000001E-3</v>
      </c>
      <c r="E548" s="800">
        <v>0</v>
      </c>
      <c r="F548" s="800">
        <v>0</v>
      </c>
      <c r="G548" s="797">
        <v>0.124</v>
      </c>
      <c r="H548" s="797">
        <f t="shared" si="10"/>
        <v>0.124</v>
      </c>
      <c r="I548" s="803"/>
      <c r="J548" s="802">
        <v>0</v>
      </c>
      <c r="K548" s="797">
        <v>0.124</v>
      </c>
      <c r="L548" s="763">
        <v>43337</v>
      </c>
      <c r="M548" s="764" t="s">
        <v>537</v>
      </c>
    </row>
    <row r="549" spans="1:13" s="317" customFormat="1" ht="60" customHeight="1" x14ac:dyDescent="0.25">
      <c r="A549" s="747" t="s">
        <v>760</v>
      </c>
      <c r="B549" s="777" t="s">
        <v>589</v>
      </c>
      <c r="C549" s="771" t="s">
        <v>359</v>
      </c>
      <c r="D549" s="991">
        <v>1.7999999999999999E-2</v>
      </c>
      <c r="E549" s="800">
        <v>0</v>
      </c>
      <c r="F549" s="800">
        <v>0</v>
      </c>
      <c r="G549" s="797">
        <v>0.106</v>
      </c>
      <c r="H549" s="797">
        <f t="shared" si="10"/>
        <v>0.106</v>
      </c>
      <c r="I549" s="803"/>
      <c r="J549" s="800">
        <v>0</v>
      </c>
      <c r="K549" s="797">
        <v>0.106</v>
      </c>
      <c r="L549" s="772">
        <v>43337</v>
      </c>
      <c r="M549" s="778" t="s">
        <v>537</v>
      </c>
    </row>
    <row r="550" spans="1:13" s="317" customFormat="1" ht="51" customHeight="1" x14ac:dyDescent="0.25">
      <c r="A550" s="747" t="s">
        <v>761</v>
      </c>
      <c r="B550" s="777" t="s">
        <v>580</v>
      </c>
      <c r="C550" s="771" t="s">
        <v>359</v>
      </c>
      <c r="D550" s="991">
        <v>3.2000000000000001E-2</v>
      </c>
      <c r="E550" s="800">
        <v>0</v>
      </c>
      <c r="F550" s="800">
        <v>0</v>
      </c>
      <c r="G550" s="797">
        <v>0.17899999999999999</v>
      </c>
      <c r="H550" s="797">
        <f t="shared" si="10"/>
        <v>0.17899999999999999</v>
      </c>
      <c r="I550" s="803"/>
      <c r="J550" s="800">
        <v>0</v>
      </c>
      <c r="K550" s="797">
        <v>0.17899999999999999</v>
      </c>
      <c r="L550" s="772">
        <v>43337</v>
      </c>
      <c r="M550" s="778" t="s">
        <v>537</v>
      </c>
    </row>
    <row r="551" spans="1:13" s="317" customFormat="1" ht="55.5" customHeight="1" x14ac:dyDescent="0.25">
      <c r="A551" s="747" t="s">
        <v>762</v>
      </c>
      <c r="B551" s="868" t="s">
        <v>581</v>
      </c>
      <c r="C551" s="870" t="s">
        <v>359</v>
      </c>
      <c r="D551" s="990">
        <v>1.4E-2</v>
      </c>
      <c r="E551" s="857">
        <v>0</v>
      </c>
      <c r="F551" s="857">
        <v>0</v>
      </c>
      <c r="G551" s="858">
        <v>9.4E-2</v>
      </c>
      <c r="H551" s="858">
        <f t="shared" si="10"/>
        <v>9.4E-2</v>
      </c>
      <c r="I551" s="803"/>
      <c r="J551" s="857">
        <v>0</v>
      </c>
      <c r="K551" s="858">
        <v>9.4E-2</v>
      </c>
      <c r="L551" s="864">
        <v>43337</v>
      </c>
      <c r="M551" s="859" t="s">
        <v>537</v>
      </c>
    </row>
    <row r="552" spans="1:13" s="317" customFormat="1" ht="48.75" customHeight="1" x14ac:dyDescent="0.25">
      <c r="A552" s="747" t="s">
        <v>763</v>
      </c>
      <c r="B552" s="868" t="s">
        <v>582</v>
      </c>
      <c r="C552" s="863" t="s">
        <v>359</v>
      </c>
      <c r="D552" s="991">
        <v>2.5000000000000001E-2</v>
      </c>
      <c r="E552" s="857">
        <v>0</v>
      </c>
      <c r="F552" s="857">
        <v>0</v>
      </c>
      <c r="G552" s="858">
        <v>0.14000000000000001</v>
      </c>
      <c r="H552" s="858">
        <f t="shared" si="10"/>
        <v>0.14000000000000001</v>
      </c>
      <c r="I552" s="803"/>
      <c r="J552" s="857">
        <v>0</v>
      </c>
      <c r="K552" s="858">
        <v>0.14000000000000001</v>
      </c>
      <c r="L552" s="864">
        <v>43337</v>
      </c>
      <c r="M552" s="859" t="s">
        <v>537</v>
      </c>
    </row>
    <row r="553" spans="1:13" s="317" customFormat="1" ht="54.75" customHeight="1" x14ac:dyDescent="0.25">
      <c r="A553" s="747" t="s">
        <v>764</v>
      </c>
      <c r="B553" s="758" t="s">
        <v>583</v>
      </c>
      <c r="C553" s="740" t="s">
        <v>359</v>
      </c>
      <c r="D553" s="993">
        <v>1.4E-2</v>
      </c>
      <c r="E553" s="800">
        <v>0</v>
      </c>
      <c r="F553" s="800">
        <v>0</v>
      </c>
      <c r="G553" s="796">
        <v>8.4000000000000005E-2</v>
      </c>
      <c r="H553" s="796">
        <f t="shared" si="10"/>
        <v>8.4000000000000005E-2</v>
      </c>
      <c r="I553" s="599"/>
      <c r="J553" s="802">
        <v>0</v>
      </c>
      <c r="K553" s="796">
        <v>8.4000000000000005E-2</v>
      </c>
      <c r="L553" s="725">
        <v>43337</v>
      </c>
      <c r="M553" s="733" t="s">
        <v>537</v>
      </c>
    </row>
    <row r="554" spans="1:13" s="317" customFormat="1" ht="51" customHeight="1" x14ac:dyDescent="0.25">
      <c r="A554" s="747" t="s">
        <v>765</v>
      </c>
      <c r="B554" s="758" t="s">
        <v>584</v>
      </c>
      <c r="C554" s="735" t="s">
        <v>359</v>
      </c>
      <c r="D554" s="993">
        <v>2.1999999999999999E-2</v>
      </c>
      <c r="E554" s="800">
        <v>0</v>
      </c>
      <c r="F554" s="800">
        <v>0</v>
      </c>
      <c r="G554" s="796">
        <v>0.113</v>
      </c>
      <c r="H554" s="796">
        <f t="shared" si="10"/>
        <v>0.113</v>
      </c>
      <c r="I554" s="599"/>
      <c r="J554" s="802">
        <v>0</v>
      </c>
      <c r="K554" s="796">
        <v>0.113</v>
      </c>
      <c r="L554" s="725">
        <v>43337</v>
      </c>
      <c r="M554" s="733" t="s">
        <v>537</v>
      </c>
    </row>
    <row r="555" spans="1:13" s="317" customFormat="1" ht="50.25" customHeight="1" x14ac:dyDescent="0.25">
      <c r="A555" s="747" t="s">
        <v>766</v>
      </c>
      <c r="B555" s="780" t="s">
        <v>586</v>
      </c>
      <c r="C555" s="740" t="s">
        <v>359</v>
      </c>
      <c r="D555" s="994">
        <v>3.1E-2</v>
      </c>
      <c r="E555" s="800">
        <v>0</v>
      </c>
      <c r="F555" s="800">
        <v>0</v>
      </c>
      <c r="G555" s="796">
        <v>0.32300000000000001</v>
      </c>
      <c r="H555" s="796">
        <f t="shared" si="10"/>
        <v>0.32300000000000001</v>
      </c>
      <c r="I555" s="803"/>
      <c r="J555" s="802">
        <v>0</v>
      </c>
      <c r="K555" s="796">
        <v>0.32300000000000001</v>
      </c>
      <c r="L555" s="725">
        <v>43337</v>
      </c>
      <c r="M555" s="733" t="s">
        <v>537</v>
      </c>
    </row>
    <row r="556" spans="1:13" s="317" customFormat="1" ht="52.5" customHeight="1" x14ac:dyDescent="0.25">
      <c r="A556" s="747" t="s">
        <v>767</v>
      </c>
      <c r="B556" s="825" t="s">
        <v>587</v>
      </c>
      <c r="C556" s="819" t="s">
        <v>359</v>
      </c>
      <c r="D556" s="990">
        <v>0.02</v>
      </c>
      <c r="E556" s="820">
        <v>0</v>
      </c>
      <c r="F556" s="820">
        <v>0</v>
      </c>
      <c r="G556" s="816">
        <v>0.11799999999999999</v>
      </c>
      <c r="H556" s="816">
        <f t="shared" si="10"/>
        <v>0.11799999999999999</v>
      </c>
      <c r="I556" s="803"/>
      <c r="J556" s="820">
        <v>0</v>
      </c>
      <c r="K556" s="816">
        <v>0.11799999999999999</v>
      </c>
      <c r="L556" s="821">
        <v>43337</v>
      </c>
      <c r="M556" s="817" t="s">
        <v>537</v>
      </c>
    </row>
    <row r="557" spans="1:13" s="317" customFormat="1" ht="51.75" customHeight="1" x14ac:dyDescent="0.25">
      <c r="A557" s="747" t="s">
        <v>768</v>
      </c>
      <c r="B557" s="825" t="s">
        <v>588</v>
      </c>
      <c r="C557" s="819" t="s">
        <v>359</v>
      </c>
      <c r="D557" s="816">
        <v>0.06</v>
      </c>
      <c r="E557" s="820">
        <v>0</v>
      </c>
      <c r="F557" s="820">
        <v>0</v>
      </c>
      <c r="G557" s="816">
        <v>0.35199999999999998</v>
      </c>
      <c r="H557" s="816">
        <f t="shared" si="10"/>
        <v>0.35199999999999998</v>
      </c>
      <c r="I557" s="803"/>
      <c r="J557" s="820">
        <v>0</v>
      </c>
      <c r="K557" s="816">
        <v>0.35199999999999998</v>
      </c>
      <c r="L557" s="821">
        <v>43337</v>
      </c>
      <c r="M557" s="817" t="s">
        <v>537</v>
      </c>
    </row>
    <row r="558" spans="1:13" s="317" customFormat="1" ht="54.75" customHeight="1" x14ac:dyDescent="0.25">
      <c r="A558" s="747" t="s">
        <v>769</v>
      </c>
      <c r="B558" s="794" t="s">
        <v>656</v>
      </c>
      <c r="C558" s="789" t="s">
        <v>359</v>
      </c>
      <c r="D558" s="797">
        <v>0.25600000000000001</v>
      </c>
      <c r="E558" s="800">
        <v>0</v>
      </c>
      <c r="F558" s="800">
        <v>0</v>
      </c>
      <c r="G558" s="797">
        <v>1.7190000000000001</v>
      </c>
      <c r="H558" s="797" t="e">
        <f>SUM(#REF!)</f>
        <v>#REF!</v>
      </c>
      <c r="I558" s="803"/>
      <c r="J558" s="802">
        <v>0</v>
      </c>
      <c r="K558" s="797">
        <v>1.7190000000000001</v>
      </c>
      <c r="L558" s="790">
        <v>43337</v>
      </c>
      <c r="M558" s="764" t="s">
        <v>537</v>
      </c>
    </row>
    <row r="559" spans="1:13" s="317" customFormat="1" ht="53.25" customHeight="1" x14ac:dyDescent="0.25">
      <c r="A559" s="768" t="s">
        <v>285</v>
      </c>
      <c r="B559" s="371" t="s">
        <v>186</v>
      </c>
      <c r="C559" s="370" t="s">
        <v>565</v>
      </c>
      <c r="D559" s="849">
        <v>9</v>
      </c>
      <c r="E559" s="800">
        <v>0</v>
      </c>
      <c r="F559" s="800">
        <v>0</v>
      </c>
      <c r="G559" s="815" t="s">
        <v>147</v>
      </c>
      <c r="H559" s="813"/>
      <c r="I559" s="813"/>
      <c r="J559" s="800">
        <v>0</v>
      </c>
      <c r="K559" s="815" t="s">
        <v>147</v>
      </c>
      <c r="L559" s="369">
        <v>43353</v>
      </c>
      <c r="M559" s="778" t="s">
        <v>538</v>
      </c>
    </row>
    <row r="560" spans="1:13" s="317" customFormat="1" ht="58.5" customHeight="1" x14ac:dyDescent="0.25">
      <c r="A560" s="768" t="s">
        <v>286</v>
      </c>
      <c r="B560" s="371" t="s">
        <v>527</v>
      </c>
      <c r="C560" s="370"/>
      <c r="D560" s="812"/>
      <c r="E560" s="800"/>
      <c r="F560" s="800"/>
      <c r="G560" s="815">
        <f>G561+G562+G563+G564+G565+G568</f>
        <v>7.4814999999999996</v>
      </c>
      <c r="H560" s="813"/>
      <c r="I560" s="813"/>
      <c r="J560" s="800">
        <v>0</v>
      </c>
      <c r="K560" s="815">
        <v>7.4820000000000002</v>
      </c>
      <c r="L560" s="369"/>
      <c r="M560" s="778" t="s">
        <v>538</v>
      </c>
    </row>
    <row r="561" spans="1:13" s="317" customFormat="1" ht="57.75" customHeight="1" x14ac:dyDescent="0.25">
      <c r="A561" s="768" t="s">
        <v>690</v>
      </c>
      <c r="B561" s="376" t="s">
        <v>539</v>
      </c>
      <c r="C561" s="863" t="s">
        <v>565</v>
      </c>
      <c r="D561" s="862">
        <v>23</v>
      </c>
      <c r="E561" s="857">
        <v>0</v>
      </c>
      <c r="F561" s="857">
        <v>0</v>
      </c>
      <c r="G561" s="857">
        <v>0.33</v>
      </c>
      <c r="H561" s="813"/>
      <c r="I561" s="813"/>
      <c r="J561" s="857">
        <v>0</v>
      </c>
      <c r="K561" s="857">
        <v>0.33</v>
      </c>
      <c r="L561" s="369">
        <v>43353</v>
      </c>
      <c r="M561" s="859" t="s">
        <v>538</v>
      </c>
    </row>
    <row r="562" spans="1:13" s="317" customFormat="1" ht="65.25" customHeight="1" x14ac:dyDescent="0.25">
      <c r="A562" s="768" t="s">
        <v>691</v>
      </c>
      <c r="B562" s="376" t="s">
        <v>540</v>
      </c>
      <c r="C562" s="863" t="s">
        <v>565</v>
      </c>
      <c r="D562" s="848">
        <v>4</v>
      </c>
      <c r="E562" s="857">
        <v>0</v>
      </c>
      <c r="F562" s="857">
        <v>0</v>
      </c>
      <c r="G562" s="815">
        <v>1.435E-2</v>
      </c>
      <c r="H562" s="813"/>
      <c r="I562" s="813"/>
      <c r="J562" s="857">
        <v>0</v>
      </c>
      <c r="K562" s="815">
        <v>0.01</v>
      </c>
      <c r="L562" s="369">
        <v>43353</v>
      </c>
      <c r="M562" s="859" t="s">
        <v>538</v>
      </c>
    </row>
    <row r="563" spans="1:13" s="317" customFormat="1" ht="65.25" customHeight="1" x14ac:dyDescent="0.25">
      <c r="A563" s="726" t="s">
        <v>692</v>
      </c>
      <c r="B563" s="376" t="s">
        <v>231</v>
      </c>
      <c r="C563" s="722" t="s">
        <v>565</v>
      </c>
      <c r="D563" s="848">
        <v>1</v>
      </c>
      <c r="E563" s="800">
        <v>0</v>
      </c>
      <c r="F563" s="800">
        <v>0</v>
      </c>
      <c r="G563" s="599">
        <v>0.69842000000000004</v>
      </c>
      <c r="H563" s="599"/>
      <c r="I563" s="599"/>
      <c r="J563" s="802">
        <v>0</v>
      </c>
      <c r="K563" s="599">
        <v>0.69799999999999995</v>
      </c>
      <c r="L563" s="369">
        <v>43353</v>
      </c>
      <c r="M563" s="734" t="s">
        <v>538</v>
      </c>
    </row>
    <row r="564" spans="1:13" s="317" customFormat="1" ht="65.25" customHeight="1" x14ac:dyDescent="0.25">
      <c r="A564" s="768" t="s">
        <v>693</v>
      </c>
      <c r="B564" s="376" t="s">
        <v>230</v>
      </c>
      <c r="C564" s="819" t="s">
        <v>565</v>
      </c>
      <c r="D564" s="848">
        <v>35</v>
      </c>
      <c r="E564" s="820">
        <v>0</v>
      </c>
      <c r="F564" s="820">
        <v>0</v>
      </c>
      <c r="G564" s="599">
        <v>0.78</v>
      </c>
      <c r="H564" s="599">
        <f>[1]расчет!C634/1000</f>
        <v>0</v>
      </c>
      <c r="I564" s="599" t="s">
        <v>557</v>
      </c>
      <c r="J564" s="820">
        <v>0</v>
      </c>
      <c r="K564" s="599">
        <v>0.78</v>
      </c>
      <c r="L564" s="369">
        <v>43353</v>
      </c>
      <c r="M564" s="817" t="s">
        <v>538</v>
      </c>
    </row>
    <row r="565" spans="1:13" s="317" customFormat="1" ht="65.25" customHeight="1" x14ac:dyDescent="0.25">
      <c r="A565" s="768" t="s">
        <v>770</v>
      </c>
      <c r="B565" s="378" t="s">
        <v>647</v>
      </c>
      <c r="C565" s="819" t="s">
        <v>565</v>
      </c>
      <c r="D565" s="599">
        <v>4</v>
      </c>
      <c r="E565" s="820">
        <v>0</v>
      </c>
      <c r="F565" s="820">
        <v>0</v>
      </c>
      <c r="G565" s="599">
        <v>0.47072999999999998</v>
      </c>
      <c r="H565" s="599">
        <f>[1]расчет!C642/1000</f>
        <v>0</v>
      </c>
      <c r="I565" s="599" t="s">
        <v>557</v>
      </c>
      <c r="J565" s="820">
        <v>0</v>
      </c>
      <c r="K565" s="599">
        <v>0.47</v>
      </c>
      <c r="L565" s="369">
        <v>43353</v>
      </c>
      <c r="M565" s="817" t="s">
        <v>538</v>
      </c>
    </row>
    <row r="566" spans="1:13" s="317" customFormat="1" ht="65.25" customHeight="1" x14ac:dyDescent="0.25">
      <c r="A566" s="726" t="s">
        <v>694</v>
      </c>
      <c r="B566" s="378" t="s">
        <v>659</v>
      </c>
      <c r="C566" s="722" t="s">
        <v>359</v>
      </c>
      <c r="D566" s="599">
        <v>10.116</v>
      </c>
      <c r="E566" s="800">
        <v>0</v>
      </c>
      <c r="F566" s="800">
        <v>0</v>
      </c>
      <c r="G566" s="815" t="s">
        <v>147</v>
      </c>
      <c r="H566" s="599"/>
      <c r="I566" s="599"/>
      <c r="J566" s="802">
        <v>0</v>
      </c>
      <c r="K566" s="599" t="s">
        <v>147</v>
      </c>
      <c r="L566" s="721" t="s">
        <v>625</v>
      </c>
      <c r="M566" s="733" t="s">
        <v>537</v>
      </c>
    </row>
    <row r="567" spans="1:13" s="317" customFormat="1" ht="54" customHeight="1" x14ac:dyDescent="0.25">
      <c r="A567" s="768" t="s">
        <v>654</v>
      </c>
      <c r="B567" s="378" t="s">
        <v>686</v>
      </c>
      <c r="C567" s="771" t="s">
        <v>359</v>
      </c>
      <c r="D567" s="599">
        <v>23.63</v>
      </c>
      <c r="E567" s="800">
        <v>0</v>
      </c>
      <c r="F567" s="800">
        <v>0</v>
      </c>
      <c r="G567" s="599" t="s">
        <v>147</v>
      </c>
      <c r="H567" s="599"/>
      <c r="I567" s="599"/>
      <c r="J567" s="800">
        <v>0</v>
      </c>
      <c r="K567" s="599" t="s">
        <v>147</v>
      </c>
      <c r="L567" s="369">
        <v>43353</v>
      </c>
      <c r="M567" s="778" t="s">
        <v>148</v>
      </c>
    </row>
    <row r="568" spans="1:13" s="317" customFormat="1" ht="57" customHeight="1" x14ac:dyDescent="0.25">
      <c r="A568" s="768" t="s">
        <v>695</v>
      </c>
      <c r="B568" s="376" t="s">
        <v>122</v>
      </c>
      <c r="C568" s="770" t="s">
        <v>359</v>
      </c>
      <c r="D568" s="599">
        <v>16.14</v>
      </c>
      <c r="E568" s="800">
        <v>0</v>
      </c>
      <c r="F568" s="800">
        <v>0</v>
      </c>
      <c r="G568" s="800">
        <v>5.1879999999999997</v>
      </c>
      <c r="H568" s="813"/>
      <c r="I568" s="813"/>
      <c r="J568" s="800">
        <v>0</v>
      </c>
      <c r="K568" s="800">
        <v>5.1879999999999997</v>
      </c>
      <c r="L568" s="369">
        <v>43353</v>
      </c>
      <c r="M568" s="778" t="s">
        <v>538</v>
      </c>
    </row>
    <row r="569" spans="1:13" s="317" customFormat="1" ht="66.75" customHeight="1" x14ac:dyDescent="0.25">
      <c r="A569" s="785" t="s">
        <v>39</v>
      </c>
      <c r="B569" s="57" t="s">
        <v>737</v>
      </c>
      <c r="C569" s="760" t="s">
        <v>359</v>
      </c>
      <c r="D569" s="812">
        <f>D570+D571</f>
        <v>410.8</v>
      </c>
      <c r="E569" s="800"/>
      <c r="F569" s="800"/>
      <c r="G569" s="800">
        <f>G572+G574</f>
        <v>42.213999999999999</v>
      </c>
      <c r="H569" s="813"/>
      <c r="I569" s="813"/>
      <c r="J569" s="802"/>
      <c r="K569" s="800">
        <f>K572+K574</f>
        <v>42.214439999999996</v>
      </c>
      <c r="L569" s="369">
        <v>43403</v>
      </c>
      <c r="M569" s="817" t="s">
        <v>555</v>
      </c>
    </row>
    <row r="570" spans="1:13" s="317" customFormat="1" ht="52.5" customHeight="1" x14ac:dyDescent="0.25">
      <c r="A570" s="768" t="s">
        <v>307</v>
      </c>
      <c r="B570" s="371" t="s">
        <v>528</v>
      </c>
      <c r="C570" s="867" t="s">
        <v>359</v>
      </c>
      <c r="D570" s="812">
        <v>154.51</v>
      </c>
      <c r="E570" s="857"/>
      <c r="F570" s="857"/>
      <c r="G570" s="857"/>
      <c r="H570" s="813"/>
      <c r="I570" s="813"/>
      <c r="J570" s="857"/>
      <c r="K570" s="857"/>
      <c r="L570" s="732"/>
      <c r="M570" s="859" t="s">
        <v>538</v>
      </c>
    </row>
    <row r="571" spans="1:13" s="317" customFormat="1" ht="68.25" customHeight="1" x14ac:dyDescent="0.25">
      <c r="A571" s="768" t="s">
        <v>308</v>
      </c>
      <c r="B571" s="371" t="s">
        <v>567</v>
      </c>
      <c r="C571" s="867" t="s">
        <v>359</v>
      </c>
      <c r="D571" s="812">
        <v>256.29000000000002</v>
      </c>
      <c r="E571" s="857"/>
      <c r="F571" s="857"/>
      <c r="G571" s="857"/>
      <c r="H571" s="813"/>
      <c r="I571" s="813"/>
      <c r="J571" s="857"/>
      <c r="K571" s="857"/>
      <c r="L571" s="732"/>
      <c r="M571" s="859" t="s">
        <v>555</v>
      </c>
    </row>
    <row r="572" spans="1:13" s="317" customFormat="1" ht="52.5" customHeight="1" x14ac:dyDescent="0.25">
      <c r="A572" s="726" t="s">
        <v>309</v>
      </c>
      <c r="B572" s="371" t="s">
        <v>648</v>
      </c>
      <c r="C572" s="753" t="s">
        <v>359</v>
      </c>
      <c r="D572" s="812">
        <v>1.05</v>
      </c>
      <c r="E572" s="800">
        <v>0</v>
      </c>
      <c r="F572" s="800">
        <v>0</v>
      </c>
      <c r="G572" s="800">
        <v>25.802</v>
      </c>
      <c r="H572" s="813"/>
      <c r="I572" s="813"/>
      <c r="J572" s="802">
        <v>0</v>
      </c>
      <c r="K572" s="800">
        <v>25.802</v>
      </c>
      <c r="L572" s="369">
        <v>43403</v>
      </c>
      <c r="M572" s="734" t="s">
        <v>538</v>
      </c>
    </row>
    <row r="573" spans="1:13" s="317" customFormat="1" ht="65.25" customHeight="1" x14ac:dyDescent="0.25">
      <c r="A573" s="768" t="s">
        <v>655</v>
      </c>
      <c r="B573" s="371" t="s">
        <v>649</v>
      </c>
      <c r="C573" s="826" t="s">
        <v>359</v>
      </c>
      <c r="D573" s="812">
        <v>1.05</v>
      </c>
      <c r="E573" s="820">
        <v>0</v>
      </c>
      <c r="F573" s="820">
        <v>0</v>
      </c>
      <c r="G573" s="820">
        <v>25.802</v>
      </c>
      <c r="H573" s="813"/>
      <c r="I573" s="813"/>
      <c r="J573" s="820">
        <v>0</v>
      </c>
      <c r="K573" s="820">
        <v>25.802</v>
      </c>
      <c r="L573" s="369">
        <v>43403</v>
      </c>
      <c r="M573" s="817" t="s">
        <v>538</v>
      </c>
    </row>
    <row r="574" spans="1:13" s="317" customFormat="1" ht="64.5" customHeight="1" x14ac:dyDescent="0.25">
      <c r="A574" s="768" t="s">
        <v>53</v>
      </c>
      <c r="B574" s="371" t="s">
        <v>529</v>
      </c>
      <c r="C574" s="826" t="s">
        <v>359</v>
      </c>
      <c r="D574" s="812">
        <v>50</v>
      </c>
      <c r="E574" s="820">
        <v>0</v>
      </c>
      <c r="F574" s="820">
        <v>0</v>
      </c>
      <c r="G574" s="820">
        <v>16.411999999999999</v>
      </c>
      <c r="H574" s="813"/>
      <c r="I574" s="813"/>
      <c r="J574" s="820">
        <v>0</v>
      </c>
      <c r="K574" s="820">
        <v>16.41244</v>
      </c>
      <c r="L574" s="369">
        <v>43403</v>
      </c>
      <c r="M574" s="817" t="s">
        <v>538</v>
      </c>
    </row>
    <row r="575" spans="1:13" s="317" customFormat="1" ht="75.75" customHeight="1" x14ac:dyDescent="0.25">
      <c r="A575" s="768" t="s">
        <v>311</v>
      </c>
      <c r="B575" s="371" t="s">
        <v>530</v>
      </c>
      <c r="C575" s="370" t="s">
        <v>531</v>
      </c>
      <c r="D575" s="800">
        <f>D576+D577+D578</f>
        <v>25.607999999999997</v>
      </c>
      <c r="E575" s="800">
        <v>0</v>
      </c>
      <c r="F575" s="800">
        <v>0</v>
      </c>
      <c r="G575" s="800">
        <f>G576+G577+G578</f>
        <v>25.607999999999997</v>
      </c>
      <c r="H575" s="813"/>
      <c r="I575" s="813"/>
      <c r="J575" s="800">
        <v>0</v>
      </c>
      <c r="K575" s="800">
        <f>K576+K577+K578</f>
        <v>25.607999999999997</v>
      </c>
      <c r="L575" s="732"/>
      <c r="M575" s="778" t="s">
        <v>561</v>
      </c>
    </row>
    <row r="576" spans="1:13" s="317" customFormat="1" ht="65.25" customHeight="1" x14ac:dyDescent="0.25">
      <c r="A576" s="768" t="s">
        <v>209</v>
      </c>
      <c r="B576" s="371" t="s">
        <v>535</v>
      </c>
      <c r="C576" s="370" t="s">
        <v>531</v>
      </c>
      <c r="D576" s="812">
        <v>16.550999999999998</v>
      </c>
      <c r="E576" s="800">
        <v>0</v>
      </c>
      <c r="F576" s="800">
        <v>0</v>
      </c>
      <c r="G576" s="800">
        <v>16.550999999999998</v>
      </c>
      <c r="H576" s="813"/>
      <c r="I576" s="813"/>
      <c r="J576" s="800">
        <v>0</v>
      </c>
      <c r="K576" s="800">
        <v>16.550999999999998</v>
      </c>
      <c r="L576" s="732"/>
      <c r="M576" s="778" t="s">
        <v>537</v>
      </c>
    </row>
    <row r="577" spans="1:13" s="317" customFormat="1" ht="53.25" customHeight="1" x14ac:dyDescent="0.25">
      <c r="A577" s="726" t="s">
        <v>57</v>
      </c>
      <c r="B577" s="310" t="s">
        <v>536</v>
      </c>
      <c r="C577" s="722" t="s">
        <v>531</v>
      </c>
      <c r="D577" s="812">
        <v>1.5</v>
      </c>
      <c r="E577" s="800">
        <v>0</v>
      </c>
      <c r="F577" s="800">
        <v>0</v>
      </c>
      <c r="G577" s="800">
        <v>1.5</v>
      </c>
      <c r="H577" s="813"/>
      <c r="I577" s="813"/>
      <c r="J577" s="802">
        <v>0</v>
      </c>
      <c r="K577" s="800">
        <v>1.5</v>
      </c>
      <c r="L577" s="732"/>
      <c r="M577" s="734" t="s">
        <v>148</v>
      </c>
    </row>
    <row r="578" spans="1:13" s="317" customFormat="1" ht="54.75" customHeight="1" x14ac:dyDescent="0.25">
      <c r="A578" s="726" t="s">
        <v>58</v>
      </c>
      <c r="B578" s="310" t="s">
        <v>532</v>
      </c>
      <c r="C578" s="722" t="s">
        <v>531</v>
      </c>
      <c r="D578" s="797">
        <v>7.5570000000000004</v>
      </c>
      <c r="E578" s="800">
        <v>0</v>
      </c>
      <c r="F578" s="800">
        <v>0</v>
      </c>
      <c r="G578" s="797">
        <v>7.5570000000000004</v>
      </c>
      <c r="H578" s="813"/>
      <c r="I578" s="813"/>
      <c r="J578" s="802">
        <v>0</v>
      </c>
      <c r="K578" s="797">
        <v>7.5570000000000004</v>
      </c>
      <c r="L578" s="732"/>
      <c r="M578" s="734" t="s">
        <v>538</v>
      </c>
    </row>
    <row r="579" spans="1:13" s="317" customFormat="1" ht="81.75" customHeight="1" x14ac:dyDescent="0.25">
      <c r="A579" s="768" t="s">
        <v>700</v>
      </c>
      <c r="B579" s="781" t="s">
        <v>533</v>
      </c>
      <c r="C579" s="373" t="s">
        <v>534</v>
      </c>
      <c r="D579" s="857"/>
      <c r="E579" s="857">
        <f>E528+E436</f>
        <v>22.415599999999998</v>
      </c>
      <c r="F579" s="857">
        <f>F529+F436</f>
        <v>5.2240099999999998</v>
      </c>
      <c r="G579" s="857">
        <f>G575+G569+G525+G436</f>
        <v>372.08470999999997</v>
      </c>
      <c r="H579" s="813"/>
      <c r="I579" s="813"/>
      <c r="J579" s="858">
        <v>14.2</v>
      </c>
      <c r="K579" s="857">
        <f>K575+K569+K525+K436</f>
        <v>413.90339999999998</v>
      </c>
      <c r="L579" s="732"/>
      <c r="M579" s="859" t="s">
        <v>561</v>
      </c>
    </row>
    <row r="580" spans="1:13" s="317" customFormat="1" ht="15.75" x14ac:dyDescent="0.25">
      <c r="A580" s="900" t="s">
        <v>552</v>
      </c>
      <c r="B580" s="901"/>
      <c r="C580" s="901"/>
      <c r="D580" s="901"/>
      <c r="E580" s="901"/>
      <c r="F580" s="901"/>
      <c r="G580" s="901"/>
      <c r="H580" s="901"/>
      <c r="I580" s="901"/>
      <c r="J580" s="901"/>
      <c r="K580" s="901"/>
      <c r="L580" s="901"/>
      <c r="M580" s="902"/>
    </row>
    <row r="581" spans="1:13" s="317" customFormat="1" ht="18.600000000000001" customHeight="1" x14ac:dyDescent="0.25">
      <c r="A581" s="828" t="s">
        <v>545</v>
      </c>
      <c r="B581" s="829" t="s">
        <v>543</v>
      </c>
      <c r="C581" s="829"/>
      <c r="D581" s="829"/>
      <c r="E581" s="829"/>
      <c r="F581" s="829"/>
      <c r="G581" s="829"/>
      <c r="H581" s="829"/>
      <c r="I581" s="829"/>
      <c r="J581" s="829"/>
      <c r="K581" s="829"/>
      <c r="L581" s="829"/>
      <c r="M581" s="829"/>
    </row>
    <row r="582" spans="1:13" s="317" customFormat="1" ht="18" customHeight="1" x14ac:dyDescent="0.25">
      <c r="A582" s="828"/>
      <c r="B582" s="829" t="s">
        <v>794</v>
      </c>
      <c r="C582" s="830" t="s">
        <v>526</v>
      </c>
      <c r="D582" s="757" t="s">
        <v>660</v>
      </c>
      <c r="E582" s="829"/>
      <c r="F582" s="829"/>
      <c r="G582" s="829"/>
      <c r="H582" s="829"/>
      <c r="I582" s="829"/>
      <c r="J582" s="829"/>
      <c r="K582" s="829"/>
      <c r="L582" s="829"/>
      <c r="M582" s="829"/>
    </row>
    <row r="583" spans="1:13" s="317" customFormat="1" ht="28.5" customHeight="1" x14ac:dyDescent="0.25">
      <c r="A583" s="828"/>
      <c r="B583" s="831" t="s">
        <v>544</v>
      </c>
      <c r="C583" s="832" t="s">
        <v>541</v>
      </c>
      <c r="D583" s="757" t="s">
        <v>661</v>
      </c>
      <c r="E583" s="829"/>
      <c r="F583" s="829"/>
      <c r="G583" s="829"/>
      <c r="H583" s="829"/>
      <c r="I583" s="829"/>
      <c r="J583" s="829"/>
      <c r="K583" s="829"/>
      <c r="L583" s="829"/>
      <c r="M583" s="829"/>
    </row>
    <row r="584" spans="1:13" s="317" customFormat="1" ht="65.25" customHeight="1" x14ac:dyDescent="0.25">
      <c r="A584" s="833" t="s">
        <v>562</v>
      </c>
      <c r="B584" s="834" t="s">
        <v>553</v>
      </c>
      <c r="C584" s="832"/>
      <c r="D584" s="830"/>
      <c r="E584" s="829"/>
      <c r="F584" s="829"/>
      <c r="G584" s="829"/>
      <c r="H584" s="829"/>
      <c r="I584" s="829"/>
      <c r="J584" s="835" t="s">
        <v>547</v>
      </c>
      <c r="K584" s="830"/>
      <c r="L584" s="836"/>
      <c r="M584" s="837" t="s">
        <v>548</v>
      </c>
    </row>
    <row r="585" spans="1:13" s="317" customFormat="1" ht="24" customHeight="1" x14ac:dyDescent="0.25">
      <c r="A585" s="828"/>
      <c r="B585" s="331" t="s">
        <v>793</v>
      </c>
      <c r="C585" s="830" t="s">
        <v>566</v>
      </c>
      <c r="D585" s="757" t="s">
        <v>674</v>
      </c>
      <c r="E585" s="829"/>
      <c r="F585" s="829"/>
      <c r="G585" s="829"/>
      <c r="H585" s="829"/>
      <c r="I585" s="829"/>
      <c r="J585" s="830"/>
      <c r="K585" s="830"/>
      <c r="L585" s="830"/>
      <c r="M585" s="830"/>
    </row>
    <row r="586" spans="1:13" s="317" customFormat="1" ht="55.5" customHeight="1" x14ac:dyDescent="0.25">
      <c r="A586" s="828"/>
      <c r="B586" s="331" t="s">
        <v>544</v>
      </c>
      <c r="C586" s="842" t="s">
        <v>541</v>
      </c>
      <c r="D586" s="757" t="s">
        <v>662</v>
      </c>
      <c r="E586" s="829"/>
      <c r="F586" s="829"/>
      <c r="G586" s="829"/>
      <c r="H586" s="829"/>
      <c r="I586" s="829"/>
      <c r="J586" s="830"/>
      <c r="K586" s="830"/>
      <c r="L586" s="830"/>
      <c r="M586" s="830"/>
    </row>
    <row r="587" spans="1:13" s="317" customFormat="1" ht="90.75" customHeight="1" x14ac:dyDescent="0.25">
      <c r="A587" s="833" t="s">
        <v>563</v>
      </c>
      <c r="B587" s="834" t="s">
        <v>546</v>
      </c>
      <c r="C587" s="832" t="s">
        <v>558</v>
      </c>
      <c r="D587" s="757" t="s">
        <v>559</v>
      </c>
      <c r="E587" s="829"/>
      <c r="F587" s="829"/>
      <c r="G587" s="829"/>
      <c r="H587" s="829"/>
      <c r="I587" s="829"/>
      <c r="J587" s="835" t="s">
        <v>547</v>
      </c>
      <c r="K587" s="830"/>
      <c r="L587" s="836">
        <v>43344</v>
      </c>
      <c r="M587" s="837" t="s">
        <v>548</v>
      </c>
    </row>
    <row r="588" spans="1:13" s="317" customFormat="1" ht="49.5" x14ac:dyDescent="0.25">
      <c r="A588" s="838" t="s">
        <v>564</v>
      </c>
      <c r="B588" s="834" t="s">
        <v>8</v>
      </c>
      <c r="C588" s="832" t="s">
        <v>541</v>
      </c>
      <c r="D588" s="839">
        <v>955.99699999999996</v>
      </c>
      <c r="E588" s="840">
        <v>0.954762</v>
      </c>
      <c r="F588" s="840" t="s">
        <v>673</v>
      </c>
      <c r="G588" s="839"/>
      <c r="H588" s="841"/>
      <c r="I588" s="841"/>
      <c r="J588" s="840">
        <v>1916.0329999999999</v>
      </c>
      <c r="K588" s="840">
        <v>1972.5</v>
      </c>
      <c r="L588" s="830">
        <v>2018</v>
      </c>
      <c r="M588" s="837" t="s">
        <v>548</v>
      </c>
    </row>
    <row r="589" spans="1:13" s="317" customFormat="1" x14ac:dyDescent="0.25">
      <c r="A589" s="322"/>
      <c r="C589" s="720"/>
      <c r="D589" s="720"/>
    </row>
    <row r="590" spans="1:13" s="317" customFormat="1" ht="8.25" customHeight="1" x14ac:dyDescent="0.25">
      <c r="A590" s="322"/>
    </row>
    <row r="591" spans="1:13" s="317" customFormat="1" x14ac:dyDescent="0.25">
      <c r="A591" s="337" t="s">
        <v>789</v>
      </c>
      <c r="J591" s="317" t="s">
        <v>790</v>
      </c>
    </row>
    <row r="592" spans="1:13" s="317" customFormat="1" ht="28.5" customHeight="1" x14ac:dyDescent="0.25">
      <c r="A592" s="337" t="s">
        <v>549</v>
      </c>
    </row>
    <row r="593" spans="1:10" s="317" customFormat="1" x14ac:dyDescent="0.25">
      <c r="A593" s="322"/>
    </row>
    <row r="594" spans="1:10" s="317" customFormat="1" x14ac:dyDescent="0.25">
      <c r="A594" s="337" t="s">
        <v>550</v>
      </c>
      <c r="J594" s="317" t="s">
        <v>551</v>
      </c>
    </row>
    <row r="595" spans="1:10" s="317" customFormat="1" x14ac:dyDescent="0.25">
      <c r="A595" s="322"/>
    </row>
    <row r="596" spans="1:10" s="317" customFormat="1" ht="18" customHeight="1" x14ac:dyDescent="0.25">
      <c r="A596" s="322"/>
    </row>
    <row r="597" spans="1:10" s="317" customFormat="1" x14ac:dyDescent="0.25">
      <c r="A597" s="338" t="s">
        <v>795</v>
      </c>
    </row>
    <row r="598" spans="1:10" s="317" customFormat="1" x14ac:dyDescent="0.25">
      <c r="A598" s="723" t="s">
        <v>554</v>
      </c>
    </row>
    <row r="599" spans="1:10" s="317" customFormat="1" x14ac:dyDescent="0.25">
      <c r="A599" s="975" t="s">
        <v>560</v>
      </c>
      <c r="B599" s="975"/>
    </row>
    <row r="600" spans="1:10" s="317" customFormat="1" x14ac:dyDescent="0.25">
      <c r="B600" s="339"/>
    </row>
    <row r="601" spans="1:10" s="317" customFormat="1" x14ac:dyDescent="0.25"/>
    <row r="602" spans="1:10" s="317" customFormat="1" x14ac:dyDescent="0.25"/>
    <row r="603" spans="1:10" s="317" customFormat="1" x14ac:dyDescent="0.25">
      <c r="A603" s="322"/>
    </row>
    <row r="604" spans="1:10" s="317" customFormat="1" x14ac:dyDescent="0.25">
      <c r="A604" s="322"/>
    </row>
    <row r="605" spans="1:10" s="317" customFormat="1" x14ac:dyDescent="0.25">
      <c r="A605" s="322"/>
    </row>
    <row r="606" spans="1:10" s="317" customFormat="1" x14ac:dyDescent="0.25">
      <c r="A606" s="322"/>
    </row>
    <row r="607" spans="1:10" s="317" customFormat="1" x14ac:dyDescent="0.25">
      <c r="A607" s="322"/>
    </row>
    <row r="608" spans="1:10" s="317" customFormat="1" x14ac:dyDescent="0.25">
      <c r="A608" s="322"/>
    </row>
    <row r="609" spans="1:1" s="317" customFormat="1" x14ac:dyDescent="0.25">
      <c r="A609" s="322"/>
    </row>
    <row r="610" spans="1:1" s="317" customFormat="1" x14ac:dyDescent="0.25">
      <c r="A610" s="322"/>
    </row>
    <row r="611" spans="1:1" s="317" customFormat="1" x14ac:dyDescent="0.25">
      <c r="A611" s="322"/>
    </row>
    <row r="612" spans="1:1" s="317" customFormat="1" x14ac:dyDescent="0.25">
      <c r="A612" s="322"/>
    </row>
    <row r="613" spans="1:1" s="317" customFormat="1" x14ac:dyDescent="0.25">
      <c r="A613" s="322"/>
    </row>
    <row r="614" spans="1:1" s="317" customFormat="1" x14ac:dyDescent="0.25">
      <c r="A614" s="322"/>
    </row>
    <row r="615" spans="1:1" s="317" customFormat="1" x14ac:dyDescent="0.25">
      <c r="A615" s="322"/>
    </row>
    <row r="616" spans="1:1" s="317" customFormat="1" x14ac:dyDescent="0.25">
      <c r="A616" s="322"/>
    </row>
    <row r="617" spans="1:1" s="317" customFormat="1" x14ac:dyDescent="0.25">
      <c r="A617" s="322"/>
    </row>
    <row r="618" spans="1:1" s="317" customFormat="1" x14ac:dyDescent="0.25">
      <c r="A618" s="322"/>
    </row>
    <row r="619" spans="1:1" s="317" customFormat="1" x14ac:dyDescent="0.25">
      <c r="A619" s="322"/>
    </row>
    <row r="620" spans="1:1" s="317" customFormat="1" x14ac:dyDescent="0.25">
      <c r="A620" s="322"/>
    </row>
    <row r="621" spans="1:1" s="317" customFormat="1" x14ac:dyDescent="0.25">
      <c r="A621" s="322"/>
    </row>
    <row r="622" spans="1:1" s="317" customFormat="1" x14ac:dyDescent="0.25">
      <c r="A622" s="322"/>
    </row>
    <row r="623" spans="1:1" s="317" customFormat="1" x14ac:dyDescent="0.25">
      <c r="A623" s="322"/>
    </row>
    <row r="624" spans="1:1" s="317" customFormat="1" x14ac:dyDescent="0.25">
      <c r="A624" s="322"/>
    </row>
    <row r="625" spans="1:1" s="317" customFormat="1" x14ac:dyDescent="0.25">
      <c r="A625" s="322"/>
    </row>
    <row r="626" spans="1:1" s="317" customFormat="1" x14ac:dyDescent="0.25">
      <c r="A626" s="322"/>
    </row>
    <row r="627" spans="1:1" s="317" customFormat="1" x14ac:dyDescent="0.25">
      <c r="A627" s="322"/>
    </row>
    <row r="628" spans="1:1" s="317" customFormat="1" x14ac:dyDescent="0.25">
      <c r="A628" s="322"/>
    </row>
    <row r="629" spans="1:1" s="317" customFormat="1" x14ac:dyDescent="0.25">
      <c r="A629" s="322"/>
    </row>
    <row r="630" spans="1:1" s="317" customFormat="1" x14ac:dyDescent="0.25">
      <c r="A630" s="322"/>
    </row>
    <row r="631" spans="1:1" s="317" customFormat="1" x14ac:dyDescent="0.25">
      <c r="A631" s="322"/>
    </row>
    <row r="632" spans="1:1" s="317" customFormat="1" x14ac:dyDescent="0.25">
      <c r="A632" s="322"/>
    </row>
    <row r="633" spans="1:1" s="317" customFormat="1" x14ac:dyDescent="0.25">
      <c r="A633" s="322"/>
    </row>
    <row r="634" spans="1:1" s="317" customFormat="1" x14ac:dyDescent="0.25">
      <c r="A634" s="322"/>
    </row>
    <row r="635" spans="1:1" s="317" customFormat="1" x14ac:dyDescent="0.25">
      <c r="A635" s="322"/>
    </row>
    <row r="636" spans="1:1" s="317" customFormat="1" x14ac:dyDescent="0.25">
      <c r="A636" s="322"/>
    </row>
    <row r="637" spans="1:1" s="317" customFormat="1" x14ac:dyDescent="0.25">
      <c r="A637" s="322"/>
    </row>
    <row r="638" spans="1:1" s="317" customFormat="1" x14ac:dyDescent="0.25">
      <c r="A638" s="322"/>
    </row>
    <row r="639" spans="1:1" s="317" customFormat="1" x14ac:dyDescent="0.25">
      <c r="A639" s="322"/>
    </row>
    <row r="640" spans="1:1" s="317" customFormat="1" x14ac:dyDescent="0.25">
      <c r="A640" s="322"/>
    </row>
    <row r="641" spans="1:1" s="317" customFormat="1" x14ac:dyDescent="0.25">
      <c r="A641" s="322"/>
    </row>
    <row r="642" spans="1:1" s="317" customFormat="1" x14ac:dyDescent="0.25">
      <c r="A642" s="322"/>
    </row>
    <row r="643" spans="1:1" s="317" customFormat="1" x14ac:dyDescent="0.25">
      <c r="A643" s="322"/>
    </row>
    <row r="644" spans="1:1" s="317" customFormat="1" x14ac:dyDescent="0.25">
      <c r="A644" s="322"/>
    </row>
    <row r="645" spans="1:1" s="317" customFormat="1" x14ac:dyDescent="0.25">
      <c r="A645" s="322"/>
    </row>
    <row r="646" spans="1:1" s="317" customFormat="1" x14ac:dyDescent="0.25">
      <c r="A646" s="322"/>
    </row>
    <row r="647" spans="1:1" s="317" customFormat="1" x14ac:dyDescent="0.25">
      <c r="A647" s="322"/>
    </row>
    <row r="648" spans="1:1" s="317" customFormat="1" x14ac:dyDescent="0.25">
      <c r="A648" s="322"/>
    </row>
    <row r="649" spans="1:1" s="317" customFormat="1" x14ac:dyDescent="0.25">
      <c r="A649" s="322"/>
    </row>
    <row r="650" spans="1:1" s="317" customFormat="1" x14ac:dyDescent="0.25">
      <c r="A650" s="322"/>
    </row>
    <row r="651" spans="1:1" s="317" customFormat="1" x14ac:dyDescent="0.25">
      <c r="A651" s="322"/>
    </row>
    <row r="652" spans="1:1" s="317" customFormat="1" x14ac:dyDescent="0.25">
      <c r="A652" s="322"/>
    </row>
    <row r="653" spans="1:1" s="317" customFormat="1" x14ac:dyDescent="0.25">
      <c r="A653" s="322"/>
    </row>
    <row r="654" spans="1:1" s="317" customFormat="1" x14ac:dyDescent="0.25">
      <c r="A654" s="322"/>
    </row>
    <row r="655" spans="1:1" s="317" customFormat="1" x14ac:dyDescent="0.25">
      <c r="A655" s="322"/>
    </row>
    <row r="656" spans="1:1" s="317" customFormat="1" x14ac:dyDescent="0.25">
      <c r="A656" s="322"/>
    </row>
    <row r="657" spans="1:1" s="317" customFormat="1" x14ac:dyDescent="0.25">
      <c r="A657" s="322"/>
    </row>
    <row r="658" spans="1:1" s="317" customFormat="1" x14ac:dyDescent="0.25">
      <c r="A658" s="322"/>
    </row>
    <row r="659" spans="1:1" s="317" customFormat="1" x14ac:dyDescent="0.25">
      <c r="A659" s="322"/>
    </row>
    <row r="660" spans="1:1" s="317" customFormat="1" x14ac:dyDescent="0.25">
      <c r="A660" s="322"/>
    </row>
    <row r="661" spans="1:1" s="317" customFormat="1" x14ac:dyDescent="0.25">
      <c r="A661" s="322"/>
    </row>
    <row r="662" spans="1:1" s="317" customFormat="1" x14ac:dyDescent="0.25">
      <c r="A662" s="322"/>
    </row>
    <row r="663" spans="1:1" s="317" customFormat="1" x14ac:dyDescent="0.25">
      <c r="A663" s="322"/>
    </row>
    <row r="664" spans="1:1" s="317" customFormat="1" x14ac:dyDescent="0.25">
      <c r="A664" s="322"/>
    </row>
    <row r="665" spans="1:1" s="317" customFormat="1" x14ac:dyDescent="0.25">
      <c r="A665" s="322"/>
    </row>
    <row r="666" spans="1:1" s="317" customFormat="1" x14ac:dyDescent="0.25">
      <c r="A666" s="322"/>
    </row>
    <row r="667" spans="1:1" s="317" customFormat="1" x14ac:dyDescent="0.25">
      <c r="A667" s="322"/>
    </row>
    <row r="668" spans="1:1" s="317" customFormat="1" x14ac:dyDescent="0.25">
      <c r="A668" s="322"/>
    </row>
    <row r="669" spans="1:1" s="317" customFormat="1" x14ac:dyDescent="0.25">
      <c r="A669" s="322"/>
    </row>
    <row r="670" spans="1:1" s="317" customFormat="1" x14ac:dyDescent="0.25">
      <c r="A670" s="322"/>
    </row>
    <row r="671" spans="1:1" s="317" customFormat="1" x14ac:dyDescent="0.25">
      <c r="A671" s="322"/>
    </row>
    <row r="672" spans="1:1" s="317" customFormat="1" x14ac:dyDescent="0.25">
      <c r="A672" s="322"/>
    </row>
    <row r="673" spans="1:1" s="317" customFormat="1" x14ac:dyDescent="0.25">
      <c r="A673" s="322"/>
    </row>
    <row r="674" spans="1:1" s="317" customFormat="1" x14ac:dyDescent="0.25">
      <c r="A674" s="322"/>
    </row>
    <row r="675" spans="1:1" s="317" customFormat="1" x14ac:dyDescent="0.25">
      <c r="A675" s="322"/>
    </row>
    <row r="676" spans="1:1" s="317" customFormat="1" x14ac:dyDescent="0.25">
      <c r="A676" s="322"/>
    </row>
    <row r="677" spans="1:1" s="317" customFormat="1" x14ac:dyDescent="0.25">
      <c r="A677" s="322"/>
    </row>
    <row r="678" spans="1:1" s="317" customFormat="1" x14ac:dyDescent="0.25">
      <c r="A678" s="322"/>
    </row>
    <row r="679" spans="1:1" s="317" customFormat="1" x14ac:dyDescent="0.25">
      <c r="A679" s="322"/>
    </row>
    <row r="680" spans="1:1" s="317" customFormat="1" x14ac:dyDescent="0.25">
      <c r="A680" s="322"/>
    </row>
    <row r="681" spans="1:1" s="317" customFormat="1" x14ac:dyDescent="0.25">
      <c r="A681" s="322"/>
    </row>
    <row r="682" spans="1:1" s="317" customFormat="1" x14ac:dyDescent="0.25">
      <c r="A682" s="322"/>
    </row>
    <row r="683" spans="1:1" s="317" customFormat="1" x14ac:dyDescent="0.25">
      <c r="A683" s="322"/>
    </row>
    <row r="684" spans="1:1" s="317" customFormat="1" x14ac:dyDescent="0.25">
      <c r="A684" s="322"/>
    </row>
    <row r="685" spans="1:1" s="317" customFormat="1" x14ac:dyDescent="0.25">
      <c r="A685" s="322"/>
    </row>
    <row r="686" spans="1:1" s="317" customFormat="1" x14ac:dyDescent="0.25">
      <c r="A686" s="322"/>
    </row>
    <row r="687" spans="1:1" s="317" customFormat="1" x14ac:dyDescent="0.25">
      <c r="A687" s="322"/>
    </row>
    <row r="688" spans="1:1" s="317" customFormat="1" x14ac:dyDescent="0.25">
      <c r="A688" s="322"/>
    </row>
    <row r="689" spans="1:1" s="317" customFormat="1" x14ac:dyDescent="0.25">
      <c r="A689" s="322"/>
    </row>
    <row r="690" spans="1:1" s="317" customFormat="1" x14ac:dyDescent="0.25">
      <c r="A690" s="322"/>
    </row>
    <row r="691" spans="1:1" s="317" customFormat="1" x14ac:dyDescent="0.25">
      <c r="A691" s="322"/>
    </row>
    <row r="692" spans="1:1" s="317" customFormat="1" x14ac:dyDescent="0.25">
      <c r="A692" s="322"/>
    </row>
    <row r="693" spans="1:1" s="317" customFormat="1" x14ac:dyDescent="0.25">
      <c r="A693" s="322"/>
    </row>
    <row r="694" spans="1:1" s="317" customFormat="1" x14ac:dyDescent="0.25">
      <c r="A694" s="322"/>
    </row>
    <row r="695" spans="1:1" s="317" customFormat="1" x14ac:dyDescent="0.25">
      <c r="A695" s="322"/>
    </row>
    <row r="696" spans="1:1" s="317" customFormat="1" x14ac:dyDescent="0.25">
      <c r="A696" s="322"/>
    </row>
    <row r="697" spans="1:1" s="317" customFormat="1" x14ac:dyDescent="0.25">
      <c r="A697" s="322"/>
    </row>
    <row r="698" spans="1:1" s="317" customFormat="1" x14ac:dyDescent="0.25">
      <c r="A698" s="322"/>
    </row>
    <row r="699" spans="1:1" s="317" customFormat="1" x14ac:dyDescent="0.25">
      <c r="A699" s="322"/>
    </row>
    <row r="700" spans="1:1" s="317" customFormat="1" x14ac:dyDescent="0.25">
      <c r="A700" s="322"/>
    </row>
    <row r="701" spans="1:1" s="317" customFormat="1" x14ac:dyDescent="0.25">
      <c r="A701" s="322"/>
    </row>
    <row r="702" spans="1:1" s="317" customFormat="1" x14ac:dyDescent="0.25">
      <c r="A702" s="322"/>
    </row>
    <row r="703" spans="1:1" s="317" customFormat="1" x14ac:dyDescent="0.25">
      <c r="A703" s="322"/>
    </row>
    <row r="704" spans="1:1" s="317" customFormat="1" x14ac:dyDescent="0.25">
      <c r="A704" s="322"/>
    </row>
    <row r="705" spans="1:1" s="317" customFormat="1" x14ac:dyDescent="0.25">
      <c r="A705" s="322"/>
    </row>
    <row r="706" spans="1:1" s="317" customFormat="1" x14ac:dyDescent="0.25">
      <c r="A706" s="322"/>
    </row>
    <row r="707" spans="1:1" s="317" customFormat="1" x14ac:dyDescent="0.25">
      <c r="A707" s="322"/>
    </row>
    <row r="708" spans="1:1" s="317" customFormat="1" x14ac:dyDescent="0.25">
      <c r="A708" s="322"/>
    </row>
    <row r="709" spans="1:1" s="317" customFormat="1" x14ac:dyDescent="0.25">
      <c r="A709" s="322"/>
    </row>
    <row r="710" spans="1:1" s="317" customFormat="1" x14ac:dyDescent="0.25">
      <c r="A710" s="322"/>
    </row>
    <row r="711" spans="1:1" s="317" customFormat="1" x14ac:dyDescent="0.25">
      <c r="A711" s="322"/>
    </row>
    <row r="712" spans="1:1" s="317" customFormat="1" x14ac:dyDescent="0.25">
      <c r="A712" s="322"/>
    </row>
    <row r="713" spans="1:1" s="317" customFormat="1" x14ac:dyDescent="0.25">
      <c r="A713" s="322"/>
    </row>
    <row r="714" spans="1:1" s="317" customFormat="1" x14ac:dyDescent="0.25">
      <c r="A714" s="322"/>
    </row>
    <row r="715" spans="1:1" s="317" customFormat="1" x14ac:dyDescent="0.25">
      <c r="A715" s="322"/>
    </row>
    <row r="716" spans="1:1" s="317" customFormat="1" x14ac:dyDescent="0.25">
      <c r="A716" s="322"/>
    </row>
    <row r="717" spans="1:1" s="317" customFormat="1" x14ac:dyDescent="0.25">
      <c r="A717" s="322"/>
    </row>
    <row r="718" spans="1:1" s="317" customFormat="1" x14ac:dyDescent="0.25">
      <c r="A718" s="322"/>
    </row>
    <row r="719" spans="1:1" s="317" customFormat="1" x14ac:dyDescent="0.25">
      <c r="A719" s="322"/>
    </row>
    <row r="720" spans="1:1" s="317" customFormat="1" x14ac:dyDescent="0.25">
      <c r="A720" s="322"/>
    </row>
    <row r="721" spans="1:1" s="317" customFormat="1" x14ac:dyDescent="0.25">
      <c r="A721" s="322"/>
    </row>
    <row r="722" spans="1:1" s="317" customFormat="1" x14ac:dyDescent="0.25">
      <c r="A722" s="322"/>
    </row>
    <row r="723" spans="1:1" s="317" customFormat="1" x14ac:dyDescent="0.25">
      <c r="A723" s="322"/>
    </row>
    <row r="724" spans="1:1" s="317" customFormat="1" x14ac:dyDescent="0.25">
      <c r="A724" s="322"/>
    </row>
    <row r="725" spans="1:1" s="317" customFormat="1" x14ac:dyDescent="0.25">
      <c r="A725" s="322"/>
    </row>
    <row r="726" spans="1:1" s="317" customFormat="1" x14ac:dyDescent="0.25">
      <c r="A726" s="322"/>
    </row>
    <row r="727" spans="1:1" s="317" customFormat="1" x14ac:dyDescent="0.25">
      <c r="A727" s="322"/>
    </row>
    <row r="728" spans="1:1" s="317" customFormat="1" x14ac:dyDescent="0.25">
      <c r="A728" s="322"/>
    </row>
    <row r="729" spans="1:1" s="317" customFormat="1" x14ac:dyDescent="0.25">
      <c r="A729" s="322"/>
    </row>
    <row r="730" spans="1:1" s="317" customFormat="1" x14ac:dyDescent="0.25">
      <c r="A730" s="322"/>
    </row>
    <row r="731" spans="1:1" s="317" customFormat="1" x14ac:dyDescent="0.25">
      <c r="A731" s="322"/>
    </row>
    <row r="732" spans="1:1" s="317" customFormat="1" x14ac:dyDescent="0.25">
      <c r="A732" s="322"/>
    </row>
    <row r="733" spans="1:1" s="317" customFormat="1" x14ac:dyDescent="0.25">
      <c r="A733" s="322"/>
    </row>
    <row r="734" spans="1:1" s="317" customFormat="1" x14ac:dyDescent="0.25">
      <c r="A734" s="322"/>
    </row>
    <row r="735" spans="1:1" s="317" customFormat="1" x14ac:dyDescent="0.25">
      <c r="A735" s="322"/>
    </row>
    <row r="736" spans="1:1" s="317" customFormat="1" x14ac:dyDescent="0.25">
      <c r="A736" s="322"/>
    </row>
    <row r="737" spans="1:1" s="317" customFormat="1" x14ac:dyDescent="0.25">
      <c r="A737" s="322"/>
    </row>
    <row r="738" spans="1:1" s="317" customFormat="1" x14ac:dyDescent="0.25">
      <c r="A738" s="322"/>
    </row>
    <row r="739" spans="1:1" s="317" customFormat="1" x14ac:dyDescent="0.25">
      <c r="A739" s="322"/>
    </row>
    <row r="740" spans="1:1" s="317" customFormat="1" x14ac:dyDescent="0.25">
      <c r="A740" s="322"/>
    </row>
    <row r="741" spans="1:1" s="317" customFormat="1" x14ac:dyDescent="0.25">
      <c r="A741" s="322"/>
    </row>
    <row r="742" spans="1:1" s="317" customFormat="1" x14ac:dyDescent="0.25">
      <c r="A742" s="322"/>
    </row>
    <row r="743" spans="1:1" s="317" customFormat="1" x14ac:dyDescent="0.25">
      <c r="A743" s="322"/>
    </row>
    <row r="744" spans="1:1" s="317" customFormat="1" x14ac:dyDescent="0.25">
      <c r="A744" s="322"/>
    </row>
    <row r="745" spans="1:1" s="317" customFormat="1" x14ac:dyDescent="0.25">
      <c r="A745" s="322"/>
    </row>
    <row r="746" spans="1:1" s="317" customFormat="1" x14ac:dyDescent="0.25">
      <c r="A746" s="322"/>
    </row>
    <row r="747" spans="1:1" s="317" customFormat="1" x14ac:dyDescent="0.25">
      <c r="A747" s="322"/>
    </row>
    <row r="748" spans="1:1" s="317" customFormat="1" x14ac:dyDescent="0.25">
      <c r="A748" s="322"/>
    </row>
    <row r="749" spans="1:1" s="317" customFormat="1" x14ac:dyDescent="0.25">
      <c r="A749" s="322"/>
    </row>
    <row r="750" spans="1:1" s="317" customFormat="1" x14ac:dyDescent="0.25">
      <c r="A750" s="322"/>
    </row>
    <row r="751" spans="1:1" s="317" customFormat="1" x14ac:dyDescent="0.25">
      <c r="A751" s="322"/>
    </row>
    <row r="752" spans="1:1" s="317" customFormat="1" x14ac:dyDescent="0.25">
      <c r="A752" s="322"/>
    </row>
    <row r="753" spans="1:1" s="317" customFormat="1" x14ac:dyDescent="0.25">
      <c r="A753" s="322"/>
    </row>
    <row r="754" spans="1:1" s="317" customFormat="1" x14ac:dyDescent="0.25">
      <c r="A754" s="322"/>
    </row>
    <row r="755" spans="1:1" s="317" customFormat="1" x14ac:dyDescent="0.25">
      <c r="A755" s="322"/>
    </row>
    <row r="756" spans="1:1" s="317" customFormat="1" x14ac:dyDescent="0.25">
      <c r="A756" s="322"/>
    </row>
    <row r="757" spans="1:1" s="317" customFormat="1" x14ac:dyDescent="0.25">
      <c r="A757" s="322"/>
    </row>
    <row r="758" spans="1:1" s="317" customFormat="1" x14ac:dyDescent="0.25">
      <c r="A758" s="322"/>
    </row>
    <row r="759" spans="1:1" s="317" customFormat="1" x14ac:dyDescent="0.25">
      <c r="A759" s="322"/>
    </row>
    <row r="760" spans="1:1" s="317" customFormat="1" x14ac:dyDescent="0.25">
      <c r="A760" s="322"/>
    </row>
    <row r="761" spans="1:1" s="317" customFormat="1" x14ac:dyDescent="0.25">
      <c r="A761" s="322"/>
    </row>
    <row r="762" spans="1:1" s="317" customFormat="1" x14ac:dyDescent="0.25">
      <c r="A762" s="322"/>
    </row>
    <row r="763" spans="1:1" s="317" customFormat="1" x14ac:dyDescent="0.25">
      <c r="A763" s="322"/>
    </row>
    <row r="764" spans="1:1" s="317" customFormat="1" x14ac:dyDescent="0.25">
      <c r="A764" s="322"/>
    </row>
    <row r="765" spans="1:1" s="317" customFormat="1" x14ac:dyDescent="0.25">
      <c r="A765" s="322"/>
    </row>
    <row r="766" spans="1:1" s="317" customFormat="1" x14ac:dyDescent="0.25">
      <c r="A766" s="322"/>
    </row>
    <row r="767" spans="1:1" s="317" customFormat="1" x14ac:dyDescent="0.25">
      <c r="A767" s="322"/>
    </row>
    <row r="768" spans="1:1" s="317" customFormat="1" x14ac:dyDescent="0.25">
      <c r="A768" s="322"/>
    </row>
    <row r="769" spans="1:1" s="317" customFormat="1" x14ac:dyDescent="0.25">
      <c r="A769" s="322"/>
    </row>
    <row r="770" spans="1:1" s="317" customFormat="1" x14ac:dyDescent="0.25">
      <c r="A770" s="322"/>
    </row>
    <row r="771" spans="1:1" s="317" customFormat="1" x14ac:dyDescent="0.25">
      <c r="A771" s="322"/>
    </row>
    <row r="772" spans="1:1" s="317" customFormat="1" x14ac:dyDescent="0.25">
      <c r="A772" s="322"/>
    </row>
    <row r="773" spans="1:1" s="317" customFormat="1" x14ac:dyDescent="0.25">
      <c r="A773" s="322"/>
    </row>
    <row r="774" spans="1:1" s="317" customFormat="1" x14ac:dyDescent="0.25">
      <c r="A774" s="322"/>
    </row>
    <row r="775" spans="1:1" s="317" customFormat="1" x14ac:dyDescent="0.25">
      <c r="A775" s="322"/>
    </row>
    <row r="776" spans="1:1" s="317" customFormat="1" x14ac:dyDescent="0.25">
      <c r="A776" s="322"/>
    </row>
    <row r="777" spans="1:1" s="317" customFormat="1" x14ac:dyDescent="0.25">
      <c r="A777" s="322"/>
    </row>
    <row r="778" spans="1:1" s="317" customFormat="1" x14ac:dyDescent="0.25">
      <c r="A778" s="322"/>
    </row>
    <row r="779" spans="1:1" s="317" customFormat="1" x14ac:dyDescent="0.25">
      <c r="A779" s="322"/>
    </row>
    <row r="780" spans="1:1" s="317" customFormat="1" x14ac:dyDescent="0.25">
      <c r="A780" s="322"/>
    </row>
    <row r="781" spans="1:1" s="317" customFormat="1" x14ac:dyDescent="0.25">
      <c r="A781" s="322"/>
    </row>
    <row r="782" spans="1:1" s="317" customFormat="1" x14ac:dyDescent="0.25">
      <c r="A782" s="322"/>
    </row>
    <row r="783" spans="1:1" s="317" customFormat="1" x14ac:dyDescent="0.25">
      <c r="A783" s="322"/>
    </row>
    <row r="784" spans="1:1" s="317" customFormat="1" x14ac:dyDescent="0.25">
      <c r="A784" s="322"/>
    </row>
    <row r="785" spans="1:1" s="317" customFormat="1" x14ac:dyDescent="0.25">
      <c r="A785" s="322"/>
    </row>
    <row r="786" spans="1:1" s="317" customFormat="1" x14ac:dyDescent="0.25">
      <c r="A786" s="322"/>
    </row>
    <row r="787" spans="1:1" s="317" customFormat="1" x14ac:dyDescent="0.25">
      <c r="A787" s="322"/>
    </row>
    <row r="788" spans="1:1" s="317" customFormat="1" x14ac:dyDescent="0.25">
      <c r="A788" s="322"/>
    </row>
    <row r="789" spans="1:1" s="317" customFormat="1" x14ac:dyDescent="0.25">
      <c r="A789" s="322"/>
    </row>
    <row r="790" spans="1:1" s="317" customFormat="1" x14ac:dyDescent="0.25">
      <c r="A790" s="322"/>
    </row>
    <row r="791" spans="1:1" s="317" customFormat="1" x14ac:dyDescent="0.25">
      <c r="A791" s="322"/>
    </row>
    <row r="792" spans="1:1" s="317" customFormat="1" x14ac:dyDescent="0.25">
      <c r="A792" s="322"/>
    </row>
    <row r="793" spans="1:1" s="317" customFormat="1" x14ac:dyDescent="0.25">
      <c r="A793" s="322"/>
    </row>
    <row r="794" spans="1:1" s="317" customFormat="1" x14ac:dyDescent="0.25">
      <c r="A794" s="322"/>
    </row>
    <row r="795" spans="1:1" s="317" customFormat="1" x14ac:dyDescent="0.25">
      <c r="A795" s="322"/>
    </row>
    <row r="796" spans="1:1" s="317" customFormat="1" x14ac:dyDescent="0.25">
      <c r="A796" s="322"/>
    </row>
    <row r="797" spans="1:1" s="317" customFormat="1" x14ac:dyDescent="0.25">
      <c r="A797" s="322"/>
    </row>
    <row r="798" spans="1:1" s="317" customFormat="1" x14ac:dyDescent="0.25">
      <c r="A798" s="322"/>
    </row>
    <row r="799" spans="1:1" s="317" customFormat="1" x14ac:dyDescent="0.25">
      <c r="A799" s="322"/>
    </row>
    <row r="800" spans="1:1" s="317" customFormat="1" x14ac:dyDescent="0.25">
      <c r="A800" s="322"/>
    </row>
    <row r="801" spans="1:1" s="317" customFormat="1" x14ac:dyDescent="0.25">
      <c r="A801" s="322"/>
    </row>
    <row r="802" spans="1:1" s="317" customFormat="1" x14ac:dyDescent="0.25">
      <c r="A802" s="322"/>
    </row>
    <row r="803" spans="1:1" s="317" customFormat="1" x14ac:dyDescent="0.25">
      <c r="A803" s="322"/>
    </row>
    <row r="804" spans="1:1" s="317" customFormat="1" x14ac:dyDescent="0.25">
      <c r="A804" s="322"/>
    </row>
    <row r="805" spans="1:1" s="317" customFormat="1" x14ac:dyDescent="0.25">
      <c r="A805" s="322"/>
    </row>
    <row r="806" spans="1:1" s="317" customFormat="1" x14ac:dyDescent="0.25">
      <c r="A806" s="322"/>
    </row>
    <row r="807" spans="1:1" s="317" customFormat="1" x14ac:dyDescent="0.25">
      <c r="A807" s="322"/>
    </row>
    <row r="808" spans="1:1" s="317" customFormat="1" x14ac:dyDescent="0.25">
      <c r="A808" s="322"/>
    </row>
    <row r="809" spans="1:1" s="317" customFormat="1" x14ac:dyDescent="0.25">
      <c r="A809" s="322"/>
    </row>
    <row r="810" spans="1:1" s="317" customFormat="1" x14ac:dyDescent="0.25">
      <c r="A810" s="322"/>
    </row>
  </sheetData>
  <mergeCells count="96">
    <mergeCell ref="A599:B599"/>
    <mergeCell ref="E165:E167"/>
    <mergeCell ref="B310:M310"/>
    <mergeCell ref="A306:A309"/>
    <mergeCell ref="B306:B309"/>
    <mergeCell ref="C306:C309"/>
    <mergeCell ref="A433:B433"/>
    <mergeCell ref="A420:M420"/>
    <mergeCell ref="A423:M423"/>
    <mergeCell ref="A426:B429"/>
    <mergeCell ref="D429:L429"/>
    <mergeCell ref="L306:L309"/>
    <mergeCell ref="M306:M309"/>
    <mergeCell ref="J307:J309"/>
    <mergeCell ref="E306:K306"/>
    <mergeCell ref="K307:K309"/>
    <mergeCell ref="G307:G309"/>
    <mergeCell ref="D449:D452"/>
    <mergeCell ref="G449:G452"/>
    <mergeCell ref="A453:A455"/>
    <mergeCell ref="H449:H452"/>
    <mergeCell ref="H453:H455"/>
    <mergeCell ref="C449:C452"/>
    <mergeCell ref="E449:E452"/>
    <mergeCell ref="E307:E309"/>
    <mergeCell ref="D306:D309"/>
    <mergeCell ref="B453:B455"/>
    <mergeCell ref="B222:B223"/>
    <mergeCell ref="F307:F309"/>
    <mergeCell ref="H307:H308"/>
    <mergeCell ref="G165:G167"/>
    <mergeCell ref="E162:J162"/>
    <mergeCell ref="A169:M169"/>
    <mergeCell ref="A164:A167"/>
    <mergeCell ref="B164:B167"/>
    <mergeCell ref="C164:C167"/>
    <mergeCell ref="D164:D167"/>
    <mergeCell ref="H165:H166"/>
    <mergeCell ref="A222:A223"/>
    <mergeCell ref="A162:A163"/>
    <mergeCell ref="M164:M167"/>
    <mergeCell ref="E164:K164"/>
    <mergeCell ref="L164:L167"/>
    <mergeCell ref="B158:M158"/>
    <mergeCell ref="B60:B62"/>
    <mergeCell ref="B161:N161"/>
    <mergeCell ref="F165:F167"/>
    <mergeCell ref="K165:K167"/>
    <mergeCell ref="J165:J167"/>
    <mergeCell ref="B160:M160"/>
    <mergeCell ref="B159:M159"/>
    <mergeCell ref="L4:M4"/>
    <mergeCell ref="A1:C1"/>
    <mergeCell ref="A2:C2"/>
    <mergeCell ref="A3:C3"/>
    <mergeCell ref="A4:C4"/>
    <mergeCell ref="A5:C5"/>
    <mergeCell ref="A60:A62"/>
    <mergeCell ref="E16:F16"/>
    <mergeCell ref="B14:J14"/>
    <mergeCell ref="B11:J11"/>
    <mergeCell ref="B12:J12"/>
    <mergeCell ref="B13:J13"/>
    <mergeCell ref="H16:I16"/>
    <mergeCell ref="B19:K19"/>
    <mergeCell ref="A580:M580"/>
    <mergeCell ref="B449:B452"/>
    <mergeCell ref="C453:C455"/>
    <mergeCell ref="D453:D455"/>
    <mergeCell ref="E453:E455"/>
    <mergeCell ref="F453:F455"/>
    <mergeCell ref="G453:G455"/>
    <mergeCell ref="J453:J455"/>
    <mergeCell ref="K453:K455"/>
    <mergeCell ref="L453:L455"/>
    <mergeCell ref="M523:M524"/>
    <mergeCell ref="A497:A498"/>
    <mergeCell ref="L497:L498"/>
    <mergeCell ref="M497:M498"/>
    <mergeCell ref="M521:M522"/>
    <mergeCell ref="F449:F452"/>
    <mergeCell ref="J449:J452"/>
    <mergeCell ref="L449:L452"/>
    <mergeCell ref="M449:M452"/>
    <mergeCell ref="A449:A452"/>
    <mergeCell ref="K449:K452"/>
    <mergeCell ref="A495:A496"/>
    <mergeCell ref="J497:J498"/>
    <mergeCell ref="K497:K498"/>
    <mergeCell ref="M453:M455"/>
    <mergeCell ref="B495:B496"/>
    <mergeCell ref="C497:C498"/>
    <mergeCell ref="D497:D498"/>
    <mergeCell ref="E497:E498"/>
    <mergeCell ref="F497:F498"/>
    <mergeCell ref="G497:G498"/>
  </mergeCells>
  <pageMargins left="0.39370078740157483" right="0.32" top="0.7583333333333333" bottom="0.41" header="0.31496062992125984" footer="0.31496062992125984"/>
  <pageSetup paperSize="9" scale="90" orientation="landscape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2018-06-21T07:08:16Z</dcterms:modified>
</cp:coreProperties>
</file>