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72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<sst xmlns="http://schemas.openxmlformats.org/spreadsheetml/2006/main" count="434" uniqueCount="158">
  <si>
    <t>Программные мероприятия, объем ассигнований на реализацию программы и показатели результатов реализации муниципальной программы</t>
  </si>
  <si>
    <t xml:space="preserve">Наименование </t>
  </si>
  <si>
    <t>Источники финансирования</t>
  </si>
  <si>
    <t>Объем финанси-рования (всего, руб.)</t>
  </si>
  <si>
    <t>Наименование показателя, ед. измерения</t>
  </si>
  <si>
    <t>Значение показателя, в том числе по годам:</t>
  </si>
  <si>
    <t>Конечный результат реализации мунициальной программы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</si>
  <si>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</si>
  <si>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</si>
  <si>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</si>
  <si>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</si>
  <si>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</si>
  <si>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</si>
  <si>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</si>
  <si>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Целевые  показатели результатов реализации муниципальной программы</t>
  </si>
  <si>
    <t>Целевые показатели результатов реализации муниципальной программы</t>
  </si>
  <si>
    <t>Задача 1.1. Проведение энергетических обследований в муниципальных учреждениях</t>
  </si>
  <si>
    <t>Всего, в том числе:</t>
  </si>
  <si>
    <t>-за счет привлеченных средств</t>
  </si>
  <si>
    <t>ДГХ</t>
  </si>
  <si>
    <t>МКУ "ХЭУ"</t>
  </si>
  <si>
    <t>Задача 1.2.  Реализация энергосберегающих мероприятий в муниципальных учреждениях</t>
  </si>
  <si>
    <t>Мероприятие 1.2.1. Установка (замена) автоматизированных узлов регулирования тепловой энергии (АУРТЭ)</t>
  </si>
  <si>
    <t>ДГХ, МКУ "ХЭУ"</t>
  </si>
  <si>
    <t>Мероприятие 1.2.1.1. Установка (замена) автоматизированных узлов регулирования тепловой энергии (АУРТЭ)</t>
  </si>
  <si>
    <t>Мероприятие 1.2.1.2. Установка (замена) автоматизированных узлов регулирования тепловой энергии (АУРТЭ)</t>
  </si>
  <si>
    <t xml:space="preserve">МКУ "ХЭУ" </t>
  </si>
  <si>
    <t>Количество зданий учреждений, в которых установлены АУРТЭ, ед.</t>
  </si>
  <si>
    <t xml:space="preserve">Мероприятие 1.2.2.1. Оптимизация работы системы тепло-, водоснабжения зданий учреждений (замена трубопроводов на трубы нового поколения, замена изоляции, замена оборудования вентиляции). Обустройство тепловой защиты ограждающих конструкций зданий учреждений (реконструкция фасадов, кровель и чердаков, замена оконных блоков).       </t>
  </si>
  <si>
    <t xml:space="preserve">Количество зданий учреждений, в которых произведен  монтаж системы уравнивания потенциалов, ед. </t>
  </si>
  <si>
    <t>Мероприятие 1.2.5. Внедрение энергосервисных договоров (контрактов) в муниципальных учреждениях</t>
  </si>
  <si>
    <t>-</t>
  </si>
  <si>
    <t>ДГХ, департамент образования, департамент культуры, молодежной политики и спорта</t>
  </si>
  <si>
    <t>Задача 1.3.  Проведение информационной работы по пропаганде потенциала энергосбережения и рационального потребления энергетических ресурсов</t>
  </si>
  <si>
    <t>Количество муниципальных учреждений, в которых размещена наглядная агитация по энергосбережению, ед.</t>
  </si>
  <si>
    <t>выполнено</t>
  </si>
  <si>
    <t>х</t>
  </si>
  <si>
    <t xml:space="preserve">Цель  программы 2 в системах коммунальной инфраструктуры: Снижение удельных показателей энергоемкости и энергопотребления муниципальными унитарными предприятиями города </t>
  </si>
  <si>
    <t>Задача 2.1.  Проведение энергетических обследований в муниципальных унитарных предприятиях</t>
  </si>
  <si>
    <t>Задача 2.2. Повышение  энергоэффективности при производстве, передаче и потреблении энергоресурсов на основе новейшего энергоэффективного оборудования, ресурсосберегающих технологий в системах коммунальной инфраструктуры</t>
  </si>
  <si>
    <t xml:space="preserve">Мероприятие 2.2.3. Реконструкция уличных водопроводных сетей с применением современных материалов </t>
  </si>
  <si>
    <t xml:space="preserve">Мероприятие 2.2.4. Внедрение частотных преобразователей на насосном оборудовании водозаборных сооружений </t>
  </si>
  <si>
    <t>Мероприятие 2.2.6. Реконструкция котельных установок, в том  числе:</t>
  </si>
  <si>
    <t>Мероприятие 2.2.6.1. Реконструкция котельного оборудования</t>
  </si>
  <si>
    <t xml:space="preserve">Мероприятие 2.2.6.2. Внедрение частотных преобразователей на котельном оборудовании  </t>
  </si>
  <si>
    <t>Мероприятие 2.2.7. Техническое перевооружение магистральных тепловых сетей на основе современных технологий</t>
  </si>
  <si>
    <t>Задача 3.1.  Перевод на учет фактического ресурсопотребления потребителей МКД</t>
  </si>
  <si>
    <t>ДГХ, департамент имущественных и земельных отношений</t>
  </si>
  <si>
    <t xml:space="preserve">Мероприятие 3.1.1.1. Установка индивидуальных приборов учета холодной и горячей воды, электрической энергии, в части муниципальной собственности   </t>
  </si>
  <si>
    <t>Задача 3.2. Проведение информационной работы по пропаганде потенциала энергосбережения и рационального потребления энергетических ресурсов</t>
  </si>
  <si>
    <t xml:space="preserve">Итого по  мероприятиям в жилищном фонде </t>
  </si>
  <si>
    <t>Всего по  мероприятиям  программы</t>
  </si>
  <si>
    <t>Объем ассигнований администратора:  ДГХ</t>
  </si>
  <si>
    <t>В том числе по годам:</t>
  </si>
  <si>
    <t>Ответственный (администратор или  соадми-нистратор)</t>
  </si>
  <si>
    <t>Компексная цель программы: обеспечение повышения энергетической эффективности в муниципальном секторе, в системах коммунальной инфраструктуры и  в жилищном фонде</t>
  </si>
  <si>
    <t>доля объемов тепловой энергии, расчеты                   за которую осуществляются с исполь-зованием приборов учета, в общем объеме тепловой энергии, потребляемой (используемой)  на терри-тории муниципального образования, %</t>
  </si>
  <si>
    <t>доля объемов холодной воды, расчеты за которую осуществляются с исполь-зованием приборов учета, в общем объеме воды, потребляемой (исполь-зуемой)  на территории муниципального образования, %</t>
  </si>
  <si>
    <t>доля объемов горячей воды, расчеты за которую осуществляются с исполь-зованием приборов учета, в общем объеме воды, потребляемой (исполь-зуемой)  на территории муниципального образования, %</t>
  </si>
  <si>
    <t>Цель программы 1 в муниципальном секторе: снижение удельных показателей потребления энергетических ресурсов муниципальными учреждениями города</t>
  </si>
  <si>
    <t>удельный расход электрической энергии       на снабжение органов местного самоуправления и муниципальных учреждений (в расчете         на 1 кв. метр общей площади), кВтч/кв. м</t>
  </si>
  <si>
    <t>удельный расход тепловой энергии на снабжение органов местного самоуправления и муни-ципальных учреждений      (в расчете на 1 кв. метр общей площади),         Гкал/кв. м</t>
  </si>
  <si>
    <t>удельный расход холодной воды на снабжение органов местного самоуправления и муни-ципальных учреждений       (в расчете на 1 человека), куб. м/чел.</t>
  </si>
  <si>
    <t>удельный расход горячей воды на снабжение органов местного самоуправления и муни-ципальных учреждений     (в расчете на 1 человека), куб. м/чел.</t>
  </si>
  <si>
    <t>Мероприятие 1.1.1. Организация и проведение обязательного энергети-ческого обследования (первое - до 31.12.2012, последующие - не реже 1 раза в 5 лет)                  с составлением энергети-ческого паспорта</t>
  </si>
  <si>
    <t>всего, в том числе:</t>
  </si>
  <si>
    <t>за счет межбюджетных трансферов           из федерального бюджета</t>
  </si>
  <si>
    <t>за счет межбюджетных трансферов           из окружного бюджета</t>
  </si>
  <si>
    <t>за счет средств       из местного бюджета</t>
  </si>
  <si>
    <t>за счет привлеченных средств</t>
  </si>
  <si>
    <t>департамент городского хозяйства    (далее- ДГХ), муниципальное казенное учреждение "Хозяйственно-эксплуатационное управление" (далее- МКУ "ХЭУ")</t>
  </si>
  <si>
    <t>количество зданий учреждений, в которых проведено энергетическое обследование, ед.</t>
  </si>
  <si>
    <t>Мероприятие 1.1.1.1 Организация и проведение обязательного энергетиче-ского обследования  (первое - до 31.12.2012, последующие - не реже 1 раза в 5 лет)                  с составлением энергетического паспорта</t>
  </si>
  <si>
    <t>за счет межбюджетных трансферов            из федерального бюджета</t>
  </si>
  <si>
    <t>за счет межбюджетных трансферов            из окружного бюджета</t>
  </si>
  <si>
    <t>за счет средств        из местного бюджета</t>
  </si>
  <si>
    <t>Мероприятие 1.1.1.2 Организация и проведение обязательного энергетиче-ского обследования  (первое - до 31.12.2012, последующие - не реже 1 раза в 5 лет)                  с составлением энергетического паспорта</t>
  </si>
  <si>
    <t>за счет межбюджетных трансферов               из федерального бюджета</t>
  </si>
  <si>
    <t>за счет межбюджетных трансферов             из окружного бюджета</t>
  </si>
  <si>
    <t>за счет средств         из местного бюджета</t>
  </si>
  <si>
    <t>за счет средств          из местного бюджета</t>
  </si>
  <si>
    <t>количество зданий учреждений, в которых установлены (заменены) АУРТЭ, ед.</t>
  </si>
  <si>
    <t>за счет межбюджетных трансферов              из федерального бюджета</t>
  </si>
  <si>
    <t>за счет межбюджетных трансферов               из окружного бюджета</t>
  </si>
  <si>
    <t>количество зданий  учреждений, в которых установлены (заменены) АУРТЭ, ед.</t>
  </si>
  <si>
    <t xml:space="preserve">Мероприятие 1.2.2. Оптимизация работы системы тепло-, водоснабжения зданий учреждений (модернизация системы теплоснабжения, замена трубопроводов               на трубы нового поколения, замена изоляции, замена оборудования вентиляции). Обустройство тепловой защиты ограждающих конструкций зданий учреждений (реконструкция фасадов, кровель и чердаков, замена оконных блоков)     </t>
  </si>
  <si>
    <t>за счет межбюджетных трансферов             из федерального бюджета</t>
  </si>
  <si>
    <t>количество зданий учреждений, в которых произведена реконструкция фасадов, кровель и чердаков, замена оконных блоков, ед.</t>
  </si>
  <si>
    <t>количество зданий учреждений, в которых произведена замена оборудования вентиляции, ед.</t>
  </si>
  <si>
    <t>количество зданий учреждений, в которых произведена модернизация системы теплоснабжения, ед.</t>
  </si>
  <si>
    <t xml:space="preserve">Мероприятие 1.2.2.2. Оптимизация работы системы тепло-, водоснабжения зданий учреждений (модернизация системы теплоснабжения, замена трубопроводов на трубы нового поколения, замена изоляции). Обустройство тепловой защиты ограждающих конструкций зданий учреж-дений (реконструкция фасадов, кровель и чердаков, замена оконных блоков).       </t>
  </si>
  <si>
    <t>за счет средств           из местного бюджета</t>
  </si>
  <si>
    <t xml:space="preserve">количество зданий учреждений, в которых произведена замена светильников на светиль-ники с энергосбере-гающими лампами, ед. </t>
  </si>
  <si>
    <t>Мероприятие 1.2.3. Оптимизация работы системы электроснабжения зданий учреждений (замена светильников на светильники      с энергосберегающими лампами, монтаж системы уравнивания потенциалов)</t>
  </si>
  <si>
    <t>Мероприятие 1.2.3.1. Оптимизация работы системы электроснабжения зданий учреждений (замена светильников на светильники     с энергосберегающими лампами, монтаж системы уравнивания потенциалов)</t>
  </si>
  <si>
    <t>за счет межбюджетных трансферов                    из федерального бюджета</t>
  </si>
  <si>
    <t>а счет средств        из местного бюджета</t>
  </si>
  <si>
    <t xml:space="preserve">количество зданий учреждений, в которых произведена замена светильников на светиль-ники с энергосберега-ющими лампами, ед. </t>
  </si>
  <si>
    <t xml:space="preserve">количество зданий учреждений, в которых произведен монтаж системы уравнивания потенциалов, ед. </t>
  </si>
  <si>
    <t>Мероприятие 1.2.3.2. Оптимизация работы системы электроснабжения зданий учреждений (замена светильников на светильники    с энергосберегающими лампами, монтаж системы уравнивания потенциалов)</t>
  </si>
  <si>
    <t>за счет средств      из местного бюджета</t>
  </si>
  <si>
    <t>количество зданий учреждений, в которых проведена замена светильников на светиль-ники с энергосберега-ющими лампами, ед.</t>
  </si>
  <si>
    <t>Мероприятие 1.2.4. Замена приборов учета расхода тепловой энергии, холодной    и горячей воды в зданиях учреждений</t>
  </si>
  <si>
    <t>количество муници-пальных учреждений,            в которых заменены узлы учета потребления  энергетических ресурсов, ед.</t>
  </si>
  <si>
    <t>количество энерго-сервисных договоров (контрактов),  заключенных органами местного самоуправления и муници-пальными учреждениями,  ед.</t>
  </si>
  <si>
    <t>Мероприятие 1.3.1. Регулярное распространение информации о потенциале энергосбережения и мерах        по эффективному использо-ванию энергетических ресурсов. Оформление                и размещение наглядной агитации по энергосбережению.</t>
  </si>
  <si>
    <t>ДГХ, департамент образования, департамент культуры, молодёжной политики               и спорта</t>
  </si>
  <si>
    <t>количество публикаций        в СМИ, проведение телепрограмм о меро-приятиях и способах энергосбережения                 и повышения энергети-ческой эффективности, ед.</t>
  </si>
  <si>
    <t>Мероприятие 1.3.2. Премирование по итогам конкурса "На лучшие достижения в области энергосбережения"                       за 2013 год</t>
  </si>
  <si>
    <t>подготовка конкурсной документации для участия в региональном конкурсе "На лучшие достижения в области энергосбер-ежения" за 2013 год, выполнено/невыполнено</t>
  </si>
  <si>
    <t>Итого по мероприятиям                в муниципальном секторе</t>
  </si>
  <si>
    <t>за счет межбюджетных трансферов              из окружного бюджета</t>
  </si>
  <si>
    <t>за счет средств            из местного бюджета</t>
  </si>
  <si>
    <t>удельный расход топлива на выработку тепловой энергии на котельных ,        кг у.т./Гкал</t>
  </si>
  <si>
    <t>удельный расход электри-ческой энергии, использу-емой при передаче тепловой энергии                   в системах теплоснабжения, кВтч</t>
  </si>
  <si>
    <t>удельный расход электрической энергии, используемой при перед-аче (транспортировки) воды в системах водо-снабжения (на 1 куб. метр), кВтч/куб. м</t>
  </si>
  <si>
    <t>удельный расход электрической энергии, используемой в системах водоотведения (на 1 куб. метр), кВтч/куб. м</t>
  </si>
  <si>
    <t>Мероприятие 2.1.1. Органи-зация и проведение обяза-тельного энергетического обследования (первое -              до 31.12.2012, последующие - не реже 1 раза в 5 лет) с состав-лением энергетического паспорта</t>
  </si>
  <si>
    <t>за счет межбюд-жетных тран-сферов из феде-рального бюджета</t>
  </si>
  <si>
    <t>за счет межбюд-жетных транс-феров из окруж-ного бюджета</t>
  </si>
  <si>
    <t>количество предприятий,      в которых проведено  энергетическое обследование с оформ-лением энергетического паспорта, ед.</t>
  </si>
  <si>
    <t>Мероприятие 2.2.1. Разработка перечня мероприятий по энерго-сбережению поставляемых энергетических ресурсов          и повышению эффективности их использования, для проведения  их лицами, ответственными за содержание многоквартирных домов (не реже 1 раза в год)</t>
  </si>
  <si>
    <t>количество предприятий,    в которых разработан перечень мероприятий       по энергосбережению,  поставляемых энергетических ресурсов       и повышению эффективности                          их использования, ед.</t>
  </si>
  <si>
    <t>Мероприятие 2.2.2. Выявление недвижимого имущества, используемого для передачи энергетических ресурсов,          не имеющих собственника. Организация эксплуатации          и содержания бесхозяйного имущества. Оформление права собственности в уста-новленном порядке</t>
  </si>
  <si>
    <t>количество бесхозяйных объектов, используемых для передачи энерге-тических ресурсов, поставленных на учет, ед.</t>
  </si>
  <si>
    <t>количество реконстру-ированных уличных водопроводных сетей            с применением современных материалов, км.</t>
  </si>
  <si>
    <t>количество частотных преобразователей, установленных                       на насосном оборудовании водозаборных сооружений, ед.</t>
  </si>
  <si>
    <t>Меропритие 2.2.5. Установка энергоэкономичного и надеж-ного оборудования на водо-заборных сооружениях</t>
  </si>
  <si>
    <t>за счет межбюджет ных трансферов            из окружного бюджета</t>
  </si>
  <si>
    <t>количество отремонти-рованных котлов                  на котельных, ед.</t>
  </si>
  <si>
    <t>количество частотных преобразователей, установленных                      на котельном оборудовании, ед.</t>
  </si>
  <si>
    <t>количество отремонтированных котлов на котельных, ед.</t>
  </si>
  <si>
    <t>за счет межбюджетных трансферов                 из окружного бюджета</t>
  </si>
  <si>
    <t>количество установленных энергоэкономичных насосных агрегатов              на  водозаборных сооружениях, ед.</t>
  </si>
  <si>
    <t>количество частотных преобразователей, установленных                     на котельном оборудовании, ед.</t>
  </si>
  <si>
    <t>протяженность отремонтированных магистральных тепловых сетей в двухтрубном исчислении, пог. М</t>
  </si>
  <si>
    <t>Мероприятие 2.2.8. Оптимизация работы системы электроснабжения объектов предприятий (техническое перевооружение внутренних, наружных сетей освещения        на котельных, замена светильников на светильники       с энергосберегающими лампами)</t>
  </si>
  <si>
    <t xml:space="preserve">количество котельных,        на которых выполнено техническое перево-оружение внутренних, наружных сетей освещения, ед. </t>
  </si>
  <si>
    <t>количество объектов,          на которых произведена замена светильников               на светильники с энерго-сберегающими лампами, ед.</t>
  </si>
  <si>
    <t>Итого по мероприятиям                 в системах коммунальной инфраструктуры</t>
  </si>
  <si>
    <t>Цель программы 3 в жилищном фонде: повышение доли оснащенности приборами учета используемых энергетических ресурсов в многоквартирных домах</t>
  </si>
  <si>
    <t>доля индивидуальных приборов учета холодной и горячей воды, электрической энергии, установленных  в муни-ципальных жилых помещениях, от общего количества требуемых             к установке, %</t>
  </si>
  <si>
    <t xml:space="preserve">Мероприятие 3.1.1. Организация и финансиро-вание работ по оснащению многоквартирных домов приборами учета исполь-зуемых энергетических ресурсов, в том числе индивидуальными приборами учета холодной и горячей воды, электрической энергии, газа, в том числе: </t>
  </si>
  <si>
    <t>количество установленных индивидуальных приборов учета                                                    в муниципальных жилых помещениях, шт.</t>
  </si>
  <si>
    <t>а счет межбюджетных трансферов             из федерального бюджета</t>
  </si>
  <si>
    <t>за счет средств              из местного бюджета</t>
  </si>
  <si>
    <t>количество установленных индивидуальных приборов учета                                                     в муниципальных жилых помещениях, шт.</t>
  </si>
  <si>
    <t>Мероприятие 3.2.1. Распространение информации в средствах массовой информации (периодические печатные издания, теле-видение, интернет)  о потен-циале энергосбережения                    и мерах по эффективному использованию энергетических ресурсов</t>
  </si>
  <si>
    <t>количество публикаций           в периодических печатных изданиях, на официальном интернет-сайте Администрации города, выпусков в эфире телепередач о меро-приятиях и способах энергосбережения                    и повышения энергетической эффективности, ед.</t>
  </si>
  <si>
    <t>за счет межбюджетных трансферов                     из федерального бюджета</t>
  </si>
  <si>
    <t>за счет средств                        из местного бюджета</t>
  </si>
  <si>
    <t>за счет межбюджетных трансферов                   из федерального бюджета</t>
  </si>
  <si>
    <t>за счет средств             из местного бюджета</t>
  </si>
  <si>
    <t>Общий объем ассигнований            на реализацию программы - всего, в том числе:</t>
  </si>
  <si>
    <t>за счет межбюджетных трансферов                    из окружного бюджета</t>
  </si>
  <si>
    <t>за счет межбюджетных трансферов                 из федерального бюджета</t>
  </si>
  <si>
    <t>Объем ассигнований соадминистратора:                      МКУ "ХЭУ"</t>
  </si>
  <si>
    <t>Приложение 1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"Энергосбережение и повышение                                                                                                                                                                                                                                         энергетической эффективности в городе Сургуте                                                                                                                                                                                                                                     на 2014 - 2020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</si>
</sst>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164" fontId="2" fillId="0" borderId="12" xfId="0" applyNumberFormat="1" applyFont="1" applyBorder="1" applyAlignment="1">
      <alignment horizontal="center" vertical="top"/>
    </xf>
    <xf numFmtId="164" fontId="2" fillId="33" borderId="12" xfId="0" applyNumberFormat="1" applyFont="1" applyFill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2" fillId="33" borderId="12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justify" vertical="center" wrapText="1"/>
    </xf>
    <xf numFmtId="2" fontId="2" fillId="0" borderId="13" xfId="0" applyNumberFormat="1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justify" vertical="center" wrapText="1"/>
    </xf>
    <xf numFmtId="2" fontId="2" fillId="0" borderId="14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3" max="3" width="10.8515625" style="0" customWidth="1"/>
    <col min="12" max="12" width="10.00390625" style="0" customWidth="1"/>
    <col min="13" max="13" width="16.00390625" style="0" customWidth="1"/>
  </cols>
  <sheetData>
    <row r="1" spans="1:21" ht="72.75" customHeight="1">
      <c r="A1" s="1"/>
      <c r="B1" s="1"/>
      <c r="C1" s="1"/>
      <c r="D1" s="1"/>
      <c r="E1" s="1"/>
      <c r="F1" s="1"/>
      <c r="G1" s="1"/>
      <c r="H1" s="2"/>
      <c r="I1" s="1"/>
      <c r="J1" s="3"/>
      <c r="K1" s="3"/>
      <c r="L1" s="3"/>
      <c r="M1" s="3"/>
      <c r="N1" s="157" t="s">
        <v>157</v>
      </c>
      <c r="O1" s="157"/>
      <c r="P1" s="157"/>
      <c r="Q1" s="157"/>
      <c r="R1" s="157"/>
      <c r="S1" s="157"/>
      <c r="T1" s="157"/>
      <c r="U1" s="4"/>
    </row>
    <row r="2" spans="1:21" ht="14.25">
      <c r="A2" s="1"/>
      <c r="B2" s="1"/>
      <c r="C2" s="1"/>
      <c r="D2" s="1"/>
      <c r="E2" s="1"/>
      <c r="F2" s="1"/>
      <c r="G2" s="1"/>
      <c r="H2" s="2"/>
      <c r="I2" s="1"/>
      <c r="J2" s="3"/>
      <c r="K2" s="3"/>
      <c r="L2" s="3"/>
      <c r="M2" s="3"/>
      <c r="N2" s="158"/>
      <c r="O2" s="158"/>
      <c r="P2" s="158"/>
      <c r="Q2" s="158"/>
      <c r="R2" s="158"/>
      <c r="S2" s="158"/>
      <c r="T2" s="158"/>
      <c r="U2" s="4"/>
    </row>
    <row r="3" spans="1:21" ht="14.25">
      <c r="A3" s="1"/>
      <c r="B3" s="1"/>
      <c r="C3" s="1"/>
      <c r="D3" s="1"/>
      <c r="E3" s="1"/>
      <c r="F3" s="1"/>
      <c r="G3" s="1"/>
      <c r="H3" s="2"/>
      <c r="I3" s="1"/>
      <c r="J3" s="3"/>
      <c r="K3" s="3"/>
      <c r="L3" s="3"/>
      <c r="M3" s="3"/>
      <c r="N3" s="158"/>
      <c r="O3" s="158"/>
      <c r="P3" s="158"/>
      <c r="Q3" s="158"/>
      <c r="R3" s="158"/>
      <c r="S3" s="158"/>
      <c r="T3" s="158"/>
      <c r="U3" s="4"/>
    </row>
    <row r="4" spans="1:21" ht="14.25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4"/>
    </row>
    <row r="5" spans="1:2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/>
    </row>
    <row r="6" spans="1:21" ht="14.25">
      <c r="A6" s="160" t="s">
        <v>1</v>
      </c>
      <c r="B6" s="161"/>
      <c r="C6" s="164" t="s">
        <v>2</v>
      </c>
      <c r="D6" s="94" t="s">
        <v>3</v>
      </c>
      <c r="E6" s="165" t="s">
        <v>53</v>
      </c>
      <c r="F6" s="166"/>
      <c r="G6" s="166"/>
      <c r="H6" s="166"/>
      <c r="I6" s="166"/>
      <c r="J6" s="166"/>
      <c r="K6" s="167"/>
      <c r="L6" s="139" t="s">
        <v>54</v>
      </c>
      <c r="M6" s="94" t="s">
        <v>4</v>
      </c>
      <c r="N6" s="151" t="s">
        <v>5</v>
      </c>
      <c r="O6" s="152"/>
      <c r="P6" s="152"/>
      <c r="Q6" s="152"/>
      <c r="R6" s="152"/>
      <c r="S6" s="152"/>
      <c r="T6" s="153"/>
      <c r="U6" s="94" t="s">
        <v>6</v>
      </c>
    </row>
    <row r="7" spans="1:21" ht="41.25" customHeight="1">
      <c r="A7" s="162"/>
      <c r="B7" s="163"/>
      <c r="C7" s="164"/>
      <c r="D7" s="96"/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39"/>
      <c r="M7" s="96"/>
      <c r="N7" s="11" t="s">
        <v>7</v>
      </c>
      <c r="O7" s="11" t="s">
        <v>8</v>
      </c>
      <c r="P7" s="11" t="s">
        <v>9</v>
      </c>
      <c r="Q7" s="11" t="s">
        <v>10</v>
      </c>
      <c r="R7" s="11" t="s">
        <v>11</v>
      </c>
      <c r="S7" s="11" t="s">
        <v>12</v>
      </c>
      <c r="T7" s="11" t="s">
        <v>13</v>
      </c>
      <c r="U7" s="96"/>
    </row>
    <row r="8" spans="1:21" ht="26.25" customHeight="1">
      <c r="A8" s="97" t="s">
        <v>55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5"/>
    </row>
    <row r="9" spans="1:21" ht="96.75">
      <c r="A9" s="100" t="s">
        <v>14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2"/>
      <c r="M9" s="13" t="s">
        <v>56</v>
      </c>
      <c r="N9" s="11">
        <v>78.9</v>
      </c>
      <c r="O9" s="11">
        <v>78.9</v>
      </c>
      <c r="P9" s="11">
        <v>78.9</v>
      </c>
      <c r="Q9" s="11">
        <v>78.9</v>
      </c>
      <c r="R9" s="11">
        <v>93.9</v>
      </c>
      <c r="S9" s="11">
        <v>93.9</v>
      </c>
      <c r="T9" s="11">
        <v>93.9</v>
      </c>
      <c r="U9" s="11">
        <v>93.9</v>
      </c>
    </row>
    <row r="10" spans="1:21" ht="86.2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6" t="s">
        <v>57</v>
      </c>
      <c r="N10" s="11">
        <v>88.6</v>
      </c>
      <c r="O10" s="11">
        <v>88.6</v>
      </c>
      <c r="P10" s="11">
        <v>88.6</v>
      </c>
      <c r="Q10" s="11">
        <v>88.6</v>
      </c>
      <c r="R10" s="14">
        <v>95</v>
      </c>
      <c r="S10" s="14">
        <v>95</v>
      </c>
      <c r="T10" s="14">
        <v>95</v>
      </c>
      <c r="U10" s="15">
        <v>95</v>
      </c>
    </row>
    <row r="11" spans="1:21" ht="86.2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16" t="s">
        <v>58</v>
      </c>
      <c r="N11" s="11">
        <v>50.3</v>
      </c>
      <c r="O11" s="11">
        <v>50.3</v>
      </c>
      <c r="P11" s="11">
        <v>50.3</v>
      </c>
      <c r="Q11" s="11">
        <v>50.3</v>
      </c>
      <c r="R11" s="11">
        <v>58.2</v>
      </c>
      <c r="S11" s="11">
        <v>58.2</v>
      </c>
      <c r="T11" s="11">
        <v>58.2</v>
      </c>
      <c r="U11" s="11">
        <v>58.2</v>
      </c>
    </row>
    <row r="12" spans="1:21" ht="18.75" customHeight="1">
      <c r="A12" s="154" t="s">
        <v>59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5"/>
    </row>
    <row r="13" spans="1:21" ht="76.5">
      <c r="A13" s="100" t="s">
        <v>15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12" t="s">
        <v>60</v>
      </c>
      <c r="N13" s="11">
        <v>49.2</v>
      </c>
      <c r="O13" s="11">
        <v>48.6</v>
      </c>
      <c r="P13" s="11">
        <v>48.6</v>
      </c>
      <c r="Q13" s="11">
        <v>48.6</v>
      </c>
      <c r="R13" s="11">
        <v>48.4</v>
      </c>
      <c r="S13" s="11">
        <v>48.4</v>
      </c>
      <c r="T13" s="11">
        <v>48.4</v>
      </c>
      <c r="U13" s="11">
        <v>48.4</v>
      </c>
    </row>
    <row r="14" spans="1:21" ht="76.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5"/>
      <c r="M14" s="12" t="s">
        <v>61</v>
      </c>
      <c r="N14" s="11">
        <v>0.166</v>
      </c>
      <c r="O14" s="11">
        <v>0.165</v>
      </c>
      <c r="P14" s="11">
        <v>0.165</v>
      </c>
      <c r="Q14" s="11">
        <v>0.165</v>
      </c>
      <c r="R14" s="11">
        <v>0.163</v>
      </c>
      <c r="S14" s="11">
        <v>0.163</v>
      </c>
      <c r="T14" s="11">
        <v>0.163</v>
      </c>
      <c r="U14" s="11">
        <v>0.163</v>
      </c>
    </row>
    <row r="15" spans="1:21" ht="66.7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12" t="s">
        <v>62</v>
      </c>
      <c r="N15" s="11">
        <v>5.7</v>
      </c>
      <c r="O15" s="11">
        <v>5.6</v>
      </c>
      <c r="P15" s="11">
        <v>5.6</v>
      </c>
      <c r="Q15" s="11">
        <v>5.6</v>
      </c>
      <c r="R15" s="11">
        <v>5.5</v>
      </c>
      <c r="S15" s="11">
        <v>5.5</v>
      </c>
      <c r="T15" s="11">
        <v>5.5</v>
      </c>
      <c r="U15" s="11">
        <v>5.5</v>
      </c>
    </row>
    <row r="16" spans="1:21" ht="66.7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18" t="s">
        <v>63</v>
      </c>
      <c r="N16" s="11">
        <v>2.9</v>
      </c>
      <c r="O16" s="11">
        <v>2.8</v>
      </c>
      <c r="P16" s="11">
        <v>2.8</v>
      </c>
      <c r="Q16" s="11">
        <v>2.8</v>
      </c>
      <c r="R16" s="11">
        <v>2.7</v>
      </c>
      <c r="S16" s="11">
        <v>2.7</v>
      </c>
      <c r="T16" s="11">
        <v>2.7</v>
      </c>
      <c r="U16" s="11">
        <v>2.7</v>
      </c>
    </row>
    <row r="17" spans="1:21" ht="24" customHeight="1">
      <c r="A17" s="150" t="s">
        <v>16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5"/>
    </row>
    <row r="18" spans="1:21" ht="14.25">
      <c r="A18" s="100" t="s">
        <v>64</v>
      </c>
      <c r="B18" s="102"/>
      <c r="C18" s="19" t="s">
        <v>65</v>
      </c>
      <c r="D18" s="21">
        <f>D19+D20+D21+D22</f>
        <v>20031846</v>
      </c>
      <c r="E18" s="21">
        <f aca="true" t="shared" si="0" ref="E18:J18">E19+E20+E21+E22</f>
        <v>455000</v>
      </c>
      <c r="F18" s="21">
        <f t="shared" si="0"/>
        <v>335000</v>
      </c>
      <c r="G18" s="21">
        <f>G19+G20+G21+G22</f>
        <v>5153728</v>
      </c>
      <c r="H18" s="21">
        <f t="shared" si="0"/>
        <v>13298118</v>
      </c>
      <c r="I18" s="21">
        <f t="shared" si="0"/>
        <v>0</v>
      </c>
      <c r="J18" s="21">
        <f t="shared" si="0"/>
        <v>455000</v>
      </c>
      <c r="K18" s="21">
        <f>K19+K20+K21+K22</f>
        <v>335000</v>
      </c>
      <c r="L18" s="94" t="s">
        <v>70</v>
      </c>
      <c r="M18" s="146" t="s">
        <v>71</v>
      </c>
      <c r="N18" s="85">
        <f>N23+N28</f>
        <v>3</v>
      </c>
      <c r="O18" s="85">
        <f aca="true" t="shared" si="1" ref="O18:T18">O23+O28</f>
        <v>2</v>
      </c>
      <c r="P18" s="85">
        <f t="shared" si="1"/>
        <v>45</v>
      </c>
      <c r="Q18" s="85">
        <f t="shared" si="1"/>
        <v>112</v>
      </c>
      <c r="R18" s="85"/>
      <c r="S18" s="123">
        <f t="shared" si="1"/>
        <v>3</v>
      </c>
      <c r="T18" s="123">
        <f t="shared" si="1"/>
        <v>2</v>
      </c>
      <c r="U18" s="123">
        <v>167</v>
      </c>
    </row>
    <row r="19" spans="1:21" ht="48">
      <c r="A19" s="103"/>
      <c r="B19" s="105"/>
      <c r="C19" s="20" t="s">
        <v>66</v>
      </c>
      <c r="D19" s="21">
        <f>E19+F19+G19+H19+I19+J19+K19</f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95"/>
      <c r="M19" s="147"/>
      <c r="N19" s="86"/>
      <c r="O19" s="86"/>
      <c r="P19" s="86"/>
      <c r="Q19" s="86"/>
      <c r="R19" s="86"/>
      <c r="S19" s="124"/>
      <c r="T19" s="124"/>
      <c r="U19" s="124"/>
    </row>
    <row r="20" spans="1:21" ht="48">
      <c r="A20" s="103"/>
      <c r="B20" s="105"/>
      <c r="C20" s="20" t="s">
        <v>67</v>
      </c>
      <c r="D20" s="21">
        <f>E20+F20+G20+H20+I20+J20+K20</f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95"/>
      <c r="M20" s="147"/>
      <c r="N20" s="86"/>
      <c r="O20" s="86"/>
      <c r="P20" s="86"/>
      <c r="Q20" s="86"/>
      <c r="R20" s="86"/>
      <c r="S20" s="124"/>
      <c r="T20" s="124"/>
      <c r="U20" s="124"/>
    </row>
    <row r="21" spans="1:21" ht="28.5">
      <c r="A21" s="103"/>
      <c r="B21" s="105"/>
      <c r="C21" s="20" t="s">
        <v>68</v>
      </c>
      <c r="D21" s="21">
        <f aca="true" t="shared" si="2" ref="D21:K21">D26+D31</f>
        <v>20031846</v>
      </c>
      <c r="E21" s="21">
        <f t="shared" si="2"/>
        <v>455000</v>
      </c>
      <c r="F21" s="21">
        <f t="shared" si="2"/>
        <v>335000</v>
      </c>
      <c r="G21" s="21">
        <f>G26+G31</f>
        <v>5153728</v>
      </c>
      <c r="H21" s="21">
        <f t="shared" si="2"/>
        <v>13298118</v>
      </c>
      <c r="I21" s="21">
        <f t="shared" si="2"/>
        <v>0</v>
      </c>
      <c r="J21" s="21">
        <f t="shared" si="2"/>
        <v>455000</v>
      </c>
      <c r="K21" s="21">
        <f t="shared" si="2"/>
        <v>335000</v>
      </c>
      <c r="L21" s="95"/>
      <c r="M21" s="147"/>
      <c r="N21" s="86"/>
      <c r="O21" s="86"/>
      <c r="P21" s="86"/>
      <c r="Q21" s="86"/>
      <c r="R21" s="86"/>
      <c r="S21" s="124"/>
      <c r="T21" s="124"/>
      <c r="U21" s="124"/>
    </row>
    <row r="22" spans="1:21" ht="28.5">
      <c r="A22" s="106"/>
      <c r="B22" s="108"/>
      <c r="C22" s="20" t="s">
        <v>69</v>
      </c>
      <c r="D22" s="21">
        <f>E22+F22+G22+H22+I22+J22+K22</f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96"/>
      <c r="M22" s="148"/>
      <c r="N22" s="87"/>
      <c r="O22" s="87"/>
      <c r="P22" s="87"/>
      <c r="Q22" s="87"/>
      <c r="R22" s="87"/>
      <c r="S22" s="125"/>
      <c r="T22" s="125"/>
      <c r="U22" s="125"/>
    </row>
    <row r="23" spans="1:21" ht="14.25">
      <c r="A23" s="100" t="s">
        <v>72</v>
      </c>
      <c r="B23" s="102"/>
      <c r="C23" s="19" t="s">
        <v>65</v>
      </c>
      <c r="D23" s="21">
        <f aca="true" t="shared" si="3" ref="D23:K23">D24+D25+D26+D27</f>
        <v>17416846</v>
      </c>
      <c r="E23" s="21">
        <f t="shared" si="3"/>
        <v>0</v>
      </c>
      <c r="F23" s="21">
        <f t="shared" si="3"/>
        <v>0</v>
      </c>
      <c r="G23" s="21">
        <f>G24+G25+G26+G27</f>
        <v>4383728</v>
      </c>
      <c r="H23" s="21">
        <f t="shared" si="3"/>
        <v>13033118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85" t="s">
        <v>19</v>
      </c>
      <c r="M23" s="146" t="s">
        <v>71</v>
      </c>
      <c r="N23" s="85"/>
      <c r="O23" s="85"/>
      <c r="P23" s="85">
        <f>28+12</f>
        <v>40</v>
      </c>
      <c r="Q23" s="85">
        <f>85+21+4</f>
        <v>110</v>
      </c>
      <c r="R23" s="85"/>
      <c r="S23" s="85"/>
      <c r="T23" s="85"/>
      <c r="U23" s="85">
        <v>150</v>
      </c>
    </row>
    <row r="24" spans="1:21" ht="48">
      <c r="A24" s="103"/>
      <c r="B24" s="105"/>
      <c r="C24" s="20" t="s">
        <v>73</v>
      </c>
      <c r="D24" s="21">
        <f>E24+F24+G24+H24+I24+J24+K24</f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86"/>
      <c r="M24" s="147"/>
      <c r="N24" s="86"/>
      <c r="O24" s="86"/>
      <c r="P24" s="86"/>
      <c r="Q24" s="86"/>
      <c r="R24" s="86"/>
      <c r="S24" s="86"/>
      <c r="T24" s="86"/>
      <c r="U24" s="86"/>
    </row>
    <row r="25" spans="1:21" ht="48">
      <c r="A25" s="103"/>
      <c r="B25" s="105"/>
      <c r="C25" s="20" t="s">
        <v>74</v>
      </c>
      <c r="D25" s="21">
        <f>E25+F25+G25+H25+I25+J25+K25</f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86"/>
      <c r="M25" s="147"/>
      <c r="N25" s="86"/>
      <c r="O25" s="86"/>
      <c r="P25" s="86"/>
      <c r="Q25" s="86"/>
      <c r="R25" s="86"/>
      <c r="S25" s="86"/>
      <c r="T25" s="86"/>
      <c r="U25" s="86"/>
    </row>
    <row r="26" spans="1:21" ht="28.5">
      <c r="A26" s="103"/>
      <c r="B26" s="105"/>
      <c r="C26" s="20" t="s">
        <v>75</v>
      </c>
      <c r="D26" s="21">
        <f>E26+F26+G26+H26+I26+J26+K26</f>
        <v>17416846</v>
      </c>
      <c r="E26" s="21">
        <v>0</v>
      </c>
      <c r="F26" s="21">
        <v>0</v>
      </c>
      <c r="G26" s="21">
        <f>3999285+384443</f>
        <v>4383728</v>
      </c>
      <c r="H26" s="21">
        <f>11558638+1370870+103610</f>
        <v>13033118</v>
      </c>
      <c r="I26" s="21">
        <v>0</v>
      </c>
      <c r="J26" s="21">
        <v>0</v>
      </c>
      <c r="K26" s="21">
        <v>0</v>
      </c>
      <c r="L26" s="86"/>
      <c r="M26" s="147"/>
      <c r="N26" s="86"/>
      <c r="O26" s="86"/>
      <c r="P26" s="86"/>
      <c r="Q26" s="86"/>
      <c r="R26" s="86"/>
      <c r="S26" s="86"/>
      <c r="T26" s="86"/>
      <c r="U26" s="86"/>
    </row>
    <row r="27" spans="1:21" ht="28.5">
      <c r="A27" s="106"/>
      <c r="B27" s="108"/>
      <c r="C27" s="23" t="s">
        <v>69</v>
      </c>
      <c r="D27" s="21">
        <f>E27+F27+G27+H27+I27+J27+K27</f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87"/>
      <c r="M27" s="148"/>
      <c r="N27" s="87"/>
      <c r="O27" s="87"/>
      <c r="P27" s="87"/>
      <c r="Q27" s="87"/>
      <c r="R27" s="87"/>
      <c r="S27" s="87"/>
      <c r="T27" s="87"/>
      <c r="U27" s="87"/>
    </row>
    <row r="28" spans="1:21" ht="14.25">
      <c r="A28" s="100" t="s">
        <v>76</v>
      </c>
      <c r="B28" s="102"/>
      <c r="C28" s="24" t="s">
        <v>65</v>
      </c>
      <c r="D28" s="21">
        <f aca="true" t="shared" si="4" ref="D28:K28">D29+D30+D31+D32</f>
        <v>2615000</v>
      </c>
      <c r="E28" s="21">
        <f t="shared" si="4"/>
        <v>455000</v>
      </c>
      <c r="F28" s="21">
        <f t="shared" si="4"/>
        <v>335000</v>
      </c>
      <c r="G28" s="21">
        <f t="shared" si="4"/>
        <v>770000</v>
      </c>
      <c r="H28" s="21">
        <f t="shared" si="4"/>
        <v>265000</v>
      </c>
      <c r="I28" s="21">
        <f t="shared" si="4"/>
        <v>0</v>
      </c>
      <c r="J28" s="21">
        <f t="shared" si="4"/>
        <v>455000</v>
      </c>
      <c r="K28" s="21">
        <f t="shared" si="4"/>
        <v>335000</v>
      </c>
      <c r="L28" s="85" t="s">
        <v>20</v>
      </c>
      <c r="M28" s="146" t="s">
        <v>71</v>
      </c>
      <c r="N28" s="85">
        <v>3</v>
      </c>
      <c r="O28" s="85">
        <v>2</v>
      </c>
      <c r="P28" s="85">
        <v>5</v>
      </c>
      <c r="Q28" s="85">
        <v>2</v>
      </c>
      <c r="R28" s="85"/>
      <c r="S28" s="123">
        <v>3</v>
      </c>
      <c r="T28" s="123">
        <v>2</v>
      </c>
      <c r="U28" s="85">
        <v>17</v>
      </c>
    </row>
    <row r="29" spans="1:21" ht="48">
      <c r="A29" s="103"/>
      <c r="B29" s="105"/>
      <c r="C29" s="23" t="s">
        <v>77</v>
      </c>
      <c r="D29" s="21">
        <f>E29+F29+G29+H29+I29+J29+K29</f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86"/>
      <c r="M29" s="147"/>
      <c r="N29" s="86"/>
      <c r="O29" s="86"/>
      <c r="P29" s="86"/>
      <c r="Q29" s="86"/>
      <c r="R29" s="86"/>
      <c r="S29" s="124"/>
      <c r="T29" s="124"/>
      <c r="U29" s="86"/>
    </row>
    <row r="30" spans="1:21" ht="48">
      <c r="A30" s="103"/>
      <c r="B30" s="105"/>
      <c r="C30" s="23" t="s">
        <v>78</v>
      </c>
      <c r="D30" s="21">
        <f>E30+F30+G30+H30+I30+J30+K30</f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86"/>
      <c r="M30" s="147"/>
      <c r="N30" s="86"/>
      <c r="O30" s="86"/>
      <c r="P30" s="86"/>
      <c r="Q30" s="86"/>
      <c r="R30" s="86"/>
      <c r="S30" s="124"/>
      <c r="T30" s="124"/>
      <c r="U30" s="86"/>
    </row>
    <row r="31" spans="1:21" ht="28.5">
      <c r="A31" s="103"/>
      <c r="B31" s="105"/>
      <c r="C31" s="23" t="s">
        <v>79</v>
      </c>
      <c r="D31" s="21">
        <f>E31+F31+G31+H31+I31+J31+K31</f>
        <v>2615000</v>
      </c>
      <c r="E31" s="21">
        <f>185000+150000+120000</f>
        <v>455000</v>
      </c>
      <c r="F31" s="25">
        <f>150000+185000</f>
        <v>335000</v>
      </c>
      <c r="G31" s="25">
        <f>185000+185000+170000+150000+80000</f>
        <v>770000</v>
      </c>
      <c r="H31" s="25">
        <f>80000+185000</f>
        <v>265000</v>
      </c>
      <c r="I31" s="21">
        <v>0</v>
      </c>
      <c r="J31" s="26">
        <f>185000+150000+120000</f>
        <v>455000</v>
      </c>
      <c r="K31" s="26">
        <f>150000+185000</f>
        <v>335000</v>
      </c>
      <c r="L31" s="86"/>
      <c r="M31" s="147"/>
      <c r="N31" s="86"/>
      <c r="O31" s="86"/>
      <c r="P31" s="86"/>
      <c r="Q31" s="86"/>
      <c r="R31" s="86"/>
      <c r="S31" s="124"/>
      <c r="T31" s="124"/>
      <c r="U31" s="86"/>
    </row>
    <row r="32" spans="1:21" ht="28.5">
      <c r="A32" s="106"/>
      <c r="B32" s="108"/>
      <c r="C32" s="23" t="s">
        <v>69</v>
      </c>
      <c r="D32" s="21">
        <f>E32+F32+G32+H32+I32+J32+K32</f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87"/>
      <c r="M32" s="148"/>
      <c r="N32" s="87"/>
      <c r="O32" s="87"/>
      <c r="P32" s="87"/>
      <c r="Q32" s="87"/>
      <c r="R32" s="87"/>
      <c r="S32" s="125"/>
      <c r="T32" s="125"/>
      <c r="U32" s="87"/>
    </row>
    <row r="33" spans="1:21" ht="21.75" customHeight="1">
      <c r="A33" s="149" t="s">
        <v>21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5"/>
    </row>
    <row r="34" spans="1:21" ht="14.25">
      <c r="A34" s="142" t="s">
        <v>22</v>
      </c>
      <c r="B34" s="142"/>
      <c r="C34" s="24" t="s">
        <v>65</v>
      </c>
      <c r="D34" s="21">
        <f>D35+D36+D37+D38</f>
        <v>33300000</v>
      </c>
      <c r="E34" s="21">
        <f aca="true" t="shared" si="5" ref="E34:K34">E35+E36+E37+E38</f>
        <v>0</v>
      </c>
      <c r="F34" s="21">
        <f t="shared" si="5"/>
        <v>0</v>
      </c>
      <c r="G34" s="21">
        <f t="shared" si="5"/>
        <v>0</v>
      </c>
      <c r="H34" s="21">
        <f>H35+H36+H37+H38</f>
        <v>5100000</v>
      </c>
      <c r="I34" s="21">
        <f t="shared" si="5"/>
        <v>10000000</v>
      </c>
      <c r="J34" s="21">
        <f t="shared" si="5"/>
        <v>6800000</v>
      </c>
      <c r="K34" s="21">
        <f t="shared" si="5"/>
        <v>11400000</v>
      </c>
      <c r="L34" s="139" t="s">
        <v>23</v>
      </c>
      <c r="M34" s="146" t="s">
        <v>81</v>
      </c>
      <c r="N34" s="94"/>
      <c r="O34" s="94"/>
      <c r="P34" s="94"/>
      <c r="Q34" s="94">
        <f>Q39+Q44</f>
        <v>12</v>
      </c>
      <c r="R34" s="94">
        <f>R39+R44</f>
        <v>15</v>
      </c>
      <c r="S34" s="94">
        <f>S39+S44</f>
        <v>14</v>
      </c>
      <c r="T34" s="94">
        <f>T39+T44</f>
        <v>13</v>
      </c>
      <c r="U34" s="94">
        <v>54</v>
      </c>
    </row>
    <row r="35" spans="1:21" ht="48">
      <c r="A35" s="142"/>
      <c r="B35" s="142"/>
      <c r="C35" s="23" t="s">
        <v>66</v>
      </c>
      <c r="D35" s="21">
        <f>D40+D45</f>
        <v>0</v>
      </c>
      <c r="E35" s="21">
        <f aca="true" t="shared" si="6" ref="E35:K37">E40+E45</f>
        <v>0</v>
      </c>
      <c r="F35" s="21">
        <f t="shared" si="6"/>
        <v>0</v>
      </c>
      <c r="G35" s="21">
        <f t="shared" si="6"/>
        <v>0</v>
      </c>
      <c r="H35" s="21">
        <f t="shared" si="6"/>
        <v>0</v>
      </c>
      <c r="I35" s="21">
        <f t="shared" si="6"/>
        <v>0</v>
      </c>
      <c r="J35" s="21">
        <f t="shared" si="6"/>
        <v>0</v>
      </c>
      <c r="K35" s="21">
        <f t="shared" si="6"/>
        <v>0</v>
      </c>
      <c r="L35" s="139"/>
      <c r="M35" s="147"/>
      <c r="N35" s="95"/>
      <c r="O35" s="95"/>
      <c r="P35" s="95"/>
      <c r="Q35" s="95"/>
      <c r="R35" s="95"/>
      <c r="S35" s="95"/>
      <c r="T35" s="95"/>
      <c r="U35" s="95"/>
    </row>
    <row r="36" spans="1:21" ht="48">
      <c r="A36" s="142"/>
      <c r="B36" s="142"/>
      <c r="C36" s="23" t="s">
        <v>67</v>
      </c>
      <c r="D36" s="21">
        <f>D41+D46</f>
        <v>0</v>
      </c>
      <c r="E36" s="21">
        <f t="shared" si="6"/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21">
        <f t="shared" si="6"/>
        <v>0</v>
      </c>
      <c r="L36" s="139"/>
      <c r="M36" s="147"/>
      <c r="N36" s="95"/>
      <c r="O36" s="95"/>
      <c r="P36" s="95"/>
      <c r="Q36" s="95"/>
      <c r="R36" s="95"/>
      <c r="S36" s="95"/>
      <c r="T36" s="95"/>
      <c r="U36" s="95"/>
    </row>
    <row r="37" spans="1:21" ht="28.5">
      <c r="A37" s="142"/>
      <c r="B37" s="142"/>
      <c r="C37" s="23" t="s">
        <v>80</v>
      </c>
      <c r="D37" s="21">
        <f>D42+D47</f>
        <v>33300000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>H42+H47</f>
        <v>5100000</v>
      </c>
      <c r="I37" s="21">
        <f t="shared" si="6"/>
        <v>10000000</v>
      </c>
      <c r="J37" s="21">
        <f t="shared" si="6"/>
        <v>6800000</v>
      </c>
      <c r="K37" s="21">
        <f t="shared" si="6"/>
        <v>11400000</v>
      </c>
      <c r="L37" s="139"/>
      <c r="M37" s="147"/>
      <c r="N37" s="95"/>
      <c r="O37" s="95"/>
      <c r="P37" s="95"/>
      <c r="Q37" s="95"/>
      <c r="R37" s="95"/>
      <c r="S37" s="95"/>
      <c r="T37" s="95"/>
      <c r="U37" s="95"/>
    </row>
    <row r="38" spans="1:21" ht="28.5">
      <c r="A38" s="142"/>
      <c r="B38" s="142"/>
      <c r="C38" s="23" t="s">
        <v>69</v>
      </c>
      <c r="D38" s="21">
        <f>E38+F38+G38+H38+I38+J38+K38</f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39"/>
      <c r="M38" s="148"/>
      <c r="N38" s="96"/>
      <c r="O38" s="96"/>
      <c r="P38" s="96"/>
      <c r="Q38" s="96"/>
      <c r="R38" s="96"/>
      <c r="S38" s="96"/>
      <c r="T38" s="96"/>
      <c r="U38" s="96"/>
    </row>
    <row r="39" spans="1:21" ht="14.25">
      <c r="A39" s="142" t="s">
        <v>24</v>
      </c>
      <c r="B39" s="142"/>
      <c r="C39" s="24" t="s">
        <v>65</v>
      </c>
      <c r="D39" s="21">
        <f>D40+D41+D42+D43</f>
        <v>28500000</v>
      </c>
      <c r="E39" s="21">
        <f aca="true" t="shared" si="7" ref="E39:K39">E40+E41+E42+E43</f>
        <v>0</v>
      </c>
      <c r="F39" s="21">
        <f t="shared" si="7"/>
        <v>0</v>
      </c>
      <c r="G39" s="21">
        <f t="shared" si="7"/>
        <v>0</v>
      </c>
      <c r="H39" s="21">
        <f>H40+H41+H42+H43</f>
        <v>5100000</v>
      </c>
      <c r="I39" s="21">
        <f t="shared" si="7"/>
        <v>10000000</v>
      </c>
      <c r="J39" s="21">
        <f t="shared" si="7"/>
        <v>6800000</v>
      </c>
      <c r="K39" s="21">
        <f t="shared" si="7"/>
        <v>6600000</v>
      </c>
      <c r="L39" s="139" t="s">
        <v>19</v>
      </c>
      <c r="M39" s="146" t="s">
        <v>84</v>
      </c>
      <c r="N39" s="85"/>
      <c r="O39" s="85"/>
      <c r="P39" s="85"/>
      <c r="Q39" s="85">
        <v>12</v>
      </c>
      <c r="R39" s="85">
        <f>13+2</f>
        <v>15</v>
      </c>
      <c r="S39" s="85">
        <v>14</v>
      </c>
      <c r="T39" s="85">
        <f>10+1+1</f>
        <v>12</v>
      </c>
      <c r="U39" s="85">
        <v>53</v>
      </c>
    </row>
    <row r="40" spans="1:21" ht="48">
      <c r="A40" s="142"/>
      <c r="B40" s="142"/>
      <c r="C40" s="23" t="s">
        <v>82</v>
      </c>
      <c r="D40" s="21">
        <f>E40+F40+G40+H40+I40+J40+K40</f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39"/>
      <c r="M40" s="147"/>
      <c r="N40" s="86"/>
      <c r="O40" s="86"/>
      <c r="P40" s="86"/>
      <c r="Q40" s="86"/>
      <c r="R40" s="86"/>
      <c r="S40" s="86"/>
      <c r="T40" s="86"/>
      <c r="U40" s="86"/>
    </row>
    <row r="41" spans="1:21" ht="48">
      <c r="A41" s="142"/>
      <c r="B41" s="142"/>
      <c r="C41" s="23" t="s">
        <v>83</v>
      </c>
      <c r="D41" s="21">
        <f>E41+F41+G41+H41+I41+J41+K41</f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139"/>
      <c r="M41" s="147"/>
      <c r="N41" s="86"/>
      <c r="O41" s="86"/>
      <c r="P41" s="86"/>
      <c r="Q41" s="86"/>
      <c r="R41" s="86"/>
      <c r="S41" s="86"/>
      <c r="T41" s="86"/>
      <c r="U41" s="86"/>
    </row>
    <row r="42" spans="1:21" ht="28.5">
      <c r="A42" s="142"/>
      <c r="B42" s="142"/>
      <c r="C42" s="23" t="s">
        <v>80</v>
      </c>
      <c r="D42" s="21">
        <f>E42+F42+G42+H42+I42+J42+K42</f>
        <v>28500000</v>
      </c>
      <c r="E42" s="21">
        <v>0</v>
      </c>
      <c r="F42" s="21">
        <v>0</v>
      </c>
      <c r="G42" s="21">
        <v>0</v>
      </c>
      <c r="H42" s="21">
        <v>5100000</v>
      </c>
      <c r="I42" s="21">
        <f>9800000+200000</f>
        <v>10000000</v>
      </c>
      <c r="J42" s="21">
        <v>6800000</v>
      </c>
      <c r="K42" s="21">
        <f>6400000+100000+100000</f>
        <v>6600000</v>
      </c>
      <c r="L42" s="139"/>
      <c r="M42" s="147"/>
      <c r="N42" s="86"/>
      <c r="O42" s="86"/>
      <c r="P42" s="86"/>
      <c r="Q42" s="86"/>
      <c r="R42" s="86"/>
      <c r="S42" s="86"/>
      <c r="T42" s="86"/>
      <c r="U42" s="86"/>
    </row>
    <row r="43" spans="1:21" ht="28.5">
      <c r="A43" s="142"/>
      <c r="B43" s="142"/>
      <c r="C43" s="23" t="s">
        <v>69</v>
      </c>
      <c r="D43" s="21">
        <f>E43+F43+G43+H43+I43+J43+K43</f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139"/>
      <c r="M43" s="148"/>
      <c r="N43" s="87"/>
      <c r="O43" s="87"/>
      <c r="P43" s="87"/>
      <c r="Q43" s="87"/>
      <c r="R43" s="87"/>
      <c r="S43" s="87"/>
      <c r="T43" s="87"/>
      <c r="U43" s="87"/>
    </row>
    <row r="44" spans="1:21" ht="14.25">
      <c r="A44" s="100" t="s">
        <v>25</v>
      </c>
      <c r="B44" s="102"/>
      <c r="C44" s="24" t="s">
        <v>65</v>
      </c>
      <c r="D44" s="21">
        <f>D45+D46+D47+D48</f>
        <v>4800000</v>
      </c>
      <c r="E44" s="21">
        <f aca="true" t="shared" si="8" ref="E44:K44">E45+E46+E47+E48</f>
        <v>0</v>
      </c>
      <c r="F44" s="21">
        <f t="shared" si="8"/>
        <v>0</v>
      </c>
      <c r="G44" s="21">
        <f t="shared" si="8"/>
        <v>0</v>
      </c>
      <c r="H44" s="21">
        <f t="shared" si="8"/>
        <v>0</v>
      </c>
      <c r="I44" s="21">
        <f t="shared" si="8"/>
        <v>0</v>
      </c>
      <c r="J44" s="21">
        <f t="shared" si="8"/>
        <v>0</v>
      </c>
      <c r="K44" s="21">
        <f t="shared" si="8"/>
        <v>4800000</v>
      </c>
      <c r="L44" s="139" t="s">
        <v>26</v>
      </c>
      <c r="M44" s="143" t="s">
        <v>27</v>
      </c>
      <c r="N44" s="85"/>
      <c r="O44" s="85"/>
      <c r="P44" s="85"/>
      <c r="Q44" s="85"/>
      <c r="R44" s="85"/>
      <c r="S44" s="85"/>
      <c r="T44" s="85">
        <v>1</v>
      </c>
      <c r="U44" s="85">
        <v>1</v>
      </c>
    </row>
    <row r="45" spans="1:21" ht="48">
      <c r="A45" s="103"/>
      <c r="B45" s="105"/>
      <c r="C45" s="23" t="s">
        <v>82</v>
      </c>
      <c r="D45" s="21">
        <f>E45+F45+G45+H45+I45+J45+K45</f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39"/>
      <c r="M45" s="144"/>
      <c r="N45" s="86"/>
      <c r="O45" s="86"/>
      <c r="P45" s="86"/>
      <c r="Q45" s="86"/>
      <c r="R45" s="86"/>
      <c r="S45" s="86"/>
      <c r="T45" s="86"/>
      <c r="U45" s="86"/>
    </row>
    <row r="46" spans="1:21" ht="48">
      <c r="A46" s="103"/>
      <c r="B46" s="105"/>
      <c r="C46" s="22" t="s">
        <v>74</v>
      </c>
      <c r="D46" s="21">
        <f>E46+F46+G46+H46+I46+J46+K46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139"/>
      <c r="M46" s="144"/>
      <c r="N46" s="86"/>
      <c r="O46" s="86"/>
      <c r="P46" s="86"/>
      <c r="Q46" s="86"/>
      <c r="R46" s="86"/>
      <c r="S46" s="86"/>
      <c r="T46" s="86"/>
      <c r="U46" s="86"/>
    </row>
    <row r="47" spans="1:21" ht="28.5">
      <c r="A47" s="103"/>
      <c r="B47" s="105"/>
      <c r="C47" s="22" t="s">
        <v>79</v>
      </c>
      <c r="D47" s="21">
        <f>E47+F47+G47+H47+I47+J47+K47</f>
        <v>4800000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4800000</v>
      </c>
      <c r="L47" s="139"/>
      <c r="M47" s="144"/>
      <c r="N47" s="86"/>
      <c r="O47" s="86"/>
      <c r="P47" s="86"/>
      <c r="Q47" s="86"/>
      <c r="R47" s="86"/>
      <c r="S47" s="86"/>
      <c r="T47" s="86"/>
      <c r="U47" s="86"/>
    </row>
    <row r="48" spans="1:21" ht="28.5">
      <c r="A48" s="106"/>
      <c r="B48" s="108"/>
      <c r="C48" s="22" t="s">
        <v>18</v>
      </c>
      <c r="D48" s="21">
        <f>E48+F48+G48+H48+I48+J48+K48</f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139"/>
      <c r="M48" s="145"/>
      <c r="N48" s="87"/>
      <c r="O48" s="87"/>
      <c r="P48" s="87"/>
      <c r="Q48" s="87"/>
      <c r="R48" s="87"/>
      <c r="S48" s="87"/>
      <c r="T48" s="87"/>
      <c r="U48" s="87"/>
    </row>
    <row r="49" spans="1:21" ht="14.25">
      <c r="A49" s="100" t="s">
        <v>85</v>
      </c>
      <c r="B49" s="102"/>
      <c r="C49" s="19" t="s">
        <v>65</v>
      </c>
      <c r="D49" s="7">
        <f>D50+D51+D52+D53</f>
        <v>299832100</v>
      </c>
      <c r="E49" s="7">
        <f aca="true" t="shared" si="9" ref="E49:K49">E50+E51+E52+E53</f>
        <v>48829600</v>
      </c>
      <c r="F49" s="7">
        <f t="shared" si="9"/>
        <v>33032500</v>
      </c>
      <c r="G49" s="7">
        <f t="shared" si="9"/>
        <v>40000000</v>
      </c>
      <c r="H49" s="7">
        <f t="shared" si="9"/>
        <v>42350000</v>
      </c>
      <c r="I49" s="7">
        <f t="shared" si="9"/>
        <v>45770000</v>
      </c>
      <c r="J49" s="7">
        <f t="shared" si="9"/>
        <v>46350000</v>
      </c>
      <c r="K49" s="7">
        <f t="shared" si="9"/>
        <v>43500000</v>
      </c>
      <c r="L49" s="139" t="s">
        <v>23</v>
      </c>
      <c r="M49" s="117" t="s">
        <v>87</v>
      </c>
      <c r="N49" s="138">
        <f aca="true" t="shared" si="10" ref="N49:T49">N54+N59</f>
        <v>3</v>
      </c>
      <c r="O49" s="138">
        <f t="shared" si="10"/>
        <v>2</v>
      </c>
      <c r="P49" s="138">
        <f t="shared" si="10"/>
        <v>2</v>
      </c>
      <c r="Q49" s="138">
        <f t="shared" si="10"/>
        <v>2</v>
      </c>
      <c r="R49" s="138">
        <f t="shared" si="10"/>
        <v>2</v>
      </c>
      <c r="S49" s="138">
        <f t="shared" si="10"/>
        <v>2</v>
      </c>
      <c r="T49" s="138">
        <f t="shared" si="10"/>
        <v>2</v>
      </c>
      <c r="U49" s="138">
        <v>15</v>
      </c>
    </row>
    <row r="50" spans="1:21" ht="48">
      <c r="A50" s="103"/>
      <c r="B50" s="105"/>
      <c r="C50" s="20" t="s">
        <v>86</v>
      </c>
      <c r="D50" s="21">
        <f>D55+D60</f>
        <v>0</v>
      </c>
      <c r="E50" s="21">
        <f aca="true" t="shared" si="11" ref="E50:K52">E55+E60</f>
        <v>0</v>
      </c>
      <c r="F50" s="21">
        <f t="shared" si="11"/>
        <v>0</v>
      </c>
      <c r="G50" s="21">
        <f t="shared" si="11"/>
        <v>0</v>
      </c>
      <c r="H50" s="21">
        <f t="shared" si="11"/>
        <v>0</v>
      </c>
      <c r="I50" s="21">
        <f t="shared" si="11"/>
        <v>0</v>
      </c>
      <c r="J50" s="21">
        <f t="shared" si="11"/>
        <v>0</v>
      </c>
      <c r="K50" s="21">
        <f t="shared" si="11"/>
        <v>0</v>
      </c>
      <c r="L50" s="139"/>
      <c r="M50" s="141"/>
      <c r="N50" s="138"/>
      <c r="O50" s="138"/>
      <c r="P50" s="138"/>
      <c r="Q50" s="138"/>
      <c r="R50" s="138"/>
      <c r="S50" s="138"/>
      <c r="T50" s="138"/>
      <c r="U50" s="138"/>
    </row>
    <row r="51" spans="1:21" ht="48">
      <c r="A51" s="103"/>
      <c r="B51" s="105"/>
      <c r="C51" s="20" t="s">
        <v>74</v>
      </c>
      <c r="D51" s="21">
        <f>D56+D61</f>
        <v>0</v>
      </c>
      <c r="E51" s="21">
        <f t="shared" si="11"/>
        <v>0</v>
      </c>
      <c r="F51" s="21">
        <f t="shared" si="11"/>
        <v>0</v>
      </c>
      <c r="G51" s="21">
        <f t="shared" si="11"/>
        <v>0</v>
      </c>
      <c r="H51" s="21">
        <f t="shared" si="11"/>
        <v>0</v>
      </c>
      <c r="I51" s="21">
        <f t="shared" si="11"/>
        <v>0</v>
      </c>
      <c r="J51" s="21">
        <f t="shared" si="11"/>
        <v>0</v>
      </c>
      <c r="K51" s="21">
        <f t="shared" si="11"/>
        <v>0</v>
      </c>
      <c r="L51" s="139"/>
      <c r="M51" s="17" t="s">
        <v>88</v>
      </c>
      <c r="N51" s="11"/>
      <c r="O51" s="11"/>
      <c r="P51" s="11"/>
      <c r="Q51" s="11">
        <f>9+1</f>
        <v>10</v>
      </c>
      <c r="R51" s="11">
        <f>7+0</f>
        <v>7</v>
      </c>
      <c r="S51" s="11">
        <f>7+2</f>
        <v>9</v>
      </c>
      <c r="T51" s="11">
        <f>11+1</f>
        <v>12</v>
      </c>
      <c r="U51" s="11">
        <v>38</v>
      </c>
    </row>
    <row r="52" spans="1:21" ht="28.5">
      <c r="A52" s="103"/>
      <c r="B52" s="105"/>
      <c r="C52" s="20" t="s">
        <v>68</v>
      </c>
      <c r="D52" s="21">
        <f>D57+D62</f>
        <v>299832100</v>
      </c>
      <c r="E52" s="21">
        <f t="shared" si="11"/>
        <v>48829600</v>
      </c>
      <c r="F52" s="21">
        <f t="shared" si="11"/>
        <v>33032500</v>
      </c>
      <c r="G52" s="21">
        <f t="shared" si="11"/>
        <v>40000000</v>
      </c>
      <c r="H52" s="21">
        <f t="shared" si="11"/>
        <v>42350000</v>
      </c>
      <c r="I52" s="21">
        <f t="shared" si="11"/>
        <v>45770000</v>
      </c>
      <c r="J52" s="21">
        <f t="shared" si="11"/>
        <v>46350000</v>
      </c>
      <c r="K52" s="21">
        <f t="shared" si="11"/>
        <v>43500000</v>
      </c>
      <c r="L52" s="139"/>
      <c r="M52" s="117" t="s">
        <v>89</v>
      </c>
      <c r="N52" s="139"/>
      <c r="O52" s="139"/>
      <c r="P52" s="139"/>
      <c r="Q52" s="139"/>
      <c r="R52" s="139">
        <v>1</v>
      </c>
      <c r="S52" s="139">
        <v>1</v>
      </c>
      <c r="T52" s="139"/>
      <c r="U52" s="139">
        <v>2</v>
      </c>
    </row>
    <row r="53" spans="1:21" ht="28.5">
      <c r="A53" s="106"/>
      <c r="B53" s="108"/>
      <c r="C53" s="20" t="s">
        <v>69</v>
      </c>
      <c r="D53" s="21">
        <f>E53+F53+G53+H53+I53+J53+K53</f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39"/>
      <c r="M53" s="141"/>
      <c r="N53" s="139"/>
      <c r="O53" s="139"/>
      <c r="P53" s="139"/>
      <c r="Q53" s="139"/>
      <c r="R53" s="139"/>
      <c r="S53" s="139"/>
      <c r="T53" s="139"/>
      <c r="U53" s="139"/>
    </row>
    <row r="54" spans="1:21" ht="14.25">
      <c r="A54" s="100" t="s">
        <v>28</v>
      </c>
      <c r="B54" s="102"/>
      <c r="C54" s="19" t="s">
        <v>65</v>
      </c>
      <c r="D54" s="21">
        <f>D55+D56+D57+D58</f>
        <v>284472500</v>
      </c>
      <c r="E54" s="21">
        <f>E55+E56+E57+E58</f>
        <v>42090000</v>
      </c>
      <c r="F54" s="21">
        <f aca="true" t="shared" si="12" ref="F54:K54">F55+F56+F57+F58</f>
        <v>33032500</v>
      </c>
      <c r="G54" s="21">
        <f t="shared" si="12"/>
        <v>40000000</v>
      </c>
      <c r="H54" s="21">
        <f t="shared" si="12"/>
        <v>42350000</v>
      </c>
      <c r="I54" s="21">
        <f t="shared" si="12"/>
        <v>42450000</v>
      </c>
      <c r="J54" s="21">
        <f t="shared" si="12"/>
        <v>41050000</v>
      </c>
      <c r="K54" s="21">
        <f t="shared" si="12"/>
        <v>43500000</v>
      </c>
      <c r="L54" s="139" t="s">
        <v>19</v>
      </c>
      <c r="M54" s="142" t="s">
        <v>87</v>
      </c>
      <c r="N54" s="139">
        <v>2</v>
      </c>
      <c r="O54" s="139">
        <v>2</v>
      </c>
      <c r="P54" s="139">
        <v>2</v>
      </c>
      <c r="Q54" s="139">
        <v>2</v>
      </c>
      <c r="R54" s="139">
        <v>2</v>
      </c>
      <c r="S54" s="139">
        <v>2</v>
      </c>
      <c r="T54" s="139">
        <v>2</v>
      </c>
      <c r="U54" s="138">
        <v>14</v>
      </c>
    </row>
    <row r="55" spans="1:21" ht="48">
      <c r="A55" s="103"/>
      <c r="B55" s="105"/>
      <c r="C55" s="20" t="s">
        <v>73</v>
      </c>
      <c r="D55" s="21">
        <f>E55+F55+G55+H55+I55+J55+K55</f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139"/>
      <c r="M55" s="142"/>
      <c r="N55" s="139"/>
      <c r="O55" s="139"/>
      <c r="P55" s="139"/>
      <c r="Q55" s="139"/>
      <c r="R55" s="139"/>
      <c r="S55" s="139"/>
      <c r="T55" s="139"/>
      <c r="U55" s="138"/>
    </row>
    <row r="56" spans="1:21" ht="48">
      <c r="A56" s="103"/>
      <c r="B56" s="105"/>
      <c r="C56" s="23" t="s">
        <v>74</v>
      </c>
      <c r="D56" s="21">
        <f>E56+F56+G56+H56+I56+J56+K56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39"/>
      <c r="M56" s="142" t="s">
        <v>88</v>
      </c>
      <c r="N56" s="139"/>
      <c r="O56" s="139"/>
      <c r="P56" s="139"/>
      <c r="Q56" s="139">
        <f>9+1</f>
        <v>10</v>
      </c>
      <c r="R56" s="139">
        <f>7+0</f>
        <v>7</v>
      </c>
      <c r="S56" s="139">
        <f>7+2</f>
        <v>9</v>
      </c>
      <c r="T56" s="139">
        <f>11+1</f>
        <v>12</v>
      </c>
      <c r="U56" s="139">
        <v>38</v>
      </c>
    </row>
    <row r="57" spans="1:21" ht="28.5">
      <c r="A57" s="103"/>
      <c r="B57" s="105"/>
      <c r="C57" s="23" t="s">
        <v>68</v>
      </c>
      <c r="D57" s="21">
        <f>E57+F57+G57+H57+I57+J57+K57</f>
        <v>284472500</v>
      </c>
      <c r="E57" s="21">
        <f>22545000+19545000</f>
        <v>42090000</v>
      </c>
      <c r="F57" s="21">
        <f>17000000+16032500</f>
        <v>33032500</v>
      </c>
      <c r="G57" s="21">
        <f>17500000+22500000</f>
        <v>40000000</v>
      </c>
      <c r="H57" s="21">
        <f>17500000+22000000+2350000+500000</f>
        <v>42350000</v>
      </c>
      <c r="I57" s="21">
        <f>15000000+25000000+2450000+0</f>
        <v>42450000</v>
      </c>
      <c r="J57" s="21">
        <f>17500000+20000000+2250000+1300000</f>
        <v>41050000</v>
      </c>
      <c r="K57" s="21">
        <f>17500000+22000000+3500000+500000</f>
        <v>43500000</v>
      </c>
      <c r="L57" s="139"/>
      <c r="M57" s="142"/>
      <c r="N57" s="139"/>
      <c r="O57" s="139"/>
      <c r="P57" s="139"/>
      <c r="Q57" s="139"/>
      <c r="R57" s="139"/>
      <c r="S57" s="139"/>
      <c r="T57" s="139"/>
      <c r="U57" s="139"/>
    </row>
    <row r="58" spans="1:21" ht="28.5">
      <c r="A58" s="106"/>
      <c r="B58" s="108"/>
      <c r="C58" s="23" t="s">
        <v>69</v>
      </c>
      <c r="D58" s="21">
        <f>E58+F58+G58+H58+I58+J58+K58</f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39"/>
      <c r="M58" s="142"/>
      <c r="N58" s="139"/>
      <c r="O58" s="139"/>
      <c r="P58" s="139"/>
      <c r="Q58" s="139"/>
      <c r="R58" s="139"/>
      <c r="S58" s="139"/>
      <c r="T58" s="139"/>
      <c r="U58" s="139"/>
    </row>
    <row r="59" spans="1:21" ht="14.25">
      <c r="A59" s="100" t="s">
        <v>90</v>
      </c>
      <c r="B59" s="102"/>
      <c r="C59" s="24" t="s">
        <v>65</v>
      </c>
      <c r="D59" s="21">
        <f aca="true" t="shared" si="13" ref="D59:K59">D60+D61+D62+D63</f>
        <v>15359600</v>
      </c>
      <c r="E59" s="21">
        <f t="shared" si="13"/>
        <v>6739600</v>
      </c>
      <c r="F59" s="21">
        <f t="shared" si="13"/>
        <v>0</v>
      </c>
      <c r="G59" s="21">
        <f t="shared" si="13"/>
        <v>0</v>
      </c>
      <c r="H59" s="21">
        <f t="shared" si="13"/>
        <v>0</v>
      </c>
      <c r="I59" s="21">
        <f t="shared" si="13"/>
        <v>3320000</v>
      </c>
      <c r="J59" s="21">
        <f t="shared" si="13"/>
        <v>5300000</v>
      </c>
      <c r="K59" s="21">
        <f t="shared" si="13"/>
        <v>0</v>
      </c>
      <c r="L59" s="139" t="s">
        <v>26</v>
      </c>
      <c r="M59" s="142" t="s">
        <v>87</v>
      </c>
      <c r="N59" s="139">
        <v>1</v>
      </c>
      <c r="O59" s="139"/>
      <c r="P59" s="139"/>
      <c r="Q59" s="139"/>
      <c r="R59" s="139"/>
      <c r="S59" s="139"/>
      <c r="T59" s="139"/>
      <c r="U59" s="139">
        <v>1</v>
      </c>
    </row>
    <row r="60" spans="1:21" ht="48">
      <c r="A60" s="103"/>
      <c r="B60" s="105"/>
      <c r="C60" s="23" t="s">
        <v>66</v>
      </c>
      <c r="D60" s="21">
        <f>E60+F60+G60+H60+I60+J60+K60</f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39"/>
      <c r="M60" s="142"/>
      <c r="N60" s="139"/>
      <c r="O60" s="139"/>
      <c r="P60" s="139"/>
      <c r="Q60" s="139"/>
      <c r="R60" s="139"/>
      <c r="S60" s="139"/>
      <c r="T60" s="139"/>
      <c r="U60" s="139"/>
    </row>
    <row r="61" spans="1:21" ht="48">
      <c r="A61" s="103"/>
      <c r="B61" s="105"/>
      <c r="C61" s="23" t="s">
        <v>74</v>
      </c>
      <c r="D61" s="21">
        <f>E61+F61+G61+H61+I61+J61+K61</f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39"/>
      <c r="M61" s="142" t="s">
        <v>89</v>
      </c>
      <c r="N61" s="139"/>
      <c r="O61" s="139"/>
      <c r="P61" s="139"/>
      <c r="Q61" s="139"/>
      <c r="R61" s="139">
        <v>1</v>
      </c>
      <c r="S61" s="139">
        <v>1</v>
      </c>
      <c r="T61" s="139"/>
      <c r="U61" s="139">
        <v>2</v>
      </c>
    </row>
    <row r="62" spans="1:21" ht="28.5">
      <c r="A62" s="103"/>
      <c r="B62" s="105"/>
      <c r="C62" s="23" t="s">
        <v>91</v>
      </c>
      <c r="D62" s="21">
        <f>E62+F62+G62+H62+I62+J62+K62</f>
        <v>15359600</v>
      </c>
      <c r="E62" s="25">
        <f>5405100+1334500</f>
        <v>6739600</v>
      </c>
      <c r="F62" s="25">
        <v>0</v>
      </c>
      <c r="G62" s="25">
        <v>0</v>
      </c>
      <c r="H62" s="25">
        <v>0</v>
      </c>
      <c r="I62" s="25">
        <f>720000+2600000</f>
        <v>3320000</v>
      </c>
      <c r="J62" s="21">
        <v>5300000</v>
      </c>
      <c r="K62" s="21">
        <v>0</v>
      </c>
      <c r="L62" s="139"/>
      <c r="M62" s="142"/>
      <c r="N62" s="139"/>
      <c r="O62" s="139"/>
      <c r="P62" s="139"/>
      <c r="Q62" s="139"/>
      <c r="R62" s="139"/>
      <c r="S62" s="139"/>
      <c r="T62" s="139"/>
      <c r="U62" s="139"/>
    </row>
    <row r="63" spans="1:21" ht="28.5">
      <c r="A63" s="106"/>
      <c r="B63" s="108"/>
      <c r="C63" s="23" t="s">
        <v>69</v>
      </c>
      <c r="D63" s="21">
        <f>E63+F63+G63+H63+I63+J63+K63</f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39"/>
      <c r="M63" s="142"/>
      <c r="N63" s="139"/>
      <c r="O63" s="139"/>
      <c r="P63" s="139"/>
      <c r="Q63" s="139"/>
      <c r="R63" s="139"/>
      <c r="S63" s="139"/>
      <c r="T63" s="139"/>
      <c r="U63" s="139"/>
    </row>
    <row r="64" spans="1:21" ht="14.25">
      <c r="A64" s="100" t="s">
        <v>93</v>
      </c>
      <c r="B64" s="102"/>
      <c r="C64" s="24" t="s">
        <v>65</v>
      </c>
      <c r="D64" s="21">
        <f>D65+D66+D67+D68</f>
        <v>18735440</v>
      </c>
      <c r="E64" s="21">
        <f aca="true" t="shared" si="14" ref="E64:K64">E65+E66+E67+E68</f>
        <v>349600</v>
      </c>
      <c r="F64" s="21">
        <f t="shared" si="14"/>
        <v>2022000</v>
      </c>
      <c r="G64" s="21">
        <f t="shared" si="14"/>
        <v>1819800</v>
      </c>
      <c r="H64" s="21">
        <f t="shared" si="14"/>
        <v>3909040</v>
      </c>
      <c r="I64" s="21">
        <f t="shared" si="14"/>
        <v>3562500</v>
      </c>
      <c r="J64" s="21">
        <f t="shared" si="14"/>
        <v>3585000</v>
      </c>
      <c r="K64" s="21">
        <f t="shared" si="14"/>
        <v>3487500</v>
      </c>
      <c r="L64" s="139" t="s">
        <v>23</v>
      </c>
      <c r="M64" s="117" t="s">
        <v>92</v>
      </c>
      <c r="N64" s="85">
        <f>N69+N74</f>
        <v>1</v>
      </c>
      <c r="O64" s="85">
        <f aca="true" t="shared" si="15" ref="O64:T64">O69+O74</f>
        <v>2</v>
      </c>
      <c r="P64" s="85">
        <f t="shared" si="15"/>
        <v>6</v>
      </c>
      <c r="Q64" s="85">
        <f t="shared" si="15"/>
        <v>31</v>
      </c>
      <c r="R64" s="85">
        <f t="shared" si="15"/>
        <v>27</v>
      </c>
      <c r="S64" s="85">
        <f t="shared" si="15"/>
        <v>31</v>
      </c>
      <c r="T64" s="85">
        <f t="shared" si="15"/>
        <v>27</v>
      </c>
      <c r="U64" s="85">
        <v>125</v>
      </c>
    </row>
    <row r="65" spans="1:21" ht="48">
      <c r="A65" s="103"/>
      <c r="B65" s="105"/>
      <c r="C65" s="23" t="s">
        <v>73</v>
      </c>
      <c r="D65" s="21">
        <f>D70+D75</f>
        <v>0</v>
      </c>
      <c r="E65" s="21">
        <f aca="true" t="shared" si="16" ref="E65:K67">E70+E75</f>
        <v>0</v>
      </c>
      <c r="F65" s="21">
        <f t="shared" si="16"/>
        <v>0</v>
      </c>
      <c r="G65" s="21">
        <f t="shared" si="16"/>
        <v>0</v>
      </c>
      <c r="H65" s="21">
        <f t="shared" si="16"/>
        <v>0</v>
      </c>
      <c r="I65" s="21">
        <f t="shared" si="16"/>
        <v>0</v>
      </c>
      <c r="J65" s="21">
        <f t="shared" si="16"/>
        <v>0</v>
      </c>
      <c r="K65" s="21">
        <f t="shared" si="16"/>
        <v>0</v>
      </c>
      <c r="L65" s="139"/>
      <c r="M65" s="141"/>
      <c r="N65" s="86"/>
      <c r="O65" s="86"/>
      <c r="P65" s="86"/>
      <c r="Q65" s="86"/>
      <c r="R65" s="86"/>
      <c r="S65" s="86"/>
      <c r="T65" s="86"/>
      <c r="U65" s="86"/>
    </row>
    <row r="66" spans="1:21" ht="48">
      <c r="A66" s="103"/>
      <c r="B66" s="105"/>
      <c r="C66" s="23" t="s">
        <v>74</v>
      </c>
      <c r="D66" s="21">
        <f>D71+D76</f>
        <v>349600</v>
      </c>
      <c r="E66" s="25">
        <f>E71+E76</f>
        <v>349600</v>
      </c>
      <c r="F66" s="21">
        <f t="shared" si="16"/>
        <v>0</v>
      </c>
      <c r="G66" s="21">
        <f t="shared" si="16"/>
        <v>0</v>
      </c>
      <c r="H66" s="21">
        <f t="shared" si="16"/>
        <v>0</v>
      </c>
      <c r="I66" s="21">
        <f t="shared" si="16"/>
        <v>0</v>
      </c>
      <c r="J66" s="21">
        <f t="shared" si="16"/>
        <v>0</v>
      </c>
      <c r="K66" s="21">
        <f t="shared" si="16"/>
        <v>0</v>
      </c>
      <c r="L66" s="139"/>
      <c r="M66" s="117" t="s">
        <v>29</v>
      </c>
      <c r="N66" s="138"/>
      <c r="O66" s="138"/>
      <c r="P66" s="138"/>
      <c r="Q66" s="138">
        <v>1</v>
      </c>
      <c r="R66" s="138"/>
      <c r="S66" s="138"/>
      <c r="T66" s="138"/>
      <c r="U66" s="138">
        <v>1</v>
      </c>
    </row>
    <row r="67" spans="1:21" ht="28.5">
      <c r="A67" s="103"/>
      <c r="B67" s="105"/>
      <c r="C67" s="23" t="s">
        <v>68</v>
      </c>
      <c r="D67" s="21">
        <f>D72+D77</f>
        <v>18385840</v>
      </c>
      <c r="E67" s="21">
        <f>E72+E77</f>
        <v>0</v>
      </c>
      <c r="F67" s="21">
        <f t="shared" si="16"/>
        <v>2022000</v>
      </c>
      <c r="G67" s="21">
        <f t="shared" si="16"/>
        <v>1819800</v>
      </c>
      <c r="H67" s="21">
        <f t="shared" si="16"/>
        <v>3909040</v>
      </c>
      <c r="I67" s="21">
        <f t="shared" si="16"/>
        <v>3562500</v>
      </c>
      <c r="J67" s="21">
        <f t="shared" si="16"/>
        <v>3585000</v>
      </c>
      <c r="K67" s="21">
        <f t="shared" si="16"/>
        <v>3487500</v>
      </c>
      <c r="L67" s="139"/>
      <c r="M67" s="140"/>
      <c r="N67" s="138"/>
      <c r="O67" s="138"/>
      <c r="P67" s="138"/>
      <c r="Q67" s="138"/>
      <c r="R67" s="138"/>
      <c r="S67" s="138"/>
      <c r="T67" s="138"/>
      <c r="U67" s="138"/>
    </row>
    <row r="68" spans="1:21" ht="28.5">
      <c r="A68" s="106"/>
      <c r="B68" s="108"/>
      <c r="C68" s="23" t="s">
        <v>69</v>
      </c>
      <c r="D68" s="21">
        <f>D73+D78</f>
        <v>0</v>
      </c>
      <c r="E68" s="21">
        <f aca="true" t="shared" si="17" ref="E68:K68">E73+E78</f>
        <v>0</v>
      </c>
      <c r="F68" s="21">
        <f t="shared" si="17"/>
        <v>0</v>
      </c>
      <c r="G68" s="21">
        <f t="shared" si="17"/>
        <v>0</v>
      </c>
      <c r="H68" s="21">
        <f t="shared" si="17"/>
        <v>0</v>
      </c>
      <c r="I68" s="21">
        <f t="shared" si="17"/>
        <v>0</v>
      </c>
      <c r="J68" s="21">
        <f t="shared" si="17"/>
        <v>0</v>
      </c>
      <c r="K68" s="21">
        <f t="shared" si="17"/>
        <v>0</v>
      </c>
      <c r="L68" s="139"/>
      <c r="M68" s="141"/>
      <c r="N68" s="138"/>
      <c r="O68" s="138"/>
      <c r="P68" s="138"/>
      <c r="Q68" s="138"/>
      <c r="R68" s="138"/>
      <c r="S68" s="138"/>
      <c r="T68" s="138"/>
      <c r="U68" s="138"/>
    </row>
    <row r="69" spans="1:21" ht="14.25">
      <c r="A69" s="100" t="s">
        <v>94</v>
      </c>
      <c r="B69" s="102"/>
      <c r="C69" s="24" t="s">
        <v>65</v>
      </c>
      <c r="D69" s="21">
        <f>D70+D71+D72+D73</f>
        <v>14752100</v>
      </c>
      <c r="E69" s="25">
        <f>E70+E71+E72+E73</f>
        <v>349600</v>
      </c>
      <c r="F69" s="21">
        <f aca="true" t="shared" si="18" ref="F69:K69">F70+F71+F72+F73</f>
        <v>0</v>
      </c>
      <c r="G69" s="21">
        <f t="shared" si="18"/>
        <v>0</v>
      </c>
      <c r="H69" s="21">
        <f t="shared" si="18"/>
        <v>3767500</v>
      </c>
      <c r="I69" s="21">
        <f t="shared" si="18"/>
        <v>3562500</v>
      </c>
      <c r="J69" s="21">
        <f t="shared" si="18"/>
        <v>3585000</v>
      </c>
      <c r="K69" s="21">
        <f t="shared" si="18"/>
        <v>3487500</v>
      </c>
      <c r="L69" s="139" t="s">
        <v>19</v>
      </c>
      <c r="M69" s="142" t="s">
        <v>97</v>
      </c>
      <c r="N69" s="138">
        <v>1</v>
      </c>
      <c r="O69" s="138"/>
      <c r="P69" s="138"/>
      <c r="Q69" s="138">
        <f>24+3+3</f>
        <v>30</v>
      </c>
      <c r="R69" s="138">
        <f>22+2+3</f>
        <v>27</v>
      </c>
      <c r="S69" s="138">
        <f>25+3+3</f>
        <v>31</v>
      </c>
      <c r="T69" s="138">
        <f>4+23</f>
        <v>27</v>
      </c>
      <c r="U69" s="85">
        <v>116</v>
      </c>
    </row>
    <row r="70" spans="1:21" ht="60.75" customHeight="1">
      <c r="A70" s="103"/>
      <c r="B70" s="105"/>
      <c r="C70" s="22" t="s">
        <v>95</v>
      </c>
      <c r="D70" s="21">
        <f>E70+F70+G70+H70+I70+J70+K70</f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39"/>
      <c r="M70" s="142"/>
      <c r="N70" s="138"/>
      <c r="O70" s="138"/>
      <c r="P70" s="138"/>
      <c r="Q70" s="138"/>
      <c r="R70" s="138"/>
      <c r="S70" s="138"/>
      <c r="T70" s="138"/>
      <c r="U70" s="86"/>
    </row>
    <row r="71" spans="1:21" ht="48">
      <c r="A71" s="103"/>
      <c r="B71" s="105"/>
      <c r="C71" s="22" t="s">
        <v>67</v>
      </c>
      <c r="D71" s="21">
        <f>E71+F71+G71+H71+I71+J71+K71</f>
        <v>349600</v>
      </c>
      <c r="E71" s="25">
        <v>349600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39"/>
      <c r="M71" s="142" t="s">
        <v>98</v>
      </c>
      <c r="N71" s="138"/>
      <c r="O71" s="138"/>
      <c r="P71" s="138"/>
      <c r="Q71" s="138">
        <v>1</v>
      </c>
      <c r="R71" s="138"/>
      <c r="S71" s="138"/>
      <c r="T71" s="138"/>
      <c r="U71" s="138">
        <v>1</v>
      </c>
    </row>
    <row r="72" spans="1:21" ht="28.5">
      <c r="A72" s="103"/>
      <c r="B72" s="105"/>
      <c r="C72" s="22" t="s">
        <v>96</v>
      </c>
      <c r="D72" s="21">
        <f>E72+F72+G72+H72+I72+J72+K72</f>
        <v>14402500</v>
      </c>
      <c r="E72" s="21">
        <v>0</v>
      </c>
      <c r="F72" s="21">
        <v>0</v>
      </c>
      <c r="G72" s="21">
        <v>0</v>
      </c>
      <c r="H72" s="21">
        <f>3000000+250000+292500+225000</f>
        <v>3767500</v>
      </c>
      <c r="I72" s="21">
        <f>2962500+330000+270000</f>
        <v>3562500</v>
      </c>
      <c r="J72" s="21">
        <f>3082500+345000+157500</f>
        <v>3585000</v>
      </c>
      <c r="K72" s="21">
        <f>450000+3037500</f>
        <v>3487500</v>
      </c>
      <c r="L72" s="139"/>
      <c r="M72" s="142"/>
      <c r="N72" s="138"/>
      <c r="O72" s="138"/>
      <c r="P72" s="138"/>
      <c r="Q72" s="138"/>
      <c r="R72" s="138"/>
      <c r="S72" s="138"/>
      <c r="T72" s="138"/>
      <c r="U72" s="138"/>
    </row>
    <row r="73" spans="1:21" ht="28.5">
      <c r="A73" s="106"/>
      <c r="B73" s="108"/>
      <c r="C73" s="22" t="s">
        <v>69</v>
      </c>
      <c r="D73" s="21">
        <f>E73+F73+G73+H73+I73+J73+K73</f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39"/>
      <c r="M73" s="142"/>
      <c r="N73" s="138"/>
      <c r="O73" s="138"/>
      <c r="P73" s="138"/>
      <c r="Q73" s="138"/>
      <c r="R73" s="138"/>
      <c r="S73" s="138"/>
      <c r="T73" s="138"/>
      <c r="U73" s="138"/>
    </row>
    <row r="74" spans="1:21" ht="14.25">
      <c r="A74" s="100" t="s">
        <v>99</v>
      </c>
      <c r="B74" s="102"/>
      <c r="C74" s="6" t="s">
        <v>65</v>
      </c>
      <c r="D74" s="21">
        <f>D75+D76+D77+D78</f>
        <v>3983340</v>
      </c>
      <c r="E74" s="21">
        <f aca="true" t="shared" si="19" ref="E74:J74">E75+E76+E77+E78</f>
        <v>0</v>
      </c>
      <c r="F74" s="21">
        <f t="shared" si="19"/>
        <v>2022000</v>
      </c>
      <c r="G74" s="21">
        <f t="shared" si="19"/>
        <v>1819800</v>
      </c>
      <c r="H74" s="21">
        <f t="shared" si="19"/>
        <v>141540</v>
      </c>
      <c r="I74" s="21">
        <f t="shared" si="19"/>
        <v>0</v>
      </c>
      <c r="J74" s="21">
        <f t="shared" si="19"/>
        <v>0</v>
      </c>
      <c r="K74" s="21">
        <f>K75+K76+K77+K78</f>
        <v>0</v>
      </c>
      <c r="L74" s="139" t="s">
        <v>26</v>
      </c>
      <c r="M74" s="117" t="s">
        <v>101</v>
      </c>
      <c r="N74" s="138"/>
      <c r="O74" s="138">
        <v>2</v>
      </c>
      <c r="P74" s="138">
        <v>6</v>
      </c>
      <c r="Q74" s="138">
        <v>1</v>
      </c>
      <c r="R74" s="138"/>
      <c r="S74" s="138"/>
      <c r="T74" s="138"/>
      <c r="U74" s="138">
        <v>9</v>
      </c>
    </row>
    <row r="75" spans="1:21" ht="48">
      <c r="A75" s="103"/>
      <c r="B75" s="105"/>
      <c r="C75" s="23" t="s">
        <v>73</v>
      </c>
      <c r="D75" s="21">
        <f>E75+F75+G75+H75+I75+J75+K75</f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139"/>
      <c r="M75" s="140"/>
      <c r="N75" s="138"/>
      <c r="O75" s="138"/>
      <c r="P75" s="138"/>
      <c r="Q75" s="138"/>
      <c r="R75" s="138"/>
      <c r="S75" s="138"/>
      <c r="T75" s="138"/>
      <c r="U75" s="138"/>
    </row>
    <row r="76" spans="1:21" ht="48">
      <c r="A76" s="103"/>
      <c r="B76" s="105"/>
      <c r="C76" s="23" t="s">
        <v>74</v>
      </c>
      <c r="D76" s="21">
        <f>E76+F76+G76+H76+I76+J76+K76</f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139"/>
      <c r="M76" s="140"/>
      <c r="N76" s="138"/>
      <c r="O76" s="138"/>
      <c r="P76" s="138"/>
      <c r="Q76" s="138"/>
      <c r="R76" s="138"/>
      <c r="S76" s="138"/>
      <c r="T76" s="138"/>
      <c r="U76" s="138"/>
    </row>
    <row r="77" spans="1:21" ht="28.5">
      <c r="A77" s="103"/>
      <c r="B77" s="105"/>
      <c r="C77" s="23" t="s">
        <v>100</v>
      </c>
      <c r="D77" s="21">
        <f>E77+F77+G77+H77+I77+J77+K77</f>
        <v>3983340</v>
      </c>
      <c r="E77" s="25">
        <v>0</v>
      </c>
      <c r="F77" s="25">
        <v>2022000</v>
      </c>
      <c r="G77" s="25">
        <v>1819800</v>
      </c>
      <c r="H77" s="25">
        <v>141540</v>
      </c>
      <c r="I77" s="21">
        <v>0</v>
      </c>
      <c r="J77" s="21">
        <v>0</v>
      </c>
      <c r="K77" s="21">
        <v>0</v>
      </c>
      <c r="L77" s="139"/>
      <c r="M77" s="140"/>
      <c r="N77" s="138"/>
      <c r="O77" s="138"/>
      <c r="P77" s="138"/>
      <c r="Q77" s="138"/>
      <c r="R77" s="138"/>
      <c r="S77" s="138"/>
      <c r="T77" s="138"/>
      <c r="U77" s="138"/>
    </row>
    <row r="78" spans="1:21" ht="28.5">
      <c r="A78" s="106"/>
      <c r="B78" s="108"/>
      <c r="C78" s="23" t="s">
        <v>69</v>
      </c>
      <c r="D78" s="21">
        <f>E78+F78+G78+H78+I78+J78+K78</f>
        <v>0</v>
      </c>
      <c r="E78" s="21">
        <f aca="true" t="shared" si="20" ref="E78:K78">F78+G78+H78+I78+J78+K78+L78</f>
        <v>0</v>
      </c>
      <c r="F78" s="21">
        <f t="shared" si="20"/>
        <v>0</v>
      </c>
      <c r="G78" s="21">
        <f t="shared" si="20"/>
        <v>0</v>
      </c>
      <c r="H78" s="21">
        <f t="shared" si="20"/>
        <v>0</v>
      </c>
      <c r="I78" s="21">
        <f t="shared" si="20"/>
        <v>0</v>
      </c>
      <c r="J78" s="21">
        <f t="shared" si="20"/>
        <v>0</v>
      </c>
      <c r="K78" s="21">
        <f t="shared" si="20"/>
        <v>0</v>
      </c>
      <c r="L78" s="139"/>
      <c r="M78" s="141"/>
      <c r="N78" s="138"/>
      <c r="O78" s="138"/>
      <c r="P78" s="138"/>
      <c r="Q78" s="138"/>
      <c r="R78" s="138"/>
      <c r="S78" s="138"/>
      <c r="T78" s="138"/>
      <c r="U78" s="138"/>
    </row>
    <row r="79" spans="1:21" ht="14.25">
      <c r="A79" s="100" t="s">
        <v>102</v>
      </c>
      <c r="B79" s="102"/>
      <c r="C79" s="24" t="s">
        <v>65</v>
      </c>
      <c r="D79" s="21">
        <f>D80+D81+D82+D83</f>
        <v>2200000</v>
      </c>
      <c r="E79" s="21">
        <f aca="true" t="shared" si="21" ref="E79:K79">E80+E81+E82+E83</f>
        <v>0</v>
      </c>
      <c r="F79" s="21">
        <f t="shared" si="21"/>
        <v>0</v>
      </c>
      <c r="G79" s="21">
        <f t="shared" si="21"/>
        <v>0</v>
      </c>
      <c r="H79" s="21">
        <f t="shared" si="21"/>
        <v>2200000</v>
      </c>
      <c r="I79" s="21">
        <f t="shared" si="21"/>
        <v>0</v>
      </c>
      <c r="J79" s="21">
        <f t="shared" si="21"/>
        <v>0</v>
      </c>
      <c r="K79" s="21">
        <f t="shared" si="21"/>
        <v>0</v>
      </c>
      <c r="L79" s="139" t="s">
        <v>19</v>
      </c>
      <c r="M79" s="117" t="s">
        <v>103</v>
      </c>
      <c r="N79" s="85"/>
      <c r="O79" s="85"/>
      <c r="P79" s="85"/>
      <c r="Q79" s="85">
        <v>1</v>
      </c>
      <c r="R79" s="85"/>
      <c r="S79" s="85"/>
      <c r="T79" s="85"/>
      <c r="U79" s="85">
        <v>1</v>
      </c>
    </row>
    <row r="80" spans="1:21" ht="48">
      <c r="A80" s="103"/>
      <c r="B80" s="105"/>
      <c r="C80" s="23" t="s">
        <v>73</v>
      </c>
      <c r="D80" s="21">
        <f>E80+F80+G80+H80+I80+J80+K80</f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139"/>
      <c r="M80" s="118"/>
      <c r="N80" s="86"/>
      <c r="O80" s="86"/>
      <c r="P80" s="86"/>
      <c r="Q80" s="86"/>
      <c r="R80" s="86"/>
      <c r="S80" s="86"/>
      <c r="T80" s="86"/>
      <c r="U80" s="86"/>
    </row>
    <row r="81" spans="1:21" ht="48">
      <c r="A81" s="103"/>
      <c r="B81" s="105"/>
      <c r="C81" s="23" t="s">
        <v>78</v>
      </c>
      <c r="D81" s="21">
        <f>E81+F81+G81+H81+I81+J81+K81</f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139"/>
      <c r="M81" s="118"/>
      <c r="N81" s="86"/>
      <c r="O81" s="86"/>
      <c r="P81" s="86"/>
      <c r="Q81" s="86"/>
      <c r="R81" s="86"/>
      <c r="S81" s="86"/>
      <c r="T81" s="86"/>
      <c r="U81" s="86"/>
    </row>
    <row r="82" spans="1:21" ht="28.5">
      <c r="A82" s="103"/>
      <c r="B82" s="105"/>
      <c r="C82" s="23" t="s">
        <v>68</v>
      </c>
      <c r="D82" s="21">
        <f>E82+F82+G82+H82+I82+J82+K82</f>
        <v>2200000</v>
      </c>
      <c r="E82" s="21">
        <v>0</v>
      </c>
      <c r="F82" s="21">
        <v>0</v>
      </c>
      <c r="G82" s="21">
        <v>0</v>
      </c>
      <c r="H82" s="21">
        <v>2200000</v>
      </c>
      <c r="I82" s="21">
        <v>0</v>
      </c>
      <c r="J82" s="21">
        <v>0</v>
      </c>
      <c r="K82" s="21">
        <v>0</v>
      </c>
      <c r="L82" s="139"/>
      <c r="M82" s="118"/>
      <c r="N82" s="86"/>
      <c r="O82" s="86"/>
      <c r="P82" s="86"/>
      <c r="Q82" s="86"/>
      <c r="R82" s="86"/>
      <c r="S82" s="86"/>
      <c r="T82" s="86"/>
      <c r="U82" s="86"/>
    </row>
    <row r="83" spans="1:21" ht="28.5">
      <c r="A83" s="106"/>
      <c r="B83" s="108"/>
      <c r="C83" s="23" t="s">
        <v>69</v>
      </c>
      <c r="D83" s="21">
        <f>E83+F83+G83+H83+I83+J83+K83</f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139"/>
      <c r="M83" s="119"/>
      <c r="N83" s="87"/>
      <c r="O83" s="87"/>
      <c r="P83" s="87"/>
      <c r="Q83" s="87"/>
      <c r="R83" s="87"/>
      <c r="S83" s="87"/>
      <c r="T83" s="87"/>
      <c r="U83" s="87"/>
    </row>
    <row r="84" spans="1:21" ht="14.25">
      <c r="A84" s="100" t="s">
        <v>30</v>
      </c>
      <c r="B84" s="102"/>
      <c r="C84" s="85" t="s">
        <v>31</v>
      </c>
      <c r="D84" s="85" t="s">
        <v>31</v>
      </c>
      <c r="E84" s="85" t="s">
        <v>31</v>
      </c>
      <c r="F84" s="85" t="s">
        <v>31</v>
      </c>
      <c r="G84" s="85" t="s">
        <v>31</v>
      </c>
      <c r="H84" s="85" t="s">
        <v>31</v>
      </c>
      <c r="I84" s="85" t="s">
        <v>31</v>
      </c>
      <c r="J84" s="85" t="s">
        <v>31</v>
      </c>
      <c r="K84" s="85" t="s">
        <v>31</v>
      </c>
      <c r="L84" s="94" t="s">
        <v>32</v>
      </c>
      <c r="M84" s="117" t="s">
        <v>104</v>
      </c>
      <c r="N84" s="85"/>
      <c r="O84" s="85"/>
      <c r="P84" s="85"/>
      <c r="Q84" s="85"/>
      <c r="R84" s="85">
        <v>2</v>
      </c>
      <c r="S84" s="85">
        <v>2</v>
      </c>
      <c r="T84" s="85">
        <v>2</v>
      </c>
      <c r="U84" s="85">
        <v>6</v>
      </c>
    </row>
    <row r="85" spans="1:21" ht="14.25">
      <c r="A85" s="103"/>
      <c r="B85" s="105"/>
      <c r="C85" s="86"/>
      <c r="D85" s="86"/>
      <c r="E85" s="86"/>
      <c r="F85" s="86"/>
      <c r="G85" s="86"/>
      <c r="H85" s="86"/>
      <c r="I85" s="86"/>
      <c r="J85" s="86"/>
      <c r="K85" s="86"/>
      <c r="L85" s="95"/>
      <c r="M85" s="118"/>
      <c r="N85" s="86"/>
      <c r="O85" s="86"/>
      <c r="P85" s="86"/>
      <c r="Q85" s="86"/>
      <c r="R85" s="86"/>
      <c r="S85" s="86"/>
      <c r="T85" s="86"/>
      <c r="U85" s="86"/>
    </row>
    <row r="86" spans="1:21" ht="14.25">
      <c r="A86" s="103"/>
      <c r="B86" s="105"/>
      <c r="C86" s="86"/>
      <c r="D86" s="86"/>
      <c r="E86" s="86"/>
      <c r="F86" s="86"/>
      <c r="G86" s="86"/>
      <c r="H86" s="86"/>
      <c r="I86" s="86"/>
      <c r="J86" s="86"/>
      <c r="K86" s="86"/>
      <c r="L86" s="95"/>
      <c r="M86" s="118"/>
      <c r="N86" s="86"/>
      <c r="O86" s="86"/>
      <c r="P86" s="86"/>
      <c r="Q86" s="86"/>
      <c r="R86" s="86"/>
      <c r="S86" s="86"/>
      <c r="T86" s="86"/>
      <c r="U86" s="86"/>
    </row>
    <row r="87" spans="1:21" ht="14.25">
      <c r="A87" s="103"/>
      <c r="B87" s="105"/>
      <c r="C87" s="86"/>
      <c r="D87" s="86"/>
      <c r="E87" s="86"/>
      <c r="F87" s="86"/>
      <c r="G87" s="86"/>
      <c r="H87" s="86"/>
      <c r="I87" s="86"/>
      <c r="J87" s="86"/>
      <c r="K87" s="86"/>
      <c r="L87" s="95"/>
      <c r="M87" s="118"/>
      <c r="N87" s="86"/>
      <c r="O87" s="86"/>
      <c r="P87" s="86"/>
      <c r="Q87" s="86"/>
      <c r="R87" s="86"/>
      <c r="S87" s="86"/>
      <c r="T87" s="86"/>
      <c r="U87" s="86"/>
    </row>
    <row r="88" spans="1:21" ht="14.25">
      <c r="A88" s="106"/>
      <c r="B88" s="108"/>
      <c r="C88" s="87"/>
      <c r="D88" s="87"/>
      <c r="E88" s="87"/>
      <c r="F88" s="87"/>
      <c r="G88" s="87"/>
      <c r="H88" s="87"/>
      <c r="I88" s="87"/>
      <c r="J88" s="87"/>
      <c r="K88" s="87"/>
      <c r="L88" s="96"/>
      <c r="M88" s="119"/>
      <c r="N88" s="87"/>
      <c r="O88" s="87"/>
      <c r="P88" s="87"/>
      <c r="Q88" s="87"/>
      <c r="R88" s="87"/>
      <c r="S88" s="87"/>
      <c r="T88" s="87"/>
      <c r="U88" s="87"/>
    </row>
    <row r="89" spans="1:21" ht="34.5" customHeight="1">
      <c r="A89" s="129" t="s">
        <v>33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1"/>
      <c r="U89" s="5"/>
    </row>
    <row r="90" spans="1:21" ht="14.25">
      <c r="A90" s="132" t="s">
        <v>105</v>
      </c>
      <c r="B90" s="133"/>
      <c r="C90" s="123" t="s">
        <v>31</v>
      </c>
      <c r="D90" s="123" t="s">
        <v>31</v>
      </c>
      <c r="E90" s="123" t="s">
        <v>31</v>
      </c>
      <c r="F90" s="123" t="s">
        <v>31</v>
      </c>
      <c r="G90" s="123" t="s">
        <v>31</v>
      </c>
      <c r="H90" s="123" t="s">
        <v>31</v>
      </c>
      <c r="I90" s="123" t="s">
        <v>31</v>
      </c>
      <c r="J90" s="123" t="s">
        <v>31</v>
      </c>
      <c r="K90" s="123" t="s">
        <v>31</v>
      </c>
      <c r="L90" s="120" t="s">
        <v>106</v>
      </c>
      <c r="M90" s="126" t="s">
        <v>107</v>
      </c>
      <c r="N90" s="120">
        <v>3</v>
      </c>
      <c r="O90" s="120">
        <v>3</v>
      </c>
      <c r="P90" s="120">
        <v>3</v>
      </c>
      <c r="Q90" s="120">
        <v>3</v>
      </c>
      <c r="R90" s="120">
        <v>3</v>
      </c>
      <c r="S90" s="120">
        <v>3</v>
      </c>
      <c r="T90" s="120">
        <v>3</v>
      </c>
      <c r="U90" s="94">
        <v>21</v>
      </c>
    </row>
    <row r="91" spans="1:21" ht="14.25">
      <c r="A91" s="134"/>
      <c r="B91" s="135"/>
      <c r="C91" s="124"/>
      <c r="D91" s="124"/>
      <c r="E91" s="124"/>
      <c r="F91" s="124"/>
      <c r="G91" s="124"/>
      <c r="H91" s="124"/>
      <c r="I91" s="124"/>
      <c r="J91" s="124"/>
      <c r="K91" s="124"/>
      <c r="L91" s="121"/>
      <c r="M91" s="127"/>
      <c r="N91" s="121"/>
      <c r="O91" s="121"/>
      <c r="P91" s="121"/>
      <c r="Q91" s="121"/>
      <c r="R91" s="121"/>
      <c r="S91" s="121"/>
      <c r="T91" s="121"/>
      <c r="U91" s="95"/>
    </row>
    <row r="92" spans="1:21" ht="14.25">
      <c r="A92" s="134"/>
      <c r="B92" s="135"/>
      <c r="C92" s="124"/>
      <c r="D92" s="124"/>
      <c r="E92" s="124"/>
      <c r="F92" s="124"/>
      <c r="G92" s="124"/>
      <c r="H92" s="124"/>
      <c r="I92" s="124"/>
      <c r="J92" s="124"/>
      <c r="K92" s="124"/>
      <c r="L92" s="121"/>
      <c r="M92" s="127"/>
      <c r="N92" s="121"/>
      <c r="O92" s="121"/>
      <c r="P92" s="121"/>
      <c r="Q92" s="121"/>
      <c r="R92" s="121"/>
      <c r="S92" s="121"/>
      <c r="T92" s="121"/>
      <c r="U92" s="95"/>
    </row>
    <row r="93" spans="1:21" ht="14.25">
      <c r="A93" s="134"/>
      <c r="B93" s="135"/>
      <c r="C93" s="124"/>
      <c r="D93" s="124"/>
      <c r="E93" s="124"/>
      <c r="F93" s="124"/>
      <c r="G93" s="124"/>
      <c r="H93" s="124"/>
      <c r="I93" s="124"/>
      <c r="J93" s="124"/>
      <c r="K93" s="124"/>
      <c r="L93" s="121"/>
      <c r="M93" s="127"/>
      <c r="N93" s="121"/>
      <c r="O93" s="121"/>
      <c r="P93" s="121"/>
      <c r="Q93" s="121"/>
      <c r="R93" s="121"/>
      <c r="S93" s="121"/>
      <c r="T93" s="121"/>
      <c r="U93" s="95"/>
    </row>
    <row r="94" spans="1:21" ht="14.25">
      <c r="A94" s="134"/>
      <c r="B94" s="135"/>
      <c r="C94" s="124"/>
      <c r="D94" s="124"/>
      <c r="E94" s="124"/>
      <c r="F94" s="124"/>
      <c r="G94" s="124"/>
      <c r="H94" s="124"/>
      <c r="I94" s="124"/>
      <c r="J94" s="124"/>
      <c r="K94" s="124"/>
      <c r="L94" s="121"/>
      <c r="M94" s="128"/>
      <c r="N94" s="122"/>
      <c r="O94" s="122"/>
      <c r="P94" s="122"/>
      <c r="Q94" s="122"/>
      <c r="R94" s="122"/>
      <c r="S94" s="122"/>
      <c r="T94" s="122"/>
      <c r="U94" s="96"/>
    </row>
    <row r="95" spans="1:21" ht="57">
      <c r="A95" s="136"/>
      <c r="B95" s="137"/>
      <c r="C95" s="125"/>
      <c r="D95" s="125"/>
      <c r="E95" s="125"/>
      <c r="F95" s="125"/>
      <c r="G95" s="125"/>
      <c r="H95" s="125"/>
      <c r="I95" s="125"/>
      <c r="J95" s="125"/>
      <c r="K95" s="125"/>
      <c r="L95" s="122"/>
      <c r="M95" s="32" t="s">
        <v>34</v>
      </c>
      <c r="N95" s="33">
        <f>31+104</f>
        <v>135</v>
      </c>
      <c r="O95" s="33">
        <f>31+106</f>
        <v>137</v>
      </c>
      <c r="P95" s="33">
        <f>31+108</f>
        <v>139</v>
      </c>
      <c r="Q95" s="33">
        <f>31+110</f>
        <v>141</v>
      </c>
      <c r="R95" s="33">
        <f>31+112</f>
        <v>143</v>
      </c>
      <c r="S95" s="33">
        <f>31+112</f>
        <v>143</v>
      </c>
      <c r="T95" s="33">
        <f>31+112</f>
        <v>143</v>
      </c>
      <c r="U95" s="34">
        <f>31+112</f>
        <v>143</v>
      </c>
    </row>
    <row r="96" spans="1:21" ht="14.25">
      <c r="A96" s="51" t="s">
        <v>108</v>
      </c>
      <c r="B96" s="52"/>
      <c r="C96" s="27" t="s">
        <v>65</v>
      </c>
      <c r="D96" s="28">
        <f>E96</f>
        <v>87400</v>
      </c>
      <c r="E96" s="29">
        <f>E98</f>
        <v>87400</v>
      </c>
      <c r="F96" s="28">
        <f aca="true" t="shared" si="22" ref="F96:K96">F97</f>
        <v>0</v>
      </c>
      <c r="G96" s="28">
        <f t="shared" si="22"/>
        <v>0</v>
      </c>
      <c r="H96" s="28">
        <f t="shared" si="22"/>
        <v>0</v>
      </c>
      <c r="I96" s="28">
        <f t="shared" si="22"/>
        <v>0</v>
      </c>
      <c r="J96" s="28">
        <f t="shared" si="22"/>
        <v>0</v>
      </c>
      <c r="K96" s="28">
        <f t="shared" si="22"/>
        <v>0</v>
      </c>
      <c r="L96" s="94" t="s">
        <v>19</v>
      </c>
      <c r="M96" s="117" t="s">
        <v>109</v>
      </c>
      <c r="N96" s="109" t="s">
        <v>35</v>
      </c>
      <c r="O96" s="94"/>
      <c r="P96" s="94"/>
      <c r="Q96" s="94"/>
      <c r="R96" s="94"/>
      <c r="S96" s="94"/>
      <c r="T96" s="94"/>
      <c r="U96" s="109" t="s">
        <v>35</v>
      </c>
    </row>
    <row r="97" spans="1:21" ht="48">
      <c r="A97" s="53"/>
      <c r="B97" s="54"/>
      <c r="C97" s="23" t="s">
        <v>73</v>
      </c>
      <c r="D97" s="28">
        <f>E97</f>
        <v>0</v>
      </c>
      <c r="E97" s="28">
        <v>0</v>
      </c>
      <c r="F97" s="14">
        <f aca="true" t="shared" si="23" ref="F97:K97">F86+F80+F75+F60+F45+F30+F14</f>
        <v>0</v>
      </c>
      <c r="G97" s="14">
        <f t="shared" si="23"/>
        <v>0</v>
      </c>
      <c r="H97" s="14">
        <f t="shared" si="23"/>
        <v>0</v>
      </c>
      <c r="I97" s="14">
        <f t="shared" si="23"/>
        <v>0</v>
      </c>
      <c r="J97" s="14">
        <f t="shared" si="23"/>
        <v>0</v>
      </c>
      <c r="K97" s="14">
        <f t="shared" si="23"/>
        <v>0</v>
      </c>
      <c r="L97" s="95"/>
      <c r="M97" s="118"/>
      <c r="N97" s="110"/>
      <c r="O97" s="95"/>
      <c r="P97" s="95"/>
      <c r="Q97" s="95"/>
      <c r="R97" s="95"/>
      <c r="S97" s="95"/>
      <c r="T97" s="95"/>
      <c r="U97" s="110"/>
    </row>
    <row r="98" spans="1:21" ht="48">
      <c r="A98" s="53"/>
      <c r="B98" s="54"/>
      <c r="C98" s="23" t="s">
        <v>74</v>
      </c>
      <c r="D98" s="30">
        <f>E98</f>
        <v>87400</v>
      </c>
      <c r="E98" s="31">
        <v>87400</v>
      </c>
      <c r="F98" s="14">
        <v>0</v>
      </c>
      <c r="G98" s="14">
        <v>0</v>
      </c>
      <c r="H98" s="14">
        <v>0</v>
      </c>
      <c r="I98" s="14">
        <f>I87+I81+I76+I61+I46+I31+I15</f>
        <v>0</v>
      </c>
      <c r="J98" s="14">
        <v>0</v>
      </c>
      <c r="K98" s="14">
        <v>0</v>
      </c>
      <c r="L98" s="95"/>
      <c r="M98" s="118"/>
      <c r="N98" s="110"/>
      <c r="O98" s="95"/>
      <c r="P98" s="95"/>
      <c r="Q98" s="95"/>
      <c r="R98" s="95"/>
      <c r="S98" s="95"/>
      <c r="T98" s="95"/>
      <c r="U98" s="110"/>
    </row>
    <row r="99" spans="1:21" ht="28.5">
      <c r="A99" s="53"/>
      <c r="B99" s="54"/>
      <c r="C99" s="23" t="s">
        <v>79</v>
      </c>
      <c r="D99" s="30">
        <v>0</v>
      </c>
      <c r="E99" s="30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95"/>
      <c r="M99" s="118"/>
      <c r="N99" s="110"/>
      <c r="O99" s="95"/>
      <c r="P99" s="95"/>
      <c r="Q99" s="95"/>
      <c r="R99" s="95"/>
      <c r="S99" s="95"/>
      <c r="T99" s="95"/>
      <c r="U99" s="110"/>
    </row>
    <row r="100" spans="1:21" ht="28.5">
      <c r="A100" s="55"/>
      <c r="B100" s="56"/>
      <c r="C100" s="23" t="s">
        <v>69</v>
      </c>
      <c r="D100" s="30">
        <v>0</v>
      </c>
      <c r="E100" s="30">
        <v>0</v>
      </c>
      <c r="F100" s="14">
        <f aca="true" t="shared" si="24" ref="F100:K100">F89+F83+F78+F63+F48+F33+F17</f>
        <v>0</v>
      </c>
      <c r="G100" s="14">
        <f t="shared" si="24"/>
        <v>0</v>
      </c>
      <c r="H100" s="14">
        <f t="shared" si="24"/>
        <v>0</v>
      </c>
      <c r="I100" s="14">
        <f t="shared" si="24"/>
        <v>0</v>
      </c>
      <c r="J100" s="14">
        <f t="shared" si="24"/>
        <v>0</v>
      </c>
      <c r="K100" s="14">
        <f t="shared" si="24"/>
        <v>0</v>
      </c>
      <c r="L100" s="96"/>
      <c r="M100" s="119"/>
      <c r="N100" s="111"/>
      <c r="O100" s="96"/>
      <c r="P100" s="96"/>
      <c r="Q100" s="96"/>
      <c r="R100" s="96"/>
      <c r="S100" s="96"/>
      <c r="T100" s="96"/>
      <c r="U100" s="111"/>
    </row>
    <row r="101" spans="1:21" ht="14.25">
      <c r="A101" s="100" t="s">
        <v>110</v>
      </c>
      <c r="B101" s="112"/>
      <c r="C101" s="27" t="s">
        <v>65</v>
      </c>
      <c r="D101" s="14">
        <f aca="true" t="shared" si="25" ref="D101:K101">D102+D103+D104+D105</f>
        <v>374186786</v>
      </c>
      <c r="E101" s="14">
        <f t="shared" si="25"/>
        <v>49721600</v>
      </c>
      <c r="F101" s="14">
        <f t="shared" si="25"/>
        <v>35389500</v>
      </c>
      <c r="G101" s="14">
        <f t="shared" si="25"/>
        <v>46973528</v>
      </c>
      <c r="H101" s="14">
        <f t="shared" si="25"/>
        <v>66857158</v>
      </c>
      <c r="I101" s="14">
        <f t="shared" si="25"/>
        <v>59332500</v>
      </c>
      <c r="J101" s="14">
        <f t="shared" si="25"/>
        <v>57190000</v>
      </c>
      <c r="K101" s="14">
        <f t="shared" si="25"/>
        <v>58722500</v>
      </c>
      <c r="L101" s="94" t="s">
        <v>36</v>
      </c>
      <c r="M101" s="94" t="s">
        <v>36</v>
      </c>
      <c r="N101" s="94" t="s">
        <v>36</v>
      </c>
      <c r="O101" s="94" t="s">
        <v>36</v>
      </c>
      <c r="P101" s="94" t="s">
        <v>36</v>
      </c>
      <c r="Q101" s="94" t="s">
        <v>36</v>
      </c>
      <c r="R101" s="94" t="s">
        <v>36</v>
      </c>
      <c r="S101" s="94" t="s">
        <v>36</v>
      </c>
      <c r="T101" s="94" t="s">
        <v>36</v>
      </c>
      <c r="U101" s="94" t="s">
        <v>36</v>
      </c>
    </row>
    <row r="102" spans="1:21" ht="48">
      <c r="A102" s="113"/>
      <c r="B102" s="114"/>
      <c r="C102" s="23" t="s">
        <v>82</v>
      </c>
      <c r="D102" s="35">
        <v>0</v>
      </c>
      <c r="E102" s="35">
        <v>0</v>
      </c>
      <c r="F102" s="14">
        <f aca="true" t="shared" si="26" ref="F102:K105">F91+F85+F80+F65+F50+F35+F19</f>
        <v>0</v>
      </c>
      <c r="G102" s="14">
        <f t="shared" si="26"/>
        <v>0</v>
      </c>
      <c r="H102" s="14">
        <f t="shared" si="26"/>
        <v>0</v>
      </c>
      <c r="I102" s="14">
        <f t="shared" si="26"/>
        <v>0</v>
      </c>
      <c r="J102" s="14">
        <f t="shared" si="26"/>
        <v>0</v>
      </c>
      <c r="K102" s="14">
        <f t="shared" si="26"/>
        <v>0</v>
      </c>
      <c r="L102" s="95"/>
      <c r="M102" s="95"/>
      <c r="N102" s="95"/>
      <c r="O102" s="95"/>
      <c r="P102" s="95"/>
      <c r="Q102" s="95"/>
      <c r="R102" s="95"/>
      <c r="S102" s="95"/>
      <c r="T102" s="95"/>
      <c r="U102" s="95"/>
    </row>
    <row r="103" spans="1:21" ht="48">
      <c r="A103" s="113"/>
      <c r="B103" s="114"/>
      <c r="C103" s="23" t="s">
        <v>111</v>
      </c>
      <c r="D103" s="35">
        <f>E103+F103+G103+H103+I103+J103+K103</f>
        <v>437000</v>
      </c>
      <c r="E103" s="35">
        <f>E98+E64</f>
        <v>437000</v>
      </c>
      <c r="F103" s="14">
        <f t="shared" si="26"/>
        <v>0</v>
      </c>
      <c r="G103" s="14">
        <f t="shared" si="26"/>
        <v>0</v>
      </c>
      <c r="H103" s="14">
        <f t="shared" si="26"/>
        <v>0</v>
      </c>
      <c r="I103" s="14">
        <f t="shared" si="26"/>
        <v>0</v>
      </c>
      <c r="J103" s="14">
        <f t="shared" si="26"/>
        <v>0</v>
      </c>
      <c r="K103" s="14">
        <f t="shared" si="26"/>
        <v>0</v>
      </c>
      <c r="L103" s="95"/>
      <c r="M103" s="95"/>
      <c r="N103" s="95"/>
      <c r="O103" s="95"/>
      <c r="P103" s="95"/>
      <c r="Q103" s="95"/>
      <c r="R103" s="95"/>
      <c r="S103" s="95"/>
      <c r="T103" s="95"/>
      <c r="U103" s="95"/>
    </row>
    <row r="104" spans="1:21" ht="28.5">
      <c r="A104" s="113"/>
      <c r="B104" s="114"/>
      <c r="C104" s="23" t="s">
        <v>112</v>
      </c>
      <c r="D104" s="14">
        <f>E104+F104+G104+H104+I104+J104+K104</f>
        <v>373749786</v>
      </c>
      <c r="E104" s="14">
        <f>E93+E87+E82+E67+E52+E37+E21</f>
        <v>49284600</v>
      </c>
      <c r="F104" s="14">
        <f t="shared" si="26"/>
        <v>35389500</v>
      </c>
      <c r="G104" s="14">
        <f>G93+G87+G82+G67+G52+G37+G21</f>
        <v>46973528</v>
      </c>
      <c r="H104" s="14">
        <f>H93+H87+H82+H67+H52+H37+H21</f>
        <v>66857158</v>
      </c>
      <c r="I104" s="14">
        <f t="shared" si="26"/>
        <v>59332500</v>
      </c>
      <c r="J104" s="14">
        <f t="shared" si="26"/>
        <v>57190000</v>
      </c>
      <c r="K104" s="14">
        <f t="shared" si="26"/>
        <v>58722500</v>
      </c>
      <c r="L104" s="95"/>
      <c r="M104" s="95"/>
      <c r="N104" s="95"/>
      <c r="O104" s="95"/>
      <c r="P104" s="95"/>
      <c r="Q104" s="95"/>
      <c r="R104" s="95"/>
      <c r="S104" s="95"/>
      <c r="T104" s="95"/>
      <c r="U104" s="95"/>
    </row>
    <row r="105" spans="1:21" ht="28.5">
      <c r="A105" s="115"/>
      <c r="B105" s="116"/>
      <c r="C105" s="23" t="s">
        <v>69</v>
      </c>
      <c r="D105" s="14">
        <f>E105+F105+G105+H105+I105+J105+K105</f>
        <v>0</v>
      </c>
      <c r="E105" s="14">
        <f>E94+E88+E83+E68+E53+E38+E22</f>
        <v>0</v>
      </c>
      <c r="F105" s="14">
        <f t="shared" si="26"/>
        <v>0</v>
      </c>
      <c r="G105" s="14">
        <f t="shared" si="26"/>
        <v>0</v>
      </c>
      <c r="H105" s="14">
        <f t="shared" si="26"/>
        <v>0</v>
      </c>
      <c r="I105" s="14">
        <f t="shared" si="26"/>
        <v>0</v>
      </c>
      <c r="J105" s="14">
        <f t="shared" si="26"/>
        <v>0</v>
      </c>
      <c r="K105" s="14">
        <f t="shared" si="26"/>
        <v>0</v>
      </c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:21" ht="28.5" customHeight="1">
      <c r="A106" s="97" t="s">
        <v>37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9"/>
      <c r="U106" s="5"/>
    </row>
    <row r="107" spans="1:21" ht="38.25">
      <c r="A107" s="100" t="s">
        <v>15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2"/>
      <c r="M107" s="37" t="s">
        <v>113</v>
      </c>
      <c r="N107" s="38">
        <v>157.4</v>
      </c>
      <c r="O107" s="38">
        <v>157.4</v>
      </c>
      <c r="P107" s="38">
        <v>157.4</v>
      </c>
      <c r="Q107" s="38">
        <v>157.4</v>
      </c>
      <c r="R107" s="38">
        <v>157.4</v>
      </c>
      <c r="S107" s="38">
        <v>157.4</v>
      </c>
      <c r="T107" s="39">
        <v>157</v>
      </c>
      <c r="U107" s="39">
        <v>157</v>
      </c>
    </row>
    <row r="108" spans="1:21" ht="57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5"/>
      <c r="M108" s="37" t="s">
        <v>114</v>
      </c>
      <c r="N108" s="38">
        <v>4.59</v>
      </c>
      <c r="O108" s="38">
        <v>4.59</v>
      </c>
      <c r="P108" s="38">
        <v>4.59</v>
      </c>
      <c r="Q108" s="38">
        <v>4.58</v>
      </c>
      <c r="R108" s="38">
        <v>4.58</v>
      </c>
      <c r="S108" s="38">
        <v>4.58</v>
      </c>
      <c r="T108" s="38">
        <v>4.57</v>
      </c>
      <c r="U108" s="38">
        <v>4.57</v>
      </c>
    </row>
    <row r="109" spans="1:21" ht="66.75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5"/>
      <c r="M109" s="36" t="s">
        <v>115</v>
      </c>
      <c r="N109" s="11">
        <v>1.37</v>
      </c>
      <c r="O109" s="11">
        <v>1.37</v>
      </c>
      <c r="P109" s="11">
        <v>1.37</v>
      </c>
      <c r="Q109" s="11">
        <v>1.37</v>
      </c>
      <c r="R109" s="11">
        <v>1.36</v>
      </c>
      <c r="S109" s="11">
        <v>1.36</v>
      </c>
      <c r="T109" s="11">
        <v>1.36</v>
      </c>
      <c r="U109" s="11">
        <v>1.36</v>
      </c>
    </row>
    <row r="110" spans="1:21" ht="48">
      <c r="A110" s="106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8"/>
      <c r="M110" s="37" t="s">
        <v>116</v>
      </c>
      <c r="N110" s="11">
        <v>0.64</v>
      </c>
      <c r="O110" s="11">
        <v>0.64</v>
      </c>
      <c r="P110" s="11">
        <v>0.63</v>
      </c>
      <c r="Q110" s="11">
        <v>0.63</v>
      </c>
      <c r="R110" s="11">
        <v>0.63</v>
      </c>
      <c r="S110" s="11">
        <v>0.63</v>
      </c>
      <c r="T110" s="11">
        <v>0.62</v>
      </c>
      <c r="U110" s="11">
        <v>0.62</v>
      </c>
    </row>
    <row r="111" spans="1:21" ht="21.75" customHeight="1">
      <c r="A111" s="77" t="s">
        <v>38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8"/>
    </row>
    <row r="112" spans="1:21" ht="21" customHeight="1">
      <c r="A112" s="51" t="s">
        <v>117</v>
      </c>
      <c r="B112" s="52"/>
      <c r="C112" s="9" t="s">
        <v>17</v>
      </c>
      <c r="D112" s="35">
        <f>D113+D114+D115+D116</f>
        <v>12368000</v>
      </c>
      <c r="E112" s="35">
        <f>E113+E114+E115+E116</f>
        <v>0</v>
      </c>
      <c r="F112" s="35">
        <f aca="true" t="shared" si="27" ref="F112:K112">F113+F114+F115+F116</f>
        <v>0</v>
      </c>
      <c r="G112" s="35">
        <f t="shared" si="27"/>
        <v>3037000</v>
      </c>
      <c r="H112" s="35">
        <f t="shared" si="27"/>
        <v>7931000</v>
      </c>
      <c r="I112" s="35">
        <f t="shared" si="27"/>
        <v>1400000</v>
      </c>
      <c r="J112" s="35">
        <f t="shared" si="27"/>
        <v>0</v>
      </c>
      <c r="K112" s="35">
        <f t="shared" si="27"/>
        <v>0</v>
      </c>
      <c r="L112" s="48" t="s">
        <v>19</v>
      </c>
      <c r="M112" s="62" t="s">
        <v>120</v>
      </c>
      <c r="N112" s="91"/>
      <c r="O112" s="91"/>
      <c r="P112" s="65">
        <v>1</v>
      </c>
      <c r="Q112" s="65">
        <v>1</v>
      </c>
      <c r="R112" s="65">
        <v>1</v>
      </c>
      <c r="S112" s="65"/>
      <c r="T112" s="65"/>
      <c r="U112" s="65">
        <v>3</v>
      </c>
    </row>
    <row r="113" spans="1:21" ht="48">
      <c r="A113" s="53"/>
      <c r="B113" s="54"/>
      <c r="C113" s="41" t="s">
        <v>118</v>
      </c>
      <c r="D113" s="35">
        <f>E113+F113+G113+H113+I113+J113+K113</f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49"/>
      <c r="M113" s="63"/>
      <c r="N113" s="92"/>
      <c r="O113" s="92"/>
      <c r="P113" s="66"/>
      <c r="Q113" s="66"/>
      <c r="R113" s="66"/>
      <c r="S113" s="66"/>
      <c r="T113" s="66"/>
      <c r="U113" s="66"/>
    </row>
    <row r="114" spans="1:21" ht="38.25">
      <c r="A114" s="53"/>
      <c r="B114" s="54"/>
      <c r="C114" s="41" t="s">
        <v>119</v>
      </c>
      <c r="D114" s="35">
        <f>E114+F114+G114+H114+I114+J114+K114</f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49"/>
      <c r="M114" s="63"/>
      <c r="N114" s="92"/>
      <c r="O114" s="92"/>
      <c r="P114" s="66"/>
      <c r="Q114" s="66"/>
      <c r="R114" s="66"/>
      <c r="S114" s="66"/>
      <c r="T114" s="66"/>
      <c r="U114" s="66"/>
    </row>
    <row r="115" spans="1:21" ht="28.5">
      <c r="A115" s="53"/>
      <c r="B115" s="54"/>
      <c r="C115" s="41" t="s">
        <v>80</v>
      </c>
      <c r="D115" s="35">
        <f>E115+F115+G115+H115+I115+J115+K115</f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49"/>
      <c r="M115" s="63"/>
      <c r="N115" s="92"/>
      <c r="O115" s="92"/>
      <c r="P115" s="66"/>
      <c r="Q115" s="66"/>
      <c r="R115" s="66"/>
      <c r="S115" s="66"/>
      <c r="T115" s="66"/>
      <c r="U115" s="66"/>
    </row>
    <row r="116" spans="1:21" ht="28.5">
      <c r="A116" s="55"/>
      <c r="B116" s="56"/>
      <c r="C116" s="41" t="s">
        <v>69</v>
      </c>
      <c r="D116" s="35">
        <f>E116+F116+G116+H116+I116+J116+K116</f>
        <v>12368000</v>
      </c>
      <c r="E116" s="35">
        <v>0</v>
      </c>
      <c r="F116" s="35">
        <v>0</v>
      </c>
      <c r="G116" s="35">
        <v>3037000</v>
      </c>
      <c r="H116" s="35">
        <v>7931000</v>
      </c>
      <c r="I116" s="35">
        <v>1400000</v>
      </c>
      <c r="J116" s="35">
        <v>0</v>
      </c>
      <c r="K116" s="35">
        <v>0</v>
      </c>
      <c r="L116" s="50"/>
      <c r="M116" s="64"/>
      <c r="N116" s="93"/>
      <c r="O116" s="93"/>
      <c r="P116" s="67"/>
      <c r="Q116" s="67"/>
      <c r="R116" s="67"/>
      <c r="S116" s="67"/>
      <c r="T116" s="67"/>
      <c r="U116" s="67"/>
    </row>
    <row r="117" spans="1:21" ht="25.5" customHeight="1">
      <c r="A117" s="88" t="s">
        <v>39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90"/>
      <c r="U117" s="5"/>
    </row>
    <row r="118" spans="1:21" ht="14.25">
      <c r="A118" s="51" t="s">
        <v>121</v>
      </c>
      <c r="B118" s="52"/>
      <c r="C118" s="65" t="s">
        <v>31</v>
      </c>
      <c r="D118" s="65" t="s">
        <v>31</v>
      </c>
      <c r="E118" s="65" t="s">
        <v>31</v>
      </c>
      <c r="F118" s="65" t="s">
        <v>31</v>
      </c>
      <c r="G118" s="65" t="s">
        <v>31</v>
      </c>
      <c r="H118" s="65" t="s">
        <v>31</v>
      </c>
      <c r="I118" s="65" t="s">
        <v>31</v>
      </c>
      <c r="J118" s="65" t="s">
        <v>31</v>
      </c>
      <c r="K118" s="65" t="s">
        <v>31</v>
      </c>
      <c r="L118" s="48" t="s">
        <v>19</v>
      </c>
      <c r="M118" s="62" t="s">
        <v>122</v>
      </c>
      <c r="N118" s="48">
        <v>3</v>
      </c>
      <c r="O118" s="48">
        <v>3</v>
      </c>
      <c r="P118" s="48">
        <v>3</v>
      </c>
      <c r="Q118" s="48">
        <v>3</v>
      </c>
      <c r="R118" s="48">
        <v>3</v>
      </c>
      <c r="S118" s="48">
        <v>3</v>
      </c>
      <c r="T118" s="48">
        <v>3</v>
      </c>
      <c r="U118" s="48">
        <v>3</v>
      </c>
    </row>
    <row r="119" spans="1:21" ht="14.25">
      <c r="A119" s="53"/>
      <c r="B119" s="54"/>
      <c r="C119" s="66"/>
      <c r="D119" s="66"/>
      <c r="E119" s="66"/>
      <c r="F119" s="66"/>
      <c r="G119" s="66"/>
      <c r="H119" s="66"/>
      <c r="I119" s="66"/>
      <c r="J119" s="66"/>
      <c r="K119" s="66"/>
      <c r="L119" s="49"/>
      <c r="M119" s="63"/>
      <c r="N119" s="49"/>
      <c r="O119" s="49"/>
      <c r="P119" s="49"/>
      <c r="Q119" s="49"/>
      <c r="R119" s="49"/>
      <c r="S119" s="49"/>
      <c r="T119" s="49"/>
      <c r="U119" s="49"/>
    </row>
    <row r="120" spans="1:21" ht="14.25">
      <c r="A120" s="53"/>
      <c r="B120" s="54"/>
      <c r="C120" s="66"/>
      <c r="D120" s="66"/>
      <c r="E120" s="66"/>
      <c r="F120" s="66"/>
      <c r="G120" s="66"/>
      <c r="H120" s="66"/>
      <c r="I120" s="66"/>
      <c r="J120" s="66"/>
      <c r="K120" s="66"/>
      <c r="L120" s="49"/>
      <c r="M120" s="63"/>
      <c r="N120" s="49"/>
      <c r="O120" s="49"/>
      <c r="P120" s="49"/>
      <c r="Q120" s="49"/>
      <c r="R120" s="49"/>
      <c r="S120" s="49"/>
      <c r="T120" s="49"/>
      <c r="U120" s="49"/>
    </row>
    <row r="121" spans="1:21" ht="14.25">
      <c r="A121" s="53"/>
      <c r="B121" s="54"/>
      <c r="C121" s="66"/>
      <c r="D121" s="66"/>
      <c r="E121" s="66"/>
      <c r="F121" s="66"/>
      <c r="G121" s="66"/>
      <c r="H121" s="66"/>
      <c r="I121" s="66"/>
      <c r="J121" s="66"/>
      <c r="K121" s="66"/>
      <c r="L121" s="49"/>
      <c r="M121" s="63"/>
      <c r="N121" s="49"/>
      <c r="O121" s="49"/>
      <c r="P121" s="49"/>
      <c r="Q121" s="49"/>
      <c r="R121" s="49"/>
      <c r="S121" s="49"/>
      <c r="T121" s="49"/>
      <c r="U121" s="49"/>
    </row>
    <row r="122" spans="1:21" ht="60" customHeight="1">
      <c r="A122" s="55"/>
      <c r="B122" s="56"/>
      <c r="C122" s="67"/>
      <c r="D122" s="67"/>
      <c r="E122" s="67"/>
      <c r="F122" s="67"/>
      <c r="G122" s="67"/>
      <c r="H122" s="67"/>
      <c r="I122" s="67"/>
      <c r="J122" s="67"/>
      <c r="K122" s="67"/>
      <c r="L122" s="50"/>
      <c r="M122" s="64"/>
      <c r="N122" s="50"/>
      <c r="O122" s="50"/>
      <c r="P122" s="50"/>
      <c r="Q122" s="50"/>
      <c r="R122" s="50"/>
      <c r="S122" s="50"/>
      <c r="T122" s="50"/>
      <c r="U122" s="50"/>
    </row>
    <row r="123" spans="1:21" ht="14.25">
      <c r="A123" s="51" t="s">
        <v>123</v>
      </c>
      <c r="B123" s="52"/>
      <c r="C123" s="65" t="s">
        <v>31</v>
      </c>
      <c r="D123" s="65" t="s">
        <v>31</v>
      </c>
      <c r="E123" s="65" t="s">
        <v>31</v>
      </c>
      <c r="F123" s="65" t="s">
        <v>31</v>
      </c>
      <c r="G123" s="65" t="s">
        <v>31</v>
      </c>
      <c r="H123" s="65" t="s">
        <v>31</v>
      </c>
      <c r="I123" s="65" t="s">
        <v>31</v>
      </c>
      <c r="J123" s="65" t="s">
        <v>31</v>
      </c>
      <c r="K123" s="65" t="s">
        <v>31</v>
      </c>
      <c r="L123" s="48" t="s">
        <v>19</v>
      </c>
      <c r="M123" s="62" t="s">
        <v>124</v>
      </c>
      <c r="N123" s="48">
        <v>65</v>
      </c>
      <c r="O123" s="48">
        <v>65</v>
      </c>
      <c r="P123" s="48">
        <v>65</v>
      </c>
      <c r="Q123" s="48">
        <v>65</v>
      </c>
      <c r="R123" s="48">
        <v>65</v>
      </c>
      <c r="S123" s="48">
        <v>65</v>
      </c>
      <c r="T123" s="48">
        <v>65</v>
      </c>
      <c r="U123" s="48">
        <v>455</v>
      </c>
    </row>
    <row r="124" spans="1:21" ht="14.25">
      <c r="A124" s="53"/>
      <c r="B124" s="54"/>
      <c r="C124" s="66"/>
      <c r="D124" s="66"/>
      <c r="E124" s="66"/>
      <c r="F124" s="66"/>
      <c r="G124" s="66"/>
      <c r="H124" s="66"/>
      <c r="I124" s="66"/>
      <c r="J124" s="66"/>
      <c r="K124" s="66"/>
      <c r="L124" s="49"/>
      <c r="M124" s="63"/>
      <c r="N124" s="49"/>
      <c r="O124" s="49"/>
      <c r="P124" s="49"/>
      <c r="Q124" s="49"/>
      <c r="R124" s="49"/>
      <c r="S124" s="49"/>
      <c r="T124" s="49"/>
      <c r="U124" s="49"/>
    </row>
    <row r="125" spans="1:21" ht="14.25">
      <c r="A125" s="53"/>
      <c r="B125" s="54"/>
      <c r="C125" s="66"/>
      <c r="D125" s="66"/>
      <c r="E125" s="66"/>
      <c r="F125" s="66"/>
      <c r="G125" s="66"/>
      <c r="H125" s="66"/>
      <c r="I125" s="66"/>
      <c r="J125" s="66"/>
      <c r="K125" s="66"/>
      <c r="L125" s="49"/>
      <c r="M125" s="63"/>
      <c r="N125" s="49"/>
      <c r="O125" s="49"/>
      <c r="P125" s="49"/>
      <c r="Q125" s="49"/>
      <c r="R125" s="49"/>
      <c r="S125" s="49"/>
      <c r="T125" s="49"/>
      <c r="U125" s="49"/>
    </row>
    <row r="126" spans="1:21" ht="14.25">
      <c r="A126" s="53"/>
      <c r="B126" s="54"/>
      <c r="C126" s="66"/>
      <c r="D126" s="66"/>
      <c r="E126" s="66"/>
      <c r="F126" s="66"/>
      <c r="G126" s="66"/>
      <c r="H126" s="66"/>
      <c r="I126" s="66"/>
      <c r="J126" s="66"/>
      <c r="K126" s="66"/>
      <c r="L126" s="49"/>
      <c r="M126" s="63"/>
      <c r="N126" s="49"/>
      <c r="O126" s="49"/>
      <c r="P126" s="49"/>
      <c r="Q126" s="49"/>
      <c r="R126" s="49"/>
      <c r="S126" s="49"/>
      <c r="T126" s="49"/>
      <c r="U126" s="49"/>
    </row>
    <row r="127" spans="1:21" ht="55.5" customHeight="1">
      <c r="A127" s="55"/>
      <c r="B127" s="56"/>
      <c r="C127" s="67"/>
      <c r="D127" s="67"/>
      <c r="E127" s="67"/>
      <c r="F127" s="67"/>
      <c r="G127" s="67"/>
      <c r="H127" s="67"/>
      <c r="I127" s="67"/>
      <c r="J127" s="67"/>
      <c r="K127" s="67"/>
      <c r="L127" s="50"/>
      <c r="M127" s="64"/>
      <c r="N127" s="50"/>
      <c r="O127" s="50"/>
      <c r="P127" s="50"/>
      <c r="Q127" s="50"/>
      <c r="R127" s="50"/>
      <c r="S127" s="50"/>
      <c r="T127" s="50"/>
      <c r="U127" s="50"/>
    </row>
    <row r="128" spans="1:21" ht="14.25">
      <c r="A128" s="51" t="s">
        <v>40</v>
      </c>
      <c r="B128" s="52"/>
      <c r="C128" s="43" t="s">
        <v>65</v>
      </c>
      <c r="D128" s="35">
        <f>D129+D130+D131+D132</f>
        <v>114032000</v>
      </c>
      <c r="E128" s="35">
        <f aca="true" t="shared" si="28" ref="E128:K128">E129+E130+E131+E132</f>
        <v>31112000</v>
      </c>
      <c r="F128" s="35">
        <f t="shared" si="28"/>
        <v>8700000</v>
      </c>
      <c r="G128" s="35">
        <f t="shared" si="28"/>
        <v>11520000</v>
      </c>
      <c r="H128" s="35">
        <f t="shared" si="28"/>
        <v>14500000</v>
      </c>
      <c r="I128" s="35">
        <f t="shared" si="28"/>
        <v>15300000</v>
      </c>
      <c r="J128" s="35">
        <f t="shared" si="28"/>
        <v>16200000</v>
      </c>
      <c r="K128" s="35">
        <f t="shared" si="28"/>
        <v>16700000</v>
      </c>
      <c r="L128" s="48" t="s">
        <v>19</v>
      </c>
      <c r="M128" s="62" t="s">
        <v>125</v>
      </c>
      <c r="N128" s="48">
        <v>0.6</v>
      </c>
      <c r="O128" s="48">
        <v>0.6</v>
      </c>
      <c r="P128" s="48">
        <v>1.4</v>
      </c>
      <c r="Q128" s="48">
        <v>1.7</v>
      </c>
      <c r="R128" s="48">
        <v>1.8</v>
      </c>
      <c r="S128" s="48">
        <v>1.9</v>
      </c>
      <c r="T128" s="48">
        <v>1.9</v>
      </c>
      <c r="U128" s="48">
        <v>9.9</v>
      </c>
    </row>
    <row r="129" spans="1:21" ht="48">
      <c r="A129" s="53"/>
      <c r="B129" s="54"/>
      <c r="C129" s="44" t="s">
        <v>73</v>
      </c>
      <c r="D129" s="35">
        <f>E129+F129+G129+H129+I129+J129+K129</f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49"/>
      <c r="M129" s="63"/>
      <c r="N129" s="49"/>
      <c r="O129" s="49"/>
      <c r="P129" s="49"/>
      <c r="Q129" s="49"/>
      <c r="R129" s="49"/>
      <c r="S129" s="49"/>
      <c r="T129" s="49"/>
      <c r="U129" s="49"/>
    </row>
    <row r="130" spans="1:21" ht="48">
      <c r="A130" s="53"/>
      <c r="B130" s="54"/>
      <c r="C130" s="44" t="s">
        <v>83</v>
      </c>
      <c r="D130" s="35">
        <f>E130+F130+G130+H130+I130+J130+K130</f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49"/>
      <c r="M130" s="63"/>
      <c r="N130" s="49"/>
      <c r="O130" s="49"/>
      <c r="P130" s="49"/>
      <c r="Q130" s="49"/>
      <c r="R130" s="49"/>
      <c r="S130" s="49"/>
      <c r="T130" s="49"/>
      <c r="U130" s="49"/>
    </row>
    <row r="131" spans="1:21" ht="28.5">
      <c r="A131" s="53"/>
      <c r="B131" s="54"/>
      <c r="C131" s="44" t="s">
        <v>112</v>
      </c>
      <c r="D131" s="35">
        <f>E131+F131+G131+H131+I131+J131+K131</f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49"/>
      <c r="M131" s="63"/>
      <c r="N131" s="49"/>
      <c r="O131" s="49"/>
      <c r="P131" s="49"/>
      <c r="Q131" s="49"/>
      <c r="R131" s="49"/>
      <c r="S131" s="49"/>
      <c r="T131" s="49"/>
      <c r="U131" s="49"/>
    </row>
    <row r="132" spans="1:21" ht="28.5">
      <c r="A132" s="55"/>
      <c r="B132" s="56"/>
      <c r="C132" s="44" t="s">
        <v>69</v>
      </c>
      <c r="D132" s="35">
        <f>E132+F132+G132+H132+I132+J132+K132</f>
        <v>114032000</v>
      </c>
      <c r="E132" s="35">
        <v>31112000</v>
      </c>
      <c r="F132" s="35">
        <v>8700000</v>
      </c>
      <c r="G132" s="35">
        <v>11520000</v>
      </c>
      <c r="H132" s="35">
        <v>14500000</v>
      </c>
      <c r="I132" s="35">
        <v>15300000</v>
      </c>
      <c r="J132" s="35">
        <v>16200000</v>
      </c>
      <c r="K132" s="35">
        <v>16700000</v>
      </c>
      <c r="L132" s="50"/>
      <c r="M132" s="64"/>
      <c r="N132" s="50"/>
      <c r="O132" s="50"/>
      <c r="P132" s="50"/>
      <c r="Q132" s="50"/>
      <c r="R132" s="50"/>
      <c r="S132" s="50"/>
      <c r="T132" s="50"/>
      <c r="U132" s="50"/>
    </row>
    <row r="133" spans="1:21" ht="14.25">
      <c r="A133" s="51" t="s">
        <v>41</v>
      </c>
      <c r="B133" s="52"/>
      <c r="C133" s="10" t="s">
        <v>65</v>
      </c>
      <c r="D133" s="35">
        <f>D134+D135+D136+D137</f>
        <v>8976000</v>
      </c>
      <c r="E133" s="35">
        <f aca="true" t="shared" si="29" ref="E133:K133">E134+E135+E136+E137</f>
        <v>8976000</v>
      </c>
      <c r="F133" s="35">
        <f t="shared" si="29"/>
        <v>0</v>
      </c>
      <c r="G133" s="35">
        <f t="shared" si="29"/>
        <v>0</v>
      </c>
      <c r="H133" s="35">
        <f t="shared" si="29"/>
        <v>0</v>
      </c>
      <c r="I133" s="35">
        <f t="shared" si="29"/>
        <v>0</v>
      </c>
      <c r="J133" s="35">
        <f t="shared" si="29"/>
        <v>0</v>
      </c>
      <c r="K133" s="35">
        <f t="shared" si="29"/>
        <v>0</v>
      </c>
      <c r="L133" s="48" t="s">
        <v>19</v>
      </c>
      <c r="M133" s="62" t="s">
        <v>126</v>
      </c>
      <c r="N133" s="48">
        <v>32</v>
      </c>
      <c r="O133" s="48"/>
      <c r="P133" s="48"/>
      <c r="Q133" s="48"/>
      <c r="R133" s="48"/>
      <c r="S133" s="48"/>
      <c r="T133" s="48"/>
      <c r="U133" s="48">
        <v>32</v>
      </c>
    </row>
    <row r="134" spans="1:21" ht="48">
      <c r="A134" s="53"/>
      <c r="B134" s="54"/>
      <c r="C134" s="41" t="s">
        <v>73</v>
      </c>
      <c r="D134" s="35">
        <f>E134+F134+G134+H134+I134+J134+K134</f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49"/>
      <c r="M134" s="63"/>
      <c r="N134" s="49"/>
      <c r="O134" s="49"/>
      <c r="P134" s="49"/>
      <c r="Q134" s="49"/>
      <c r="R134" s="49"/>
      <c r="S134" s="49"/>
      <c r="T134" s="49"/>
      <c r="U134" s="49"/>
    </row>
    <row r="135" spans="1:21" ht="48">
      <c r="A135" s="53"/>
      <c r="B135" s="54"/>
      <c r="C135" s="41" t="s">
        <v>74</v>
      </c>
      <c r="D135" s="35">
        <f>E135+F135+G135+H135+I135+J135+K135</f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49"/>
      <c r="M135" s="63"/>
      <c r="N135" s="49"/>
      <c r="O135" s="49"/>
      <c r="P135" s="49"/>
      <c r="Q135" s="49"/>
      <c r="R135" s="49"/>
      <c r="S135" s="49"/>
      <c r="T135" s="49"/>
      <c r="U135" s="49"/>
    </row>
    <row r="136" spans="1:21" ht="28.5">
      <c r="A136" s="53"/>
      <c r="B136" s="54"/>
      <c r="C136" s="41" t="s">
        <v>75</v>
      </c>
      <c r="D136" s="35">
        <f>E136+F136+G136+H136+I136+J136+K136</f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49"/>
      <c r="M136" s="63"/>
      <c r="N136" s="49"/>
      <c r="O136" s="49"/>
      <c r="P136" s="49"/>
      <c r="Q136" s="49"/>
      <c r="R136" s="49"/>
      <c r="S136" s="49"/>
      <c r="T136" s="49"/>
      <c r="U136" s="49"/>
    </row>
    <row r="137" spans="1:21" ht="28.5">
      <c r="A137" s="55"/>
      <c r="B137" s="56"/>
      <c r="C137" s="41" t="s">
        <v>69</v>
      </c>
      <c r="D137" s="35">
        <f>E137+F137+G137+H137+I137+J137+K137</f>
        <v>8976000</v>
      </c>
      <c r="E137" s="35">
        <v>8976000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50"/>
      <c r="M137" s="64"/>
      <c r="N137" s="50"/>
      <c r="O137" s="50"/>
      <c r="P137" s="50"/>
      <c r="Q137" s="50"/>
      <c r="R137" s="50"/>
      <c r="S137" s="50"/>
      <c r="T137" s="50"/>
      <c r="U137" s="50"/>
    </row>
    <row r="138" spans="1:21" ht="14.25">
      <c r="A138" s="51" t="s">
        <v>127</v>
      </c>
      <c r="B138" s="52"/>
      <c r="C138" s="42" t="s">
        <v>65</v>
      </c>
      <c r="D138" s="35">
        <f>D139+D140+D141+D142</f>
        <v>655000</v>
      </c>
      <c r="E138" s="35">
        <f aca="true" t="shared" si="30" ref="E138:K138">E139+E140+E141+E142</f>
        <v>655000</v>
      </c>
      <c r="F138" s="35">
        <f t="shared" si="30"/>
        <v>0</v>
      </c>
      <c r="G138" s="35">
        <f t="shared" si="30"/>
        <v>0</v>
      </c>
      <c r="H138" s="35">
        <f t="shared" si="30"/>
        <v>0</v>
      </c>
      <c r="I138" s="35">
        <f t="shared" si="30"/>
        <v>0</v>
      </c>
      <c r="J138" s="35">
        <f t="shared" si="30"/>
        <v>0</v>
      </c>
      <c r="K138" s="35">
        <f t="shared" si="30"/>
        <v>0</v>
      </c>
      <c r="L138" s="48" t="s">
        <v>19</v>
      </c>
      <c r="M138" s="62" t="s">
        <v>133</v>
      </c>
      <c r="N138" s="48">
        <v>10</v>
      </c>
      <c r="O138" s="48"/>
      <c r="P138" s="48"/>
      <c r="Q138" s="48"/>
      <c r="R138" s="48"/>
      <c r="S138" s="48"/>
      <c r="T138" s="48"/>
      <c r="U138" s="48">
        <v>10</v>
      </c>
    </row>
    <row r="139" spans="1:21" ht="48">
      <c r="A139" s="53"/>
      <c r="B139" s="54"/>
      <c r="C139" s="41" t="s">
        <v>73</v>
      </c>
      <c r="D139" s="35">
        <f>E139+F139+G139+H139+I139+J139+K139</f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49"/>
      <c r="M139" s="63"/>
      <c r="N139" s="49"/>
      <c r="O139" s="49"/>
      <c r="P139" s="49"/>
      <c r="Q139" s="49"/>
      <c r="R139" s="49"/>
      <c r="S139" s="49"/>
      <c r="T139" s="49"/>
      <c r="U139" s="49"/>
    </row>
    <row r="140" spans="1:21" ht="48">
      <c r="A140" s="53"/>
      <c r="B140" s="54"/>
      <c r="C140" s="41" t="s">
        <v>111</v>
      </c>
      <c r="D140" s="35">
        <f>E140+F140+G140+H140+I140+J140+K140</f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49"/>
      <c r="M140" s="63"/>
      <c r="N140" s="49"/>
      <c r="O140" s="49"/>
      <c r="P140" s="49"/>
      <c r="Q140" s="49"/>
      <c r="R140" s="49"/>
      <c r="S140" s="49"/>
      <c r="T140" s="49"/>
      <c r="U140" s="49"/>
    </row>
    <row r="141" spans="1:21" ht="28.5">
      <c r="A141" s="53"/>
      <c r="B141" s="54"/>
      <c r="C141" s="41" t="s">
        <v>68</v>
      </c>
      <c r="D141" s="35">
        <f>E141+F141+G141+H141+I141+J141+K141</f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49"/>
      <c r="M141" s="63"/>
      <c r="N141" s="49"/>
      <c r="O141" s="49"/>
      <c r="P141" s="49"/>
      <c r="Q141" s="49"/>
      <c r="R141" s="49"/>
      <c r="S141" s="49"/>
      <c r="T141" s="49"/>
      <c r="U141" s="49"/>
    </row>
    <row r="142" spans="1:21" ht="28.5">
      <c r="A142" s="55"/>
      <c r="B142" s="56"/>
      <c r="C142" s="41" t="s">
        <v>69</v>
      </c>
      <c r="D142" s="35">
        <f>E142+F142+G142+H142+I142+J142+K142</f>
        <v>655000</v>
      </c>
      <c r="E142" s="35">
        <v>655000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50"/>
      <c r="M142" s="64"/>
      <c r="N142" s="50"/>
      <c r="O142" s="50"/>
      <c r="P142" s="50"/>
      <c r="Q142" s="50"/>
      <c r="R142" s="50"/>
      <c r="S142" s="50"/>
      <c r="T142" s="50"/>
      <c r="U142" s="50"/>
    </row>
    <row r="143" spans="1:21" ht="14.25">
      <c r="A143" s="51" t="s">
        <v>42</v>
      </c>
      <c r="B143" s="52"/>
      <c r="C143" s="42" t="s">
        <v>65</v>
      </c>
      <c r="D143" s="25">
        <f>D144+D145+D146+D147</f>
        <v>18327072</v>
      </c>
      <c r="E143" s="25">
        <f>E144+E145+E146+E147</f>
        <v>12922072</v>
      </c>
      <c r="F143" s="25">
        <f aca="true" t="shared" si="31" ref="F143:K143">F144+F145+F146+F147</f>
        <v>2953000</v>
      </c>
      <c r="G143" s="25">
        <f t="shared" si="31"/>
        <v>2452000</v>
      </c>
      <c r="H143" s="25">
        <f t="shared" si="31"/>
        <v>0</v>
      </c>
      <c r="I143" s="25">
        <f t="shared" si="31"/>
        <v>0</v>
      </c>
      <c r="J143" s="25">
        <f t="shared" si="31"/>
        <v>0</v>
      </c>
      <c r="K143" s="25">
        <f t="shared" si="31"/>
        <v>0</v>
      </c>
      <c r="L143" s="48" t="s">
        <v>19</v>
      </c>
      <c r="M143" s="62" t="s">
        <v>129</v>
      </c>
      <c r="N143" s="81">
        <v>1</v>
      </c>
      <c r="O143" s="81"/>
      <c r="P143" s="81"/>
      <c r="Q143" s="81"/>
      <c r="R143" s="81"/>
      <c r="S143" s="81"/>
      <c r="T143" s="81"/>
      <c r="U143" s="81">
        <v>1</v>
      </c>
    </row>
    <row r="144" spans="1:21" ht="48">
      <c r="A144" s="53"/>
      <c r="B144" s="54"/>
      <c r="C144" s="41" t="s">
        <v>73</v>
      </c>
      <c r="D144" s="25">
        <f>D149+D154</f>
        <v>0</v>
      </c>
      <c r="E144" s="25">
        <f aca="true" t="shared" si="32" ref="E144:K147">E149+E154</f>
        <v>0</v>
      </c>
      <c r="F144" s="25">
        <f t="shared" si="32"/>
        <v>0</v>
      </c>
      <c r="G144" s="25">
        <f t="shared" si="32"/>
        <v>0</v>
      </c>
      <c r="H144" s="25">
        <f t="shared" si="32"/>
        <v>0</v>
      </c>
      <c r="I144" s="25">
        <f t="shared" si="32"/>
        <v>0</v>
      </c>
      <c r="J144" s="25">
        <f t="shared" si="32"/>
        <v>0</v>
      </c>
      <c r="K144" s="25">
        <f t="shared" si="32"/>
        <v>0</v>
      </c>
      <c r="L144" s="49"/>
      <c r="M144" s="73"/>
      <c r="N144" s="81"/>
      <c r="O144" s="81"/>
      <c r="P144" s="81"/>
      <c r="Q144" s="81"/>
      <c r="R144" s="81"/>
      <c r="S144" s="81"/>
      <c r="T144" s="81"/>
      <c r="U144" s="81"/>
    </row>
    <row r="145" spans="1:21" ht="48">
      <c r="A145" s="53"/>
      <c r="B145" s="54"/>
      <c r="C145" s="41" t="s">
        <v>128</v>
      </c>
      <c r="D145" s="25">
        <f>D150+D155</f>
        <v>0</v>
      </c>
      <c r="E145" s="25">
        <f t="shared" si="32"/>
        <v>0</v>
      </c>
      <c r="F145" s="25">
        <f t="shared" si="32"/>
        <v>0</v>
      </c>
      <c r="G145" s="25">
        <f t="shared" si="32"/>
        <v>0</v>
      </c>
      <c r="H145" s="25">
        <f t="shared" si="32"/>
        <v>0</v>
      </c>
      <c r="I145" s="25">
        <f t="shared" si="32"/>
        <v>0</v>
      </c>
      <c r="J145" s="25">
        <f t="shared" si="32"/>
        <v>0</v>
      </c>
      <c r="K145" s="25">
        <f t="shared" si="32"/>
        <v>0</v>
      </c>
      <c r="L145" s="49"/>
      <c r="M145" s="62" t="s">
        <v>130</v>
      </c>
      <c r="N145" s="81">
        <v>9</v>
      </c>
      <c r="O145" s="81">
        <v>2</v>
      </c>
      <c r="P145" s="81">
        <v>2</v>
      </c>
      <c r="Q145" s="81"/>
      <c r="R145" s="81"/>
      <c r="S145" s="81"/>
      <c r="T145" s="81"/>
      <c r="U145" s="81">
        <v>13</v>
      </c>
    </row>
    <row r="146" spans="1:21" ht="28.5">
      <c r="A146" s="53"/>
      <c r="B146" s="54"/>
      <c r="C146" s="41" t="s">
        <v>80</v>
      </c>
      <c r="D146" s="25">
        <f>D151+D156</f>
        <v>0</v>
      </c>
      <c r="E146" s="25">
        <f t="shared" si="32"/>
        <v>0</v>
      </c>
      <c r="F146" s="25">
        <f t="shared" si="32"/>
        <v>0</v>
      </c>
      <c r="G146" s="25">
        <f t="shared" si="32"/>
        <v>0</v>
      </c>
      <c r="H146" s="25">
        <f t="shared" si="32"/>
        <v>0</v>
      </c>
      <c r="I146" s="25">
        <f t="shared" si="32"/>
        <v>0</v>
      </c>
      <c r="J146" s="25">
        <f t="shared" si="32"/>
        <v>0</v>
      </c>
      <c r="K146" s="25">
        <f t="shared" si="32"/>
        <v>0</v>
      </c>
      <c r="L146" s="49"/>
      <c r="M146" s="63"/>
      <c r="N146" s="81"/>
      <c r="O146" s="81"/>
      <c r="P146" s="81"/>
      <c r="Q146" s="81"/>
      <c r="R146" s="81"/>
      <c r="S146" s="81"/>
      <c r="T146" s="81"/>
      <c r="U146" s="81"/>
    </row>
    <row r="147" spans="1:21" ht="28.5">
      <c r="A147" s="55"/>
      <c r="B147" s="56"/>
      <c r="C147" s="41" t="s">
        <v>69</v>
      </c>
      <c r="D147" s="25">
        <f>D152+D157</f>
        <v>18327072</v>
      </c>
      <c r="E147" s="25">
        <f>E152+E157</f>
        <v>12922072</v>
      </c>
      <c r="F147" s="25">
        <f t="shared" si="32"/>
        <v>2953000</v>
      </c>
      <c r="G147" s="25">
        <f t="shared" si="32"/>
        <v>2452000</v>
      </c>
      <c r="H147" s="25">
        <f t="shared" si="32"/>
        <v>0</v>
      </c>
      <c r="I147" s="25">
        <f t="shared" si="32"/>
        <v>0</v>
      </c>
      <c r="J147" s="25">
        <f t="shared" si="32"/>
        <v>0</v>
      </c>
      <c r="K147" s="25">
        <f t="shared" si="32"/>
        <v>0</v>
      </c>
      <c r="L147" s="50"/>
      <c r="M147" s="64"/>
      <c r="N147" s="81"/>
      <c r="O147" s="81"/>
      <c r="P147" s="81"/>
      <c r="Q147" s="81"/>
      <c r="R147" s="81"/>
      <c r="S147" s="81"/>
      <c r="T147" s="81"/>
      <c r="U147" s="81"/>
    </row>
    <row r="148" spans="1:21" ht="14.25">
      <c r="A148" s="51" t="s">
        <v>43</v>
      </c>
      <c r="B148" s="52"/>
      <c r="C148" s="42" t="s">
        <v>65</v>
      </c>
      <c r="D148" s="35">
        <f>D149+D150+D151+D152</f>
        <v>9950001</v>
      </c>
      <c r="E148" s="35">
        <f aca="true" t="shared" si="33" ref="E148:K148">E149+E150+E151+E152</f>
        <v>9950001</v>
      </c>
      <c r="F148" s="35">
        <f t="shared" si="33"/>
        <v>0</v>
      </c>
      <c r="G148" s="35">
        <f t="shared" si="33"/>
        <v>0</v>
      </c>
      <c r="H148" s="35">
        <f t="shared" si="33"/>
        <v>0</v>
      </c>
      <c r="I148" s="35">
        <f t="shared" si="33"/>
        <v>0</v>
      </c>
      <c r="J148" s="35">
        <f t="shared" si="33"/>
        <v>0</v>
      </c>
      <c r="K148" s="35">
        <f t="shared" si="33"/>
        <v>0</v>
      </c>
      <c r="L148" s="48" t="s">
        <v>19</v>
      </c>
      <c r="M148" s="62" t="s">
        <v>131</v>
      </c>
      <c r="N148" s="48">
        <v>1</v>
      </c>
      <c r="O148" s="48"/>
      <c r="P148" s="48"/>
      <c r="Q148" s="48"/>
      <c r="R148" s="48"/>
      <c r="S148" s="48"/>
      <c r="T148" s="48"/>
      <c r="U148" s="48">
        <v>1</v>
      </c>
    </row>
    <row r="149" spans="1:21" ht="48">
      <c r="A149" s="53"/>
      <c r="B149" s="54"/>
      <c r="C149" s="41" t="s">
        <v>73</v>
      </c>
      <c r="D149" s="35">
        <f>E149+F149+G149+H149+I149+J149+K149</f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49"/>
      <c r="M149" s="72"/>
      <c r="N149" s="49"/>
      <c r="O149" s="49"/>
      <c r="P149" s="49"/>
      <c r="Q149" s="49"/>
      <c r="R149" s="49"/>
      <c r="S149" s="49"/>
      <c r="T149" s="49"/>
      <c r="U149" s="49"/>
    </row>
    <row r="150" spans="1:21" ht="48">
      <c r="A150" s="53"/>
      <c r="B150" s="54"/>
      <c r="C150" s="41" t="s">
        <v>132</v>
      </c>
      <c r="D150" s="35">
        <f>E150+F150+G150+H150+I150+J150+K150</f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49"/>
      <c r="M150" s="72"/>
      <c r="N150" s="49"/>
      <c r="O150" s="49"/>
      <c r="P150" s="49"/>
      <c r="Q150" s="49"/>
      <c r="R150" s="49"/>
      <c r="S150" s="49"/>
      <c r="T150" s="49"/>
      <c r="U150" s="49"/>
    </row>
    <row r="151" spans="1:21" ht="28.5">
      <c r="A151" s="53"/>
      <c r="B151" s="54"/>
      <c r="C151" s="41" t="s">
        <v>79</v>
      </c>
      <c r="D151" s="35">
        <f>E151+F151+G151+H151+I151+J151+K151</f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49"/>
      <c r="M151" s="72"/>
      <c r="N151" s="49"/>
      <c r="O151" s="49"/>
      <c r="P151" s="49"/>
      <c r="Q151" s="49"/>
      <c r="R151" s="49"/>
      <c r="S151" s="49"/>
      <c r="T151" s="49"/>
      <c r="U151" s="49"/>
    </row>
    <row r="152" spans="1:21" ht="28.5">
      <c r="A152" s="55"/>
      <c r="B152" s="56"/>
      <c r="C152" s="41" t="s">
        <v>69</v>
      </c>
      <c r="D152" s="35">
        <f>E152+F152+G152+H152+I152+J152+K152</f>
        <v>9950001</v>
      </c>
      <c r="E152" s="35">
        <v>9950001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50"/>
      <c r="M152" s="73"/>
      <c r="N152" s="50"/>
      <c r="O152" s="50"/>
      <c r="P152" s="50"/>
      <c r="Q152" s="50"/>
      <c r="R152" s="50"/>
      <c r="S152" s="50"/>
      <c r="T152" s="50"/>
      <c r="U152" s="50"/>
    </row>
    <row r="153" spans="1:21" ht="14.25">
      <c r="A153" s="51" t="s">
        <v>44</v>
      </c>
      <c r="B153" s="52"/>
      <c r="C153" s="10" t="s">
        <v>65</v>
      </c>
      <c r="D153" s="35">
        <f>D154+D155+D156+D157</f>
        <v>8377071</v>
      </c>
      <c r="E153" s="35">
        <f aca="true" t="shared" si="34" ref="E153:K153">E154+E155+E156+E157</f>
        <v>2972071</v>
      </c>
      <c r="F153" s="35">
        <f t="shared" si="34"/>
        <v>2953000</v>
      </c>
      <c r="G153" s="35">
        <f t="shared" si="34"/>
        <v>2452000</v>
      </c>
      <c r="H153" s="35">
        <f t="shared" si="34"/>
        <v>0</v>
      </c>
      <c r="I153" s="35">
        <f t="shared" si="34"/>
        <v>0</v>
      </c>
      <c r="J153" s="35">
        <f t="shared" si="34"/>
        <v>0</v>
      </c>
      <c r="K153" s="35">
        <f t="shared" si="34"/>
        <v>0</v>
      </c>
      <c r="L153" s="48" t="s">
        <v>19</v>
      </c>
      <c r="M153" s="62" t="s">
        <v>134</v>
      </c>
      <c r="N153" s="48">
        <v>9</v>
      </c>
      <c r="O153" s="48">
        <v>2</v>
      </c>
      <c r="P153" s="48">
        <v>2</v>
      </c>
      <c r="Q153" s="82"/>
      <c r="R153" s="82"/>
      <c r="S153" s="82"/>
      <c r="T153" s="82"/>
      <c r="U153" s="85">
        <v>13</v>
      </c>
    </row>
    <row r="154" spans="1:21" ht="48">
      <c r="A154" s="53"/>
      <c r="B154" s="54"/>
      <c r="C154" s="40" t="s">
        <v>73</v>
      </c>
      <c r="D154" s="35">
        <f>E154+F154+G154+H154+I154+J154+K154</f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49"/>
      <c r="M154" s="72"/>
      <c r="N154" s="49"/>
      <c r="O154" s="49"/>
      <c r="P154" s="49"/>
      <c r="Q154" s="83"/>
      <c r="R154" s="83"/>
      <c r="S154" s="83"/>
      <c r="T154" s="83"/>
      <c r="U154" s="86"/>
    </row>
    <row r="155" spans="1:21" ht="48">
      <c r="A155" s="53"/>
      <c r="B155" s="54"/>
      <c r="C155" s="40" t="s">
        <v>74</v>
      </c>
      <c r="D155" s="35">
        <f>E155+F155+G155+H155+I155+J155+K155</f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49"/>
      <c r="M155" s="72"/>
      <c r="N155" s="49"/>
      <c r="O155" s="49"/>
      <c r="P155" s="49"/>
      <c r="Q155" s="83"/>
      <c r="R155" s="83"/>
      <c r="S155" s="83"/>
      <c r="T155" s="83"/>
      <c r="U155" s="86"/>
    </row>
    <row r="156" spans="1:21" ht="28.5">
      <c r="A156" s="53"/>
      <c r="B156" s="54"/>
      <c r="C156" s="40" t="s">
        <v>100</v>
      </c>
      <c r="D156" s="35">
        <f>E156+F156+G156+H156+I156+J156+K156</f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49"/>
      <c r="M156" s="72"/>
      <c r="N156" s="49"/>
      <c r="O156" s="49"/>
      <c r="P156" s="49"/>
      <c r="Q156" s="83"/>
      <c r="R156" s="83"/>
      <c r="S156" s="83"/>
      <c r="T156" s="83"/>
      <c r="U156" s="86"/>
    </row>
    <row r="157" spans="1:21" ht="28.5">
      <c r="A157" s="55"/>
      <c r="B157" s="56"/>
      <c r="C157" s="40" t="s">
        <v>69</v>
      </c>
      <c r="D157" s="35">
        <f>E157+F157+G157+H157+I157+J157+K157</f>
        <v>8377071</v>
      </c>
      <c r="E157" s="35">
        <v>2972071</v>
      </c>
      <c r="F157" s="35">
        <v>2953000</v>
      </c>
      <c r="G157" s="35">
        <v>2452000</v>
      </c>
      <c r="H157" s="35">
        <v>0</v>
      </c>
      <c r="I157" s="35">
        <v>0</v>
      </c>
      <c r="J157" s="35">
        <v>0</v>
      </c>
      <c r="K157" s="35">
        <v>0</v>
      </c>
      <c r="L157" s="50"/>
      <c r="M157" s="73"/>
      <c r="N157" s="50"/>
      <c r="O157" s="50"/>
      <c r="P157" s="50"/>
      <c r="Q157" s="84"/>
      <c r="R157" s="84"/>
      <c r="S157" s="84"/>
      <c r="T157" s="84"/>
      <c r="U157" s="87"/>
    </row>
    <row r="158" spans="1:21" ht="14.25">
      <c r="A158" s="51" t="s">
        <v>45</v>
      </c>
      <c r="B158" s="52"/>
      <c r="C158" s="10" t="s">
        <v>65</v>
      </c>
      <c r="D158" s="35">
        <f>D159+D160+D161+D162</f>
        <v>249287000</v>
      </c>
      <c r="E158" s="35">
        <f>E159+E160+E161+E162</f>
        <v>29626000</v>
      </c>
      <c r="F158" s="35">
        <f aca="true" t="shared" si="35" ref="F158:K158">F159+F160+F161+F162</f>
        <v>30850000</v>
      </c>
      <c r="G158" s="35">
        <f t="shared" si="35"/>
        <v>41132000</v>
      </c>
      <c r="H158" s="35">
        <f t="shared" si="35"/>
        <v>31156000</v>
      </c>
      <c r="I158" s="35">
        <f t="shared" si="35"/>
        <v>91496000</v>
      </c>
      <c r="J158" s="35">
        <f t="shared" si="35"/>
        <v>16424000</v>
      </c>
      <c r="K158" s="35">
        <f t="shared" si="35"/>
        <v>8603000</v>
      </c>
      <c r="L158" s="48" t="s">
        <v>19</v>
      </c>
      <c r="M158" s="62" t="s">
        <v>135</v>
      </c>
      <c r="N158" s="48">
        <v>503</v>
      </c>
      <c r="O158" s="48">
        <v>512</v>
      </c>
      <c r="P158" s="48">
        <v>315</v>
      </c>
      <c r="Q158" s="48">
        <f>313+82</f>
        <v>395</v>
      </c>
      <c r="R158" s="48">
        <v>637</v>
      </c>
      <c r="S158" s="48">
        <v>210</v>
      </c>
      <c r="T158" s="48">
        <v>110</v>
      </c>
      <c r="U158" s="48">
        <v>2682</v>
      </c>
    </row>
    <row r="159" spans="1:21" ht="48">
      <c r="A159" s="53"/>
      <c r="B159" s="54"/>
      <c r="C159" s="44" t="s">
        <v>77</v>
      </c>
      <c r="D159" s="35">
        <f>E159+F159+G159+H159+I159+J159+K159</f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49"/>
      <c r="M159" s="63"/>
      <c r="N159" s="49"/>
      <c r="O159" s="49"/>
      <c r="P159" s="49"/>
      <c r="Q159" s="49"/>
      <c r="R159" s="49"/>
      <c r="S159" s="49"/>
      <c r="T159" s="49"/>
      <c r="U159" s="49"/>
    </row>
    <row r="160" spans="1:21" ht="48">
      <c r="A160" s="53"/>
      <c r="B160" s="54"/>
      <c r="C160" s="44" t="s">
        <v>74</v>
      </c>
      <c r="D160" s="35">
        <f>E160+F160+G160+H160+I160+J160+K160</f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49"/>
      <c r="M160" s="63"/>
      <c r="N160" s="49"/>
      <c r="O160" s="49"/>
      <c r="P160" s="49"/>
      <c r="Q160" s="49"/>
      <c r="R160" s="49"/>
      <c r="S160" s="49"/>
      <c r="T160" s="49"/>
      <c r="U160" s="49"/>
    </row>
    <row r="161" spans="1:21" ht="28.5">
      <c r="A161" s="53"/>
      <c r="B161" s="54"/>
      <c r="C161" s="44" t="s">
        <v>100</v>
      </c>
      <c r="D161" s="35">
        <f>E161+F161+G161+H161+I161+J161+K161</f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49"/>
      <c r="M161" s="63"/>
      <c r="N161" s="49"/>
      <c r="O161" s="49"/>
      <c r="P161" s="49"/>
      <c r="Q161" s="49"/>
      <c r="R161" s="49"/>
      <c r="S161" s="49"/>
      <c r="T161" s="49"/>
      <c r="U161" s="49"/>
    </row>
    <row r="162" spans="1:21" ht="28.5">
      <c r="A162" s="55"/>
      <c r="B162" s="56"/>
      <c r="C162" s="44" t="s">
        <v>69</v>
      </c>
      <c r="D162" s="35">
        <f>E162+F162+G162+H162+I162+J162+K162</f>
        <v>249287000</v>
      </c>
      <c r="E162" s="35">
        <v>29626000</v>
      </c>
      <c r="F162" s="35">
        <v>30850000</v>
      </c>
      <c r="G162" s="35">
        <v>41132000</v>
      </c>
      <c r="H162" s="35">
        <f>25102000+6054000</f>
        <v>31156000</v>
      </c>
      <c r="I162" s="35">
        <v>91496000</v>
      </c>
      <c r="J162" s="35">
        <v>16424000</v>
      </c>
      <c r="K162" s="35">
        <v>8603000</v>
      </c>
      <c r="L162" s="50"/>
      <c r="M162" s="64"/>
      <c r="N162" s="50"/>
      <c r="O162" s="50"/>
      <c r="P162" s="50"/>
      <c r="Q162" s="50"/>
      <c r="R162" s="50"/>
      <c r="S162" s="50"/>
      <c r="T162" s="50"/>
      <c r="U162" s="50"/>
    </row>
    <row r="163" spans="1:21" ht="14.25">
      <c r="A163" s="51" t="s">
        <v>136</v>
      </c>
      <c r="B163" s="52"/>
      <c r="C163" s="42" t="s">
        <v>65</v>
      </c>
      <c r="D163" s="35">
        <f aca="true" t="shared" si="36" ref="D163:K163">D164+D165+D166+D167</f>
        <v>3905742</v>
      </c>
      <c r="E163" s="35">
        <f t="shared" si="36"/>
        <v>1215742</v>
      </c>
      <c r="F163" s="35">
        <f t="shared" si="36"/>
        <v>680000</v>
      </c>
      <c r="G163" s="35">
        <f t="shared" si="36"/>
        <v>750000</v>
      </c>
      <c r="H163" s="35">
        <f t="shared" si="36"/>
        <v>1260000</v>
      </c>
      <c r="I163" s="35">
        <f t="shared" si="36"/>
        <v>0</v>
      </c>
      <c r="J163" s="35">
        <f t="shared" si="36"/>
        <v>0</v>
      </c>
      <c r="K163" s="35">
        <f t="shared" si="36"/>
        <v>0</v>
      </c>
      <c r="L163" s="48" t="s">
        <v>19</v>
      </c>
      <c r="M163" s="62" t="s">
        <v>137</v>
      </c>
      <c r="N163" s="81">
        <v>1</v>
      </c>
      <c r="O163" s="81">
        <v>1</v>
      </c>
      <c r="P163" s="81">
        <v>1</v>
      </c>
      <c r="Q163" s="81">
        <v>1</v>
      </c>
      <c r="R163" s="81"/>
      <c r="S163" s="81"/>
      <c r="T163" s="81"/>
      <c r="U163" s="81">
        <v>4</v>
      </c>
    </row>
    <row r="164" spans="1:21" ht="48">
      <c r="A164" s="53"/>
      <c r="B164" s="54"/>
      <c r="C164" s="41" t="s">
        <v>66</v>
      </c>
      <c r="D164" s="35">
        <f>E164+F164+G164+H164+I164+J164+K164</f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49"/>
      <c r="M164" s="64"/>
      <c r="N164" s="81"/>
      <c r="O164" s="81"/>
      <c r="P164" s="81"/>
      <c r="Q164" s="81"/>
      <c r="R164" s="81"/>
      <c r="S164" s="81"/>
      <c r="T164" s="81"/>
      <c r="U164" s="81"/>
    </row>
    <row r="165" spans="1:21" ht="48">
      <c r="A165" s="53"/>
      <c r="B165" s="54"/>
      <c r="C165" s="41" t="s">
        <v>78</v>
      </c>
      <c r="D165" s="35">
        <f>E165+F165+G165+H165+I165+J165+K165</f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49"/>
      <c r="M165" s="62" t="s">
        <v>138</v>
      </c>
      <c r="N165" s="81">
        <v>3</v>
      </c>
      <c r="O165" s="81"/>
      <c r="P165" s="81"/>
      <c r="Q165" s="81"/>
      <c r="R165" s="81"/>
      <c r="S165" s="81"/>
      <c r="T165" s="81"/>
      <c r="U165" s="81">
        <v>3</v>
      </c>
    </row>
    <row r="166" spans="1:21" ht="28.5">
      <c r="A166" s="53"/>
      <c r="B166" s="54"/>
      <c r="C166" s="40" t="s">
        <v>112</v>
      </c>
      <c r="D166" s="35">
        <f>E166+F166+G166+H166+I166+J166+K166</f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49"/>
      <c r="M166" s="63"/>
      <c r="N166" s="81"/>
      <c r="O166" s="81"/>
      <c r="P166" s="81"/>
      <c r="Q166" s="81"/>
      <c r="R166" s="81"/>
      <c r="S166" s="81"/>
      <c r="T166" s="81"/>
      <c r="U166" s="81"/>
    </row>
    <row r="167" spans="1:21" ht="28.5">
      <c r="A167" s="55"/>
      <c r="B167" s="56"/>
      <c r="C167" s="40" t="s">
        <v>69</v>
      </c>
      <c r="D167" s="35">
        <f>E167+F167+G167+H167+I167+J167+K167</f>
        <v>3905742</v>
      </c>
      <c r="E167" s="35">
        <f>1099742+116000</f>
        <v>1215742</v>
      </c>
      <c r="F167" s="35">
        <v>680000</v>
      </c>
      <c r="G167" s="35">
        <v>750000</v>
      </c>
      <c r="H167" s="35">
        <v>1260000</v>
      </c>
      <c r="I167" s="35">
        <v>0</v>
      </c>
      <c r="J167" s="35">
        <v>0</v>
      </c>
      <c r="K167" s="35">
        <v>0</v>
      </c>
      <c r="L167" s="50"/>
      <c r="M167" s="64"/>
      <c r="N167" s="81"/>
      <c r="O167" s="81"/>
      <c r="P167" s="81"/>
      <c r="Q167" s="81"/>
      <c r="R167" s="81"/>
      <c r="S167" s="81"/>
      <c r="T167" s="81"/>
      <c r="U167" s="81"/>
    </row>
    <row r="168" spans="1:21" ht="14.25">
      <c r="A168" s="51" t="s">
        <v>139</v>
      </c>
      <c r="B168" s="57"/>
      <c r="C168" s="10" t="s">
        <v>65</v>
      </c>
      <c r="D168" s="35">
        <f>D169+D170+D171+D172</f>
        <v>407550814</v>
      </c>
      <c r="E168" s="35">
        <f>E169+E170+E171+E172</f>
        <v>84506814</v>
      </c>
      <c r="F168" s="35">
        <f aca="true" t="shared" si="37" ref="F168:K168">F169+F170+F171+F172</f>
        <v>43183000</v>
      </c>
      <c r="G168" s="35">
        <f t="shared" si="37"/>
        <v>58891000</v>
      </c>
      <c r="H168" s="35">
        <f t="shared" si="37"/>
        <v>54847000</v>
      </c>
      <c r="I168" s="35">
        <f t="shared" si="37"/>
        <v>108196000</v>
      </c>
      <c r="J168" s="35">
        <f t="shared" si="37"/>
        <v>32624000</v>
      </c>
      <c r="K168" s="35">
        <f t="shared" si="37"/>
        <v>25303000</v>
      </c>
      <c r="L168" s="48" t="s">
        <v>36</v>
      </c>
      <c r="M168" s="48" t="s">
        <v>36</v>
      </c>
      <c r="N168" s="48" t="s">
        <v>36</v>
      </c>
      <c r="O168" s="48" t="s">
        <v>36</v>
      </c>
      <c r="P168" s="48" t="s">
        <v>36</v>
      </c>
      <c r="Q168" s="48" t="s">
        <v>36</v>
      </c>
      <c r="R168" s="48" t="s">
        <v>36</v>
      </c>
      <c r="S168" s="48" t="s">
        <v>36</v>
      </c>
      <c r="T168" s="48" t="s">
        <v>36</v>
      </c>
      <c r="U168" s="48" t="s">
        <v>36</v>
      </c>
    </row>
    <row r="169" spans="1:21" ht="48">
      <c r="A169" s="58"/>
      <c r="B169" s="59"/>
      <c r="C169" s="41" t="s">
        <v>73</v>
      </c>
      <c r="D169" s="35">
        <f>E169+F169+G169+H169+I169+J169+K169</f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48">
      <c r="A170" s="58"/>
      <c r="B170" s="59"/>
      <c r="C170" s="41" t="s">
        <v>111</v>
      </c>
      <c r="D170" s="35">
        <f>E170+F170+G170+H170+I170+J170+K170</f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28.5">
      <c r="A171" s="58"/>
      <c r="B171" s="59"/>
      <c r="C171" s="41" t="s">
        <v>79</v>
      </c>
      <c r="D171" s="35">
        <f>E171+F171+G171+H171+I171+J171+K171</f>
        <v>0</v>
      </c>
      <c r="E171" s="35">
        <f>E166+E161+E146+E141+E136+E131+E126+E115</f>
        <v>0</v>
      </c>
      <c r="F171" s="35">
        <f aca="true" t="shared" si="38" ref="F171:K172">F166+F161+F146+F141+F136+F131+F126+F115</f>
        <v>0</v>
      </c>
      <c r="G171" s="35">
        <f t="shared" si="38"/>
        <v>0</v>
      </c>
      <c r="H171" s="35">
        <f t="shared" si="38"/>
        <v>0</v>
      </c>
      <c r="I171" s="35">
        <f t="shared" si="38"/>
        <v>0</v>
      </c>
      <c r="J171" s="35">
        <f t="shared" si="38"/>
        <v>0</v>
      </c>
      <c r="K171" s="35">
        <f t="shared" si="38"/>
        <v>0</v>
      </c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28.5">
      <c r="A172" s="60"/>
      <c r="B172" s="61"/>
      <c r="C172" s="41" t="s">
        <v>69</v>
      </c>
      <c r="D172" s="35">
        <f>E172+F172+G172+H172+I172+J172+K172</f>
        <v>407550814</v>
      </c>
      <c r="E172" s="35">
        <f>E167+E162+E147+E142+E137+E132+E127+E116</f>
        <v>84506814</v>
      </c>
      <c r="F172" s="35">
        <f t="shared" si="38"/>
        <v>43183000</v>
      </c>
      <c r="G172" s="35">
        <f t="shared" si="38"/>
        <v>58891000</v>
      </c>
      <c r="H172" s="35">
        <f t="shared" si="38"/>
        <v>54847000</v>
      </c>
      <c r="I172" s="35">
        <f t="shared" si="38"/>
        <v>108196000</v>
      </c>
      <c r="J172" s="35">
        <f t="shared" si="38"/>
        <v>32624000</v>
      </c>
      <c r="K172" s="35">
        <f t="shared" si="38"/>
        <v>25303000</v>
      </c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1:21" ht="21" customHeight="1">
      <c r="A173" s="78" t="s">
        <v>140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0"/>
      <c r="U173" s="5"/>
    </row>
    <row r="174" spans="1:21" ht="86.25">
      <c r="A174" s="74" t="s">
        <v>15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6"/>
      <c r="M174" s="45" t="s">
        <v>141</v>
      </c>
      <c r="N174" s="46">
        <v>100</v>
      </c>
      <c r="O174" s="46">
        <v>100</v>
      </c>
      <c r="P174" s="46">
        <v>100</v>
      </c>
      <c r="Q174" s="46">
        <v>100</v>
      </c>
      <c r="R174" s="46">
        <v>100</v>
      </c>
      <c r="S174" s="46">
        <v>100</v>
      </c>
      <c r="T174" s="46">
        <v>100</v>
      </c>
      <c r="U174" s="46">
        <v>100</v>
      </c>
    </row>
    <row r="175" spans="1:21" ht="14.25">
      <c r="A175" s="77" t="s">
        <v>46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5"/>
    </row>
    <row r="176" spans="1:21" ht="14.25">
      <c r="A176" s="51" t="s">
        <v>142</v>
      </c>
      <c r="B176" s="52"/>
      <c r="C176" s="42" t="s">
        <v>65</v>
      </c>
      <c r="D176" s="35">
        <f>D181+0</f>
        <v>7732967</v>
      </c>
      <c r="E176" s="35">
        <f aca="true" t="shared" si="39" ref="E176:K180">E181+0</f>
        <v>7732967</v>
      </c>
      <c r="F176" s="35">
        <f t="shared" si="39"/>
        <v>0</v>
      </c>
      <c r="G176" s="35">
        <f t="shared" si="39"/>
        <v>0</v>
      </c>
      <c r="H176" s="35">
        <f t="shared" si="39"/>
        <v>0</v>
      </c>
      <c r="I176" s="35">
        <f t="shared" si="39"/>
        <v>0</v>
      </c>
      <c r="J176" s="35">
        <f t="shared" si="39"/>
        <v>0</v>
      </c>
      <c r="K176" s="35">
        <f t="shared" si="39"/>
        <v>0</v>
      </c>
      <c r="L176" s="48" t="s">
        <v>47</v>
      </c>
      <c r="M176" s="62" t="s">
        <v>143</v>
      </c>
      <c r="N176" s="48">
        <v>4022</v>
      </c>
      <c r="O176" s="48"/>
      <c r="P176" s="48"/>
      <c r="Q176" s="48"/>
      <c r="R176" s="48"/>
      <c r="S176" s="48"/>
      <c r="T176" s="48"/>
      <c r="U176" s="48">
        <v>4022</v>
      </c>
    </row>
    <row r="177" spans="1:21" ht="48">
      <c r="A177" s="53"/>
      <c r="B177" s="54"/>
      <c r="C177" s="41" t="s">
        <v>73</v>
      </c>
      <c r="D177" s="35">
        <f>D182+0</f>
        <v>0</v>
      </c>
      <c r="E177" s="35">
        <f t="shared" si="39"/>
        <v>0</v>
      </c>
      <c r="F177" s="35">
        <f t="shared" si="39"/>
        <v>0</v>
      </c>
      <c r="G177" s="35">
        <f t="shared" si="39"/>
        <v>0</v>
      </c>
      <c r="H177" s="35">
        <f t="shared" si="39"/>
        <v>0</v>
      </c>
      <c r="I177" s="35">
        <f t="shared" si="39"/>
        <v>0</v>
      </c>
      <c r="J177" s="35">
        <f t="shared" si="39"/>
        <v>0</v>
      </c>
      <c r="K177" s="35">
        <f t="shared" si="39"/>
        <v>0</v>
      </c>
      <c r="L177" s="49"/>
      <c r="M177" s="63"/>
      <c r="N177" s="49"/>
      <c r="O177" s="49"/>
      <c r="P177" s="49"/>
      <c r="Q177" s="49"/>
      <c r="R177" s="49"/>
      <c r="S177" s="49"/>
      <c r="T177" s="49"/>
      <c r="U177" s="49"/>
    </row>
    <row r="178" spans="1:21" ht="48">
      <c r="A178" s="53"/>
      <c r="B178" s="54"/>
      <c r="C178" s="41" t="s">
        <v>83</v>
      </c>
      <c r="D178" s="35">
        <f>D183+0</f>
        <v>0</v>
      </c>
      <c r="E178" s="35">
        <f t="shared" si="39"/>
        <v>0</v>
      </c>
      <c r="F178" s="35">
        <f t="shared" si="39"/>
        <v>0</v>
      </c>
      <c r="G178" s="35">
        <f t="shared" si="39"/>
        <v>0</v>
      </c>
      <c r="H178" s="35">
        <f t="shared" si="39"/>
        <v>0</v>
      </c>
      <c r="I178" s="35">
        <f t="shared" si="39"/>
        <v>0</v>
      </c>
      <c r="J178" s="35">
        <f t="shared" si="39"/>
        <v>0</v>
      </c>
      <c r="K178" s="35">
        <f t="shared" si="39"/>
        <v>0</v>
      </c>
      <c r="L178" s="49"/>
      <c r="M178" s="63"/>
      <c r="N178" s="49"/>
      <c r="O178" s="49"/>
      <c r="P178" s="49"/>
      <c r="Q178" s="49"/>
      <c r="R178" s="49"/>
      <c r="S178" s="49"/>
      <c r="T178" s="49"/>
      <c r="U178" s="49"/>
    </row>
    <row r="179" spans="1:21" ht="28.5">
      <c r="A179" s="53"/>
      <c r="B179" s="54"/>
      <c r="C179" s="41" t="s">
        <v>80</v>
      </c>
      <c r="D179" s="35">
        <f>D184+0</f>
        <v>7732967</v>
      </c>
      <c r="E179" s="35">
        <f t="shared" si="39"/>
        <v>7732967</v>
      </c>
      <c r="F179" s="35">
        <f t="shared" si="39"/>
        <v>0</v>
      </c>
      <c r="G179" s="35">
        <f t="shared" si="39"/>
        <v>0</v>
      </c>
      <c r="H179" s="35">
        <f t="shared" si="39"/>
        <v>0</v>
      </c>
      <c r="I179" s="35">
        <f t="shared" si="39"/>
        <v>0</v>
      </c>
      <c r="J179" s="35">
        <f t="shared" si="39"/>
        <v>0</v>
      </c>
      <c r="K179" s="35">
        <f t="shared" si="39"/>
        <v>0</v>
      </c>
      <c r="L179" s="49"/>
      <c r="M179" s="63"/>
      <c r="N179" s="49"/>
      <c r="O179" s="49"/>
      <c r="P179" s="49"/>
      <c r="Q179" s="49"/>
      <c r="R179" s="49"/>
      <c r="S179" s="49"/>
      <c r="T179" s="49"/>
      <c r="U179" s="49"/>
    </row>
    <row r="180" spans="1:21" ht="28.5">
      <c r="A180" s="55"/>
      <c r="B180" s="56"/>
      <c r="C180" s="41" t="s">
        <v>69</v>
      </c>
      <c r="D180" s="35">
        <f>D185+0</f>
        <v>0</v>
      </c>
      <c r="E180" s="35">
        <f t="shared" si="39"/>
        <v>0</v>
      </c>
      <c r="F180" s="35">
        <f t="shared" si="39"/>
        <v>0</v>
      </c>
      <c r="G180" s="35">
        <f t="shared" si="39"/>
        <v>0</v>
      </c>
      <c r="H180" s="35">
        <f t="shared" si="39"/>
        <v>0</v>
      </c>
      <c r="I180" s="35">
        <f t="shared" si="39"/>
        <v>0</v>
      </c>
      <c r="J180" s="35">
        <f t="shared" si="39"/>
        <v>0</v>
      </c>
      <c r="K180" s="35">
        <f t="shared" si="39"/>
        <v>0</v>
      </c>
      <c r="L180" s="50"/>
      <c r="M180" s="64"/>
      <c r="N180" s="50"/>
      <c r="O180" s="50"/>
      <c r="P180" s="50"/>
      <c r="Q180" s="50"/>
      <c r="R180" s="50"/>
      <c r="S180" s="50"/>
      <c r="T180" s="50"/>
      <c r="U180" s="50"/>
    </row>
    <row r="181" spans="1:21" ht="14.25">
      <c r="A181" s="51" t="s">
        <v>48</v>
      </c>
      <c r="B181" s="52"/>
      <c r="C181" s="10" t="s">
        <v>65</v>
      </c>
      <c r="D181" s="35">
        <f aca="true" t="shared" si="40" ref="D181:K181">D182+D183+D184+D185</f>
        <v>7732967</v>
      </c>
      <c r="E181" s="35">
        <f t="shared" si="40"/>
        <v>7732967</v>
      </c>
      <c r="F181" s="35">
        <f t="shared" si="40"/>
        <v>0</v>
      </c>
      <c r="G181" s="35">
        <f t="shared" si="40"/>
        <v>0</v>
      </c>
      <c r="H181" s="35">
        <f t="shared" si="40"/>
        <v>0</v>
      </c>
      <c r="I181" s="35">
        <f t="shared" si="40"/>
        <v>0</v>
      </c>
      <c r="J181" s="35">
        <f t="shared" si="40"/>
        <v>0</v>
      </c>
      <c r="K181" s="35">
        <f t="shared" si="40"/>
        <v>0</v>
      </c>
      <c r="L181" s="48" t="s">
        <v>47</v>
      </c>
      <c r="M181" s="62" t="s">
        <v>146</v>
      </c>
      <c r="N181" s="48">
        <v>4022</v>
      </c>
      <c r="O181" s="48"/>
      <c r="P181" s="48"/>
      <c r="Q181" s="48"/>
      <c r="R181" s="48"/>
      <c r="S181" s="48"/>
      <c r="T181" s="48"/>
      <c r="U181" s="48">
        <v>4022</v>
      </c>
    </row>
    <row r="182" spans="1:21" ht="48">
      <c r="A182" s="53"/>
      <c r="B182" s="54"/>
      <c r="C182" s="41" t="s">
        <v>144</v>
      </c>
      <c r="D182" s="35">
        <f>E182+F182+G182+H182+I182+J182+K182</f>
        <v>0</v>
      </c>
      <c r="E182" s="35">
        <f aca="true" t="shared" si="41" ref="E182:K184">F182+G182+H182+I182+J182+K182+L182</f>
        <v>0</v>
      </c>
      <c r="F182" s="35">
        <f t="shared" si="41"/>
        <v>0</v>
      </c>
      <c r="G182" s="35">
        <f t="shared" si="41"/>
        <v>0</v>
      </c>
      <c r="H182" s="35">
        <f t="shared" si="41"/>
        <v>0</v>
      </c>
      <c r="I182" s="35">
        <f t="shared" si="41"/>
        <v>0</v>
      </c>
      <c r="J182" s="35">
        <f t="shared" si="41"/>
        <v>0</v>
      </c>
      <c r="K182" s="35">
        <f t="shared" si="41"/>
        <v>0</v>
      </c>
      <c r="L182" s="49"/>
      <c r="M182" s="72"/>
      <c r="N182" s="49"/>
      <c r="O182" s="49"/>
      <c r="P182" s="49"/>
      <c r="Q182" s="49"/>
      <c r="R182" s="49"/>
      <c r="S182" s="49"/>
      <c r="T182" s="49"/>
      <c r="U182" s="49"/>
    </row>
    <row r="183" spans="1:21" ht="48">
      <c r="A183" s="53"/>
      <c r="B183" s="54"/>
      <c r="C183" s="41" t="s">
        <v>78</v>
      </c>
      <c r="D183" s="35">
        <f>E183+F183+G183+H183+I183+J183+K183</f>
        <v>0</v>
      </c>
      <c r="E183" s="35">
        <f t="shared" si="41"/>
        <v>0</v>
      </c>
      <c r="F183" s="35">
        <f t="shared" si="41"/>
        <v>0</v>
      </c>
      <c r="G183" s="35">
        <f t="shared" si="41"/>
        <v>0</v>
      </c>
      <c r="H183" s="35">
        <f t="shared" si="41"/>
        <v>0</v>
      </c>
      <c r="I183" s="35">
        <f t="shared" si="41"/>
        <v>0</v>
      </c>
      <c r="J183" s="35">
        <f t="shared" si="41"/>
        <v>0</v>
      </c>
      <c r="K183" s="35">
        <f t="shared" si="41"/>
        <v>0</v>
      </c>
      <c r="L183" s="49"/>
      <c r="M183" s="72"/>
      <c r="N183" s="49"/>
      <c r="O183" s="49"/>
      <c r="P183" s="49"/>
      <c r="Q183" s="49"/>
      <c r="R183" s="49"/>
      <c r="S183" s="49"/>
      <c r="T183" s="49"/>
      <c r="U183" s="49"/>
    </row>
    <row r="184" spans="1:21" ht="28.5">
      <c r="A184" s="53"/>
      <c r="B184" s="54"/>
      <c r="C184" s="41" t="s">
        <v>145</v>
      </c>
      <c r="D184" s="35">
        <f>E184+F184+G184+H184+I184+J184+K184</f>
        <v>7732967</v>
      </c>
      <c r="E184" s="35">
        <f>10882967-3150000</f>
        <v>7732967</v>
      </c>
      <c r="F184" s="35">
        <f t="shared" si="41"/>
        <v>0</v>
      </c>
      <c r="G184" s="35">
        <f t="shared" si="41"/>
        <v>0</v>
      </c>
      <c r="H184" s="35">
        <f t="shared" si="41"/>
        <v>0</v>
      </c>
      <c r="I184" s="35">
        <f t="shared" si="41"/>
        <v>0</v>
      </c>
      <c r="J184" s="35">
        <f t="shared" si="41"/>
        <v>0</v>
      </c>
      <c r="K184" s="35">
        <f t="shared" si="41"/>
        <v>0</v>
      </c>
      <c r="L184" s="49"/>
      <c r="M184" s="72"/>
      <c r="N184" s="49"/>
      <c r="O184" s="49"/>
      <c r="P184" s="49"/>
      <c r="Q184" s="49"/>
      <c r="R184" s="49"/>
      <c r="S184" s="49"/>
      <c r="T184" s="49"/>
      <c r="U184" s="49"/>
    </row>
    <row r="185" spans="1:21" ht="28.5">
      <c r="A185" s="55"/>
      <c r="B185" s="56"/>
      <c r="C185" s="41" t="s">
        <v>69</v>
      </c>
      <c r="D185" s="35">
        <f>E185+F185+G185+H185+I185+J185+K185</f>
        <v>0</v>
      </c>
      <c r="E185" s="35">
        <f aca="true" t="shared" si="42" ref="E185:K185">F185+G185+H185+I185+J185+K185+L185</f>
        <v>0</v>
      </c>
      <c r="F185" s="35">
        <f t="shared" si="42"/>
        <v>0</v>
      </c>
      <c r="G185" s="35">
        <f t="shared" si="42"/>
        <v>0</v>
      </c>
      <c r="H185" s="35">
        <f t="shared" si="42"/>
        <v>0</v>
      </c>
      <c r="I185" s="35">
        <f t="shared" si="42"/>
        <v>0</v>
      </c>
      <c r="J185" s="35">
        <f t="shared" si="42"/>
        <v>0</v>
      </c>
      <c r="K185" s="35">
        <f t="shared" si="42"/>
        <v>0</v>
      </c>
      <c r="L185" s="50"/>
      <c r="M185" s="73"/>
      <c r="N185" s="50"/>
      <c r="O185" s="50"/>
      <c r="P185" s="50"/>
      <c r="Q185" s="50"/>
      <c r="R185" s="50"/>
      <c r="S185" s="50"/>
      <c r="T185" s="50"/>
      <c r="U185" s="50"/>
    </row>
    <row r="186" spans="1:21" ht="14.25">
      <c r="A186" s="68" t="s">
        <v>49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70"/>
      <c r="U186" s="5"/>
    </row>
    <row r="187" spans="1:21" ht="14.25">
      <c r="A187" s="71" t="s">
        <v>147</v>
      </c>
      <c r="B187" s="71"/>
      <c r="C187" s="65" t="s">
        <v>31</v>
      </c>
      <c r="D187" s="65" t="s">
        <v>31</v>
      </c>
      <c r="E187" s="65" t="s">
        <v>31</v>
      </c>
      <c r="F187" s="65" t="s">
        <v>31</v>
      </c>
      <c r="G187" s="65" t="s">
        <v>31</v>
      </c>
      <c r="H187" s="65" t="s">
        <v>31</v>
      </c>
      <c r="I187" s="65" t="s">
        <v>31</v>
      </c>
      <c r="J187" s="65" t="s">
        <v>31</v>
      </c>
      <c r="K187" s="65" t="s">
        <v>31</v>
      </c>
      <c r="L187" s="48" t="s">
        <v>19</v>
      </c>
      <c r="M187" s="62" t="s">
        <v>148</v>
      </c>
      <c r="N187" s="48">
        <v>9</v>
      </c>
      <c r="O187" s="48">
        <v>9</v>
      </c>
      <c r="P187" s="48">
        <v>9</v>
      </c>
      <c r="Q187" s="48">
        <v>9</v>
      </c>
      <c r="R187" s="48">
        <v>9</v>
      </c>
      <c r="S187" s="48">
        <v>9</v>
      </c>
      <c r="T187" s="48">
        <v>9</v>
      </c>
      <c r="U187" s="48">
        <v>63</v>
      </c>
    </row>
    <row r="188" spans="1:21" ht="14.25">
      <c r="A188" s="71"/>
      <c r="B188" s="71"/>
      <c r="C188" s="66"/>
      <c r="D188" s="66"/>
      <c r="E188" s="66"/>
      <c r="F188" s="66"/>
      <c r="G188" s="66"/>
      <c r="H188" s="66"/>
      <c r="I188" s="66"/>
      <c r="J188" s="66"/>
      <c r="K188" s="66"/>
      <c r="L188" s="49"/>
      <c r="M188" s="63"/>
      <c r="N188" s="49"/>
      <c r="O188" s="49"/>
      <c r="P188" s="49"/>
      <c r="Q188" s="49"/>
      <c r="R188" s="49"/>
      <c r="S188" s="49"/>
      <c r="T188" s="49"/>
      <c r="U188" s="49"/>
    </row>
    <row r="189" spans="1:21" ht="14.25">
      <c r="A189" s="71"/>
      <c r="B189" s="71"/>
      <c r="C189" s="66"/>
      <c r="D189" s="66"/>
      <c r="E189" s="66"/>
      <c r="F189" s="66"/>
      <c r="G189" s="66"/>
      <c r="H189" s="66"/>
      <c r="I189" s="66"/>
      <c r="J189" s="66"/>
      <c r="K189" s="66"/>
      <c r="L189" s="49"/>
      <c r="M189" s="63"/>
      <c r="N189" s="49"/>
      <c r="O189" s="49"/>
      <c r="P189" s="49"/>
      <c r="Q189" s="49"/>
      <c r="R189" s="49"/>
      <c r="S189" s="49"/>
      <c r="T189" s="49"/>
      <c r="U189" s="49"/>
    </row>
    <row r="190" spans="1:21" ht="14.25">
      <c r="A190" s="71"/>
      <c r="B190" s="71"/>
      <c r="C190" s="66"/>
      <c r="D190" s="66"/>
      <c r="E190" s="66"/>
      <c r="F190" s="66"/>
      <c r="G190" s="66"/>
      <c r="H190" s="66"/>
      <c r="I190" s="66"/>
      <c r="J190" s="66"/>
      <c r="K190" s="66"/>
      <c r="L190" s="49"/>
      <c r="M190" s="63"/>
      <c r="N190" s="49"/>
      <c r="O190" s="49"/>
      <c r="P190" s="49"/>
      <c r="Q190" s="49"/>
      <c r="R190" s="49"/>
      <c r="S190" s="49"/>
      <c r="T190" s="49"/>
      <c r="U190" s="49"/>
    </row>
    <row r="191" spans="1:21" ht="86.25" customHeight="1">
      <c r="A191" s="71"/>
      <c r="B191" s="71"/>
      <c r="C191" s="67"/>
      <c r="D191" s="67"/>
      <c r="E191" s="67"/>
      <c r="F191" s="67"/>
      <c r="G191" s="67"/>
      <c r="H191" s="67"/>
      <c r="I191" s="67"/>
      <c r="J191" s="67"/>
      <c r="K191" s="67"/>
      <c r="L191" s="50"/>
      <c r="M191" s="64"/>
      <c r="N191" s="50"/>
      <c r="O191" s="50"/>
      <c r="P191" s="50"/>
      <c r="Q191" s="50"/>
      <c r="R191" s="50"/>
      <c r="S191" s="50"/>
      <c r="T191" s="50"/>
      <c r="U191" s="50"/>
    </row>
    <row r="192" spans="1:21" ht="14.25">
      <c r="A192" s="51" t="s">
        <v>50</v>
      </c>
      <c r="B192" s="52"/>
      <c r="C192" s="10" t="s">
        <v>65</v>
      </c>
      <c r="D192" s="35">
        <f>D193+D194+D195+D196</f>
        <v>7732967</v>
      </c>
      <c r="E192" s="35">
        <f aca="true" t="shared" si="43" ref="E192:K192">E193+E194+E195+E196</f>
        <v>7732967</v>
      </c>
      <c r="F192" s="35">
        <f t="shared" si="43"/>
        <v>0</v>
      </c>
      <c r="G192" s="35">
        <f t="shared" si="43"/>
        <v>0</v>
      </c>
      <c r="H192" s="35">
        <f t="shared" si="43"/>
        <v>0</v>
      </c>
      <c r="I192" s="35">
        <f t="shared" si="43"/>
        <v>0</v>
      </c>
      <c r="J192" s="35">
        <f t="shared" si="43"/>
        <v>0</v>
      </c>
      <c r="K192" s="35">
        <f t="shared" si="43"/>
        <v>0</v>
      </c>
      <c r="L192" s="48" t="s">
        <v>36</v>
      </c>
      <c r="M192" s="48" t="s">
        <v>36</v>
      </c>
      <c r="N192" s="48" t="s">
        <v>36</v>
      </c>
      <c r="O192" s="48" t="s">
        <v>36</v>
      </c>
      <c r="P192" s="48" t="s">
        <v>36</v>
      </c>
      <c r="Q192" s="48" t="s">
        <v>36</v>
      </c>
      <c r="R192" s="48" t="s">
        <v>36</v>
      </c>
      <c r="S192" s="48" t="s">
        <v>36</v>
      </c>
      <c r="T192" s="48" t="s">
        <v>36</v>
      </c>
      <c r="U192" s="48" t="s">
        <v>36</v>
      </c>
    </row>
    <row r="193" spans="1:21" ht="48">
      <c r="A193" s="53"/>
      <c r="B193" s="54"/>
      <c r="C193" s="41" t="s">
        <v>149</v>
      </c>
      <c r="D193" s="35">
        <f>E193+F193+G193+H193+I193+J193+K193</f>
        <v>0</v>
      </c>
      <c r="E193" s="35">
        <f>E188+E177</f>
        <v>0</v>
      </c>
      <c r="F193" s="35">
        <f aca="true" t="shared" si="44" ref="F193:K196">F188+F177</f>
        <v>0</v>
      </c>
      <c r="G193" s="35">
        <f t="shared" si="44"/>
        <v>0</v>
      </c>
      <c r="H193" s="35">
        <f t="shared" si="44"/>
        <v>0</v>
      </c>
      <c r="I193" s="35">
        <f t="shared" si="44"/>
        <v>0</v>
      </c>
      <c r="J193" s="35">
        <f t="shared" si="44"/>
        <v>0</v>
      </c>
      <c r="K193" s="35">
        <f t="shared" si="44"/>
        <v>0</v>
      </c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ht="48">
      <c r="A194" s="53"/>
      <c r="B194" s="54"/>
      <c r="C194" s="41" t="s">
        <v>132</v>
      </c>
      <c r="D194" s="35">
        <f>E194+F194+G194+H194+I194+J194+K194</f>
        <v>0</v>
      </c>
      <c r="E194" s="35">
        <f>E189+E178</f>
        <v>0</v>
      </c>
      <c r="F194" s="35">
        <f t="shared" si="44"/>
        <v>0</v>
      </c>
      <c r="G194" s="35">
        <f t="shared" si="44"/>
        <v>0</v>
      </c>
      <c r="H194" s="35">
        <f t="shared" si="44"/>
        <v>0</v>
      </c>
      <c r="I194" s="35">
        <f t="shared" si="44"/>
        <v>0</v>
      </c>
      <c r="J194" s="35">
        <f t="shared" si="44"/>
        <v>0</v>
      </c>
      <c r="K194" s="35">
        <f t="shared" si="44"/>
        <v>0</v>
      </c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ht="28.5">
      <c r="A195" s="53"/>
      <c r="B195" s="54"/>
      <c r="C195" s="41" t="s">
        <v>150</v>
      </c>
      <c r="D195" s="35">
        <f>E195+F195+G195+H195+I195+J195+K195</f>
        <v>7732967</v>
      </c>
      <c r="E195" s="35">
        <f>E190+E179</f>
        <v>7732967</v>
      </c>
      <c r="F195" s="35">
        <f t="shared" si="44"/>
        <v>0</v>
      </c>
      <c r="G195" s="35">
        <f t="shared" si="44"/>
        <v>0</v>
      </c>
      <c r="H195" s="35">
        <f t="shared" si="44"/>
        <v>0</v>
      </c>
      <c r="I195" s="35">
        <f t="shared" si="44"/>
        <v>0</v>
      </c>
      <c r="J195" s="35">
        <f t="shared" si="44"/>
        <v>0</v>
      </c>
      <c r="K195" s="35">
        <f t="shared" si="44"/>
        <v>0</v>
      </c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ht="28.5">
      <c r="A196" s="55"/>
      <c r="B196" s="56"/>
      <c r="C196" s="41" t="s">
        <v>69</v>
      </c>
      <c r="D196" s="35">
        <f>E196+F196+G196+H196+I196+J196+K196</f>
        <v>0</v>
      </c>
      <c r="E196" s="35">
        <f>E191+E180</f>
        <v>0</v>
      </c>
      <c r="F196" s="35">
        <f t="shared" si="44"/>
        <v>0</v>
      </c>
      <c r="G196" s="35">
        <f t="shared" si="44"/>
        <v>0</v>
      </c>
      <c r="H196" s="35">
        <f t="shared" si="44"/>
        <v>0</v>
      </c>
      <c r="I196" s="35">
        <f t="shared" si="44"/>
        <v>0</v>
      </c>
      <c r="J196" s="35">
        <f t="shared" si="44"/>
        <v>0</v>
      </c>
      <c r="K196" s="35">
        <f t="shared" si="44"/>
        <v>0</v>
      </c>
      <c r="L196" s="50"/>
      <c r="M196" s="50"/>
      <c r="N196" s="50"/>
      <c r="O196" s="50"/>
      <c r="P196" s="50"/>
      <c r="Q196" s="50"/>
      <c r="R196" s="50"/>
      <c r="S196" s="50"/>
      <c r="T196" s="50"/>
      <c r="U196" s="50"/>
    </row>
    <row r="197" spans="1:21" ht="14.25">
      <c r="A197" s="51" t="s">
        <v>51</v>
      </c>
      <c r="B197" s="57"/>
      <c r="C197" s="42" t="s">
        <v>65</v>
      </c>
      <c r="D197" s="35">
        <f>D198+D199+D200+D201</f>
        <v>789470567</v>
      </c>
      <c r="E197" s="35">
        <f>E198+E199+E200+E201</f>
        <v>141961381</v>
      </c>
      <c r="F197" s="35">
        <f aca="true" t="shared" si="45" ref="F197:K197">F198+F199+F200+F201</f>
        <v>78572500</v>
      </c>
      <c r="G197" s="35">
        <f t="shared" si="45"/>
        <v>105864528</v>
      </c>
      <c r="H197" s="35">
        <f t="shared" si="45"/>
        <v>121704158</v>
      </c>
      <c r="I197" s="35">
        <f t="shared" si="45"/>
        <v>167528500</v>
      </c>
      <c r="J197" s="35">
        <f t="shared" si="45"/>
        <v>89814000</v>
      </c>
      <c r="K197" s="35">
        <f t="shared" si="45"/>
        <v>84025500</v>
      </c>
      <c r="L197" s="48" t="s">
        <v>36</v>
      </c>
      <c r="M197" s="48" t="s">
        <v>36</v>
      </c>
      <c r="N197" s="48" t="s">
        <v>36</v>
      </c>
      <c r="O197" s="48" t="s">
        <v>36</v>
      </c>
      <c r="P197" s="48" t="s">
        <v>36</v>
      </c>
      <c r="Q197" s="48" t="s">
        <v>36</v>
      </c>
      <c r="R197" s="48" t="s">
        <v>36</v>
      </c>
      <c r="S197" s="48" t="s">
        <v>36</v>
      </c>
      <c r="T197" s="48" t="s">
        <v>36</v>
      </c>
      <c r="U197" s="48" t="s">
        <v>36</v>
      </c>
    </row>
    <row r="198" spans="1:21" ht="48">
      <c r="A198" s="58"/>
      <c r="B198" s="59"/>
      <c r="C198" s="41" t="s">
        <v>151</v>
      </c>
      <c r="D198" s="35">
        <f>E198+F198+G198+H198+I198+J198+K198</f>
        <v>0</v>
      </c>
      <c r="E198" s="35">
        <f aca="true" t="shared" si="46" ref="E198:K198">E193+D169+E102</f>
        <v>0</v>
      </c>
      <c r="F198" s="35">
        <f t="shared" si="46"/>
        <v>0</v>
      </c>
      <c r="G198" s="35">
        <f t="shared" si="46"/>
        <v>0</v>
      </c>
      <c r="H198" s="35">
        <f t="shared" si="46"/>
        <v>0</v>
      </c>
      <c r="I198" s="35">
        <f t="shared" si="46"/>
        <v>0</v>
      </c>
      <c r="J198" s="35">
        <f t="shared" si="46"/>
        <v>0</v>
      </c>
      <c r="K198" s="35">
        <f t="shared" si="46"/>
        <v>0</v>
      </c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ht="48">
      <c r="A199" s="58"/>
      <c r="B199" s="59"/>
      <c r="C199" s="41" t="s">
        <v>132</v>
      </c>
      <c r="D199" s="47">
        <f>E199+F199+G199+H199+I199+J199+K199</f>
        <v>437000</v>
      </c>
      <c r="E199" s="35">
        <f aca="true" t="shared" si="47" ref="E199:K201">E194+E170+E103</f>
        <v>437000</v>
      </c>
      <c r="F199" s="35">
        <f t="shared" si="47"/>
        <v>0</v>
      </c>
      <c r="G199" s="35">
        <f t="shared" si="47"/>
        <v>0</v>
      </c>
      <c r="H199" s="35">
        <f t="shared" si="47"/>
        <v>0</v>
      </c>
      <c r="I199" s="35">
        <f t="shared" si="47"/>
        <v>0</v>
      </c>
      <c r="J199" s="35">
        <f t="shared" si="47"/>
        <v>0</v>
      </c>
      <c r="K199" s="35">
        <f t="shared" si="47"/>
        <v>0</v>
      </c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ht="28.5">
      <c r="A200" s="58"/>
      <c r="B200" s="59"/>
      <c r="C200" s="41" t="s">
        <v>152</v>
      </c>
      <c r="D200" s="35">
        <f>E200+F200+G200+H200+I200+J200+K200</f>
        <v>381482753</v>
      </c>
      <c r="E200" s="35">
        <f t="shared" si="47"/>
        <v>57017567</v>
      </c>
      <c r="F200" s="35">
        <f t="shared" si="47"/>
        <v>35389500</v>
      </c>
      <c r="G200" s="35">
        <f t="shared" si="47"/>
        <v>46973528</v>
      </c>
      <c r="H200" s="35">
        <f t="shared" si="47"/>
        <v>66857158</v>
      </c>
      <c r="I200" s="35">
        <f t="shared" si="47"/>
        <v>59332500</v>
      </c>
      <c r="J200" s="35">
        <f t="shared" si="47"/>
        <v>57190000</v>
      </c>
      <c r="K200" s="35">
        <f t="shared" si="47"/>
        <v>58722500</v>
      </c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ht="28.5">
      <c r="A201" s="60"/>
      <c r="B201" s="61"/>
      <c r="C201" s="41" t="s">
        <v>69</v>
      </c>
      <c r="D201" s="35">
        <f>E201+F201+G201+H201+I201+J201+K201</f>
        <v>407550814</v>
      </c>
      <c r="E201" s="35">
        <f t="shared" si="47"/>
        <v>84506814</v>
      </c>
      <c r="F201" s="35">
        <f t="shared" si="47"/>
        <v>43183000</v>
      </c>
      <c r="G201" s="35">
        <f t="shared" si="47"/>
        <v>58891000</v>
      </c>
      <c r="H201" s="35">
        <f t="shared" si="47"/>
        <v>54847000</v>
      </c>
      <c r="I201" s="35">
        <f t="shared" si="47"/>
        <v>108196000</v>
      </c>
      <c r="J201" s="35">
        <f t="shared" si="47"/>
        <v>32624000</v>
      </c>
      <c r="K201" s="35">
        <f t="shared" si="47"/>
        <v>25303000</v>
      </c>
      <c r="L201" s="50"/>
      <c r="M201" s="50"/>
      <c r="N201" s="50"/>
      <c r="O201" s="50"/>
      <c r="P201" s="50"/>
      <c r="Q201" s="50"/>
      <c r="R201" s="50"/>
      <c r="S201" s="50"/>
      <c r="T201" s="50"/>
      <c r="U201" s="50"/>
    </row>
    <row r="202" spans="1:21" ht="14.25">
      <c r="A202" s="51" t="s">
        <v>153</v>
      </c>
      <c r="B202" s="52"/>
      <c r="C202" s="10" t="s">
        <v>65</v>
      </c>
      <c r="D202" s="25">
        <f>D203+D204+D205+D206</f>
        <v>789470567</v>
      </c>
      <c r="E202" s="25">
        <f>E203+E204+E205+E206</f>
        <v>141961381</v>
      </c>
      <c r="F202" s="25">
        <f aca="true" t="shared" si="48" ref="F202:K202">F203+F204+F205+F206</f>
        <v>78572500</v>
      </c>
      <c r="G202" s="25">
        <f t="shared" si="48"/>
        <v>105864528</v>
      </c>
      <c r="H202" s="25">
        <f t="shared" si="48"/>
        <v>121704158</v>
      </c>
      <c r="I202" s="25">
        <f t="shared" si="48"/>
        <v>167528500</v>
      </c>
      <c r="J202" s="25">
        <f t="shared" si="48"/>
        <v>89814000</v>
      </c>
      <c r="K202" s="25">
        <f t="shared" si="48"/>
        <v>84025500</v>
      </c>
      <c r="L202" s="48" t="s">
        <v>36</v>
      </c>
      <c r="M202" s="48" t="s">
        <v>36</v>
      </c>
      <c r="N202" s="48" t="s">
        <v>36</v>
      </c>
      <c r="O202" s="48" t="s">
        <v>36</v>
      </c>
      <c r="P202" s="48" t="s">
        <v>36</v>
      </c>
      <c r="Q202" s="48" t="s">
        <v>36</v>
      </c>
      <c r="R202" s="48" t="s">
        <v>36</v>
      </c>
      <c r="S202" s="48" t="s">
        <v>36</v>
      </c>
      <c r="T202" s="48" t="s">
        <v>36</v>
      </c>
      <c r="U202" s="48" t="s">
        <v>36</v>
      </c>
    </row>
    <row r="203" spans="1:21" ht="48">
      <c r="A203" s="53"/>
      <c r="B203" s="54"/>
      <c r="C203" s="41" t="s">
        <v>151</v>
      </c>
      <c r="D203" s="25">
        <f>E203+F203+G203+H203+I203+J203+K203</f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ht="48">
      <c r="A204" s="53"/>
      <c r="B204" s="54"/>
      <c r="C204" s="41" t="s">
        <v>154</v>
      </c>
      <c r="D204" s="25">
        <f>E204+F204+G204+H204+I204+J204+K204</f>
        <v>437000</v>
      </c>
      <c r="E204" s="25">
        <f>E209+E214</f>
        <v>437000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ht="28.5">
      <c r="A205" s="53"/>
      <c r="B205" s="54"/>
      <c r="C205" s="41" t="s">
        <v>152</v>
      </c>
      <c r="D205" s="25">
        <f aca="true" t="shared" si="49" ref="D205:D211">E205+F205+G205+H205+I205+J205+K205</f>
        <v>381482753</v>
      </c>
      <c r="E205" s="25">
        <f>E210+E215</f>
        <v>57017567</v>
      </c>
      <c r="F205" s="25">
        <f aca="true" t="shared" si="50" ref="F205:K206">F210+F215</f>
        <v>35389500</v>
      </c>
      <c r="G205" s="25">
        <f t="shared" si="50"/>
        <v>46973528</v>
      </c>
      <c r="H205" s="25">
        <f t="shared" si="50"/>
        <v>66857158</v>
      </c>
      <c r="I205" s="25">
        <f t="shared" si="50"/>
        <v>59332500</v>
      </c>
      <c r="J205" s="25">
        <f t="shared" si="50"/>
        <v>57190000</v>
      </c>
      <c r="K205" s="25">
        <f t="shared" si="50"/>
        <v>58722500</v>
      </c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ht="28.5">
      <c r="A206" s="55"/>
      <c r="B206" s="56"/>
      <c r="C206" s="41" t="s">
        <v>69</v>
      </c>
      <c r="D206" s="25">
        <f t="shared" si="49"/>
        <v>407550814</v>
      </c>
      <c r="E206" s="25">
        <f>E211+E216</f>
        <v>84506814</v>
      </c>
      <c r="F206" s="25">
        <f t="shared" si="50"/>
        <v>43183000</v>
      </c>
      <c r="G206" s="25">
        <f t="shared" si="50"/>
        <v>58891000</v>
      </c>
      <c r="H206" s="25">
        <f t="shared" si="50"/>
        <v>54847000</v>
      </c>
      <c r="I206" s="25">
        <f t="shared" si="50"/>
        <v>108196000</v>
      </c>
      <c r="J206" s="25">
        <f t="shared" si="50"/>
        <v>32624000</v>
      </c>
      <c r="K206" s="25">
        <f t="shared" si="50"/>
        <v>25303000</v>
      </c>
      <c r="L206" s="50"/>
      <c r="M206" s="50"/>
      <c r="N206" s="50"/>
      <c r="O206" s="50"/>
      <c r="P206" s="50"/>
      <c r="Q206" s="50"/>
      <c r="R206" s="50"/>
      <c r="S206" s="50"/>
      <c r="T206" s="50"/>
      <c r="U206" s="50"/>
    </row>
    <row r="207" spans="1:21" ht="14.25">
      <c r="A207" s="51" t="s">
        <v>52</v>
      </c>
      <c r="B207" s="52"/>
      <c r="C207" s="42" t="s">
        <v>65</v>
      </c>
      <c r="D207" s="25">
        <f>D208+D209+D210+D211</f>
        <v>762712627</v>
      </c>
      <c r="E207" s="25">
        <f>E208+E209+E210+E211</f>
        <v>134766781</v>
      </c>
      <c r="F207" s="25">
        <f aca="true" t="shared" si="51" ref="F207:K207">F208+F209+F210+F211</f>
        <v>76215500</v>
      </c>
      <c r="G207" s="25">
        <f t="shared" si="51"/>
        <v>103274728</v>
      </c>
      <c r="H207" s="25">
        <f t="shared" si="51"/>
        <v>121297618</v>
      </c>
      <c r="I207" s="25">
        <f t="shared" si="51"/>
        <v>164208500</v>
      </c>
      <c r="J207" s="25">
        <f t="shared" si="51"/>
        <v>84059000</v>
      </c>
      <c r="K207" s="25">
        <f t="shared" si="51"/>
        <v>78890500</v>
      </c>
      <c r="L207" s="48" t="s">
        <v>36</v>
      </c>
      <c r="M207" s="48" t="s">
        <v>36</v>
      </c>
      <c r="N207" s="48" t="s">
        <v>36</v>
      </c>
      <c r="O207" s="48" t="s">
        <v>36</v>
      </c>
      <c r="P207" s="48" t="s">
        <v>36</v>
      </c>
      <c r="Q207" s="48" t="s">
        <v>36</v>
      </c>
      <c r="R207" s="48" t="s">
        <v>36</v>
      </c>
      <c r="S207" s="48" t="s">
        <v>36</v>
      </c>
      <c r="T207" s="48" t="s">
        <v>36</v>
      </c>
      <c r="U207" s="48" t="s">
        <v>36</v>
      </c>
    </row>
    <row r="208" spans="1:21" ht="48">
      <c r="A208" s="53"/>
      <c r="B208" s="54"/>
      <c r="C208" s="41" t="s">
        <v>155</v>
      </c>
      <c r="D208" s="25">
        <f t="shared" si="49"/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ht="48">
      <c r="A209" s="53"/>
      <c r="B209" s="54"/>
      <c r="C209" s="41" t="s">
        <v>132</v>
      </c>
      <c r="D209" s="26">
        <f t="shared" si="49"/>
        <v>437000</v>
      </c>
      <c r="E209" s="25">
        <f>E103</f>
        <v>437000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ht="28.5">
      <c r="A210" s="53"/>
      <c r="B210" s="54"/>
      <c r="C210" s="41" t="s">
        <v>152</v>
      </c>
      <c r="D210" s="25">
        <f>E210+F210+G210+H210+I210+J210+K210</f>
        <v>354724813</v>
      </c>
      <c r="E210" s="25">
        <f>E195+E126+E72+E57+E42+E26</f>
        <v>49822967</v>
      </c>
      <c r="F210" s="25">
        <f>F195+F126+F72+F57+F42+F26</f>
        <v>33032500</v>
      </c>
      <c r="G210" s="25">
        <f>G195+G126+G72+G57+G42+G26+G82</f>
        <v>44383728</v>
      </c>
      <c r="H210" s="25">
        <f>H195+H126+H72+H57+H42+H26+H82</f>
        <v>66450618</v>
      </c>
      <c r="I210" s="25">
        <f>I195+I126+I72+I57+I42+I26</f>
        <v>56012500</v>
      </c>
      <c r="J210" s="25">
        <f>J195+J126+J72+J57+J42+J26</f>
        <v>51435000</v>
      </c>
      <c r="K210" s="25">
        <f>K195+K126+K72+K57+K42+K26</f>
        <v>53587500</v>
      </c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ht="28.5">
      <c r="A211" s="55"/>
      <c r="B211" s="56"/>
      <c r="C211" s="41" t="s">
        <v>18</v>
      </c>
      <c r="D211" s="25">
        <f t="shared" si="49"/>
        <v>407550814</v>
      </c>
      <c r="E211" s="25">
        <f aca="true" t="shared" si="52" ref="E211:K211">E196+E172+E105</f>
        <v>84506814</v>
      </c>
      <c r="F211" s="25">
        <f t="shared" si="52"/>
        <v>43183000</v>
      </c>
      <c r="G211" s="25">
        <f t="shared" si="52"/>
        <v>58891000</v>
      </c>
      <c r="H211" s="25">
        <f t="shared" si="52"/>
        <v>54847000</v>
      </c>
      <c r="I211" s="25">
        <f t="shared" si="52"/>
        <v>108196000</v>
      </c>
      <c r="J211" s="25">
        <f t="shared" si="52"/>
        <v>32624000</v>
      </c>
      <c r="K211" s="25">
        <f t="shared" si="52"/>
        <v>25303000</v>
      </c>
      <c r="L211" s="50"/>
      <c r="M211" s="50"/>
      <c r="N211" s="50"/>
      <c r="O211" s="50"/>
      <c r="P211" s="50"/>
      <c r="Q211" s="50"/>
      <c r="R211" s="50"/>
      <c r="S211" s="50"/>
      <c r="T211" s="50"/>
      <c r="U211" s="50"/>
    </row>
    <row r="212" spans="1:21" ht="14.25">
      <c r="A212" s="51" t="s">
        <v>156</v>
      </c>
      <c r="B212" s="52"/>
      <c r="C212" s="43" t="s">
        <v>65</v>
      </c>
      <c r="D212" s="25">
        <f>D213+D214+D215+D216</f>
        <v>26757940</v>
      </c>
      <c r="E212" s="25">
        <f aca="true" t="shared" si="53" ref="E212:K212">E213+E214+E215+E216</f>
        <v>7194600</v>
      </c>
      <c r="F212" s="25">
        <f t="shared" si="53"/>
        <v>2357000</v>
      </c>
      <c r="G212" s="25">
        <f t="shared" si="53"/>
        <v>2589800</v>
      </c>
      <c r="H212" s="25">
        <f t="shared" si="53"/>
        <v>406540</v>
      </c>
      <c r="I212" s="25">
        <f t="shared" si="53"/>
        <v>3320000</v>
      </c>
      <c r="J212" s="25">
        <f t="shared" si="53"/>
        <v>5755000</v>
      </c>
      <c r="K212" s="25">
        <f t="shared" si="53"/>
        <v>5135000</v>
      </c>
      <c r="L212" s="48" t="s">
        <v>36</v>
      </c>
      <c r="M212" s="48" t="s">
        <v>36</v>
      </c>
      <c r="N212" s="48" t="s">
        <v>36</v>
      </c>
      <c r="O212" s="48" t="s">
        <v>36</v>
      </c>
      <c r="P212" s="48" t="s">
        <v>36</v>
      </c>
      <c r="Q212" s="48" t="s">
        <v>36</v>
      </c>
      <c r="R212" s="48" t="s">
        <v>36</v>
      </c>
      <c r="S212" s="48" t="s">
        <v>36</v>
      </c>
      <c r="T212" s="48" t="s">
        <v>36</v>
      </c>
      <c r="U212" s="48" t="s">
        <v>36</v>
      </c>
    </row>
    <row r="213" spans="1:21" ht="48">
      <c r="A213" s="53"/>
      <c r="B213" s="54"/>
      <c r="C213" s="44" t="s">
        <v>149</v>
      </c>
      <c r="D213" s="25">
        <f>E213+F213+G213+H213+I213+J213+K213</f>
        <v>0</v>
      </c>
      <c r="E213" s="25">
        <f>E75+E60+E45+E29</f>
        <v>0</v>
      </c>
      <c r="F213" s="25">
        <f aca="true" t="shared" si="54" ref="F213:K213">F75+F60+F45+F29</f>
        <v>0</v>
      </c>
      <c r="G213" s="25">
        <f t="shared" si="54"/>
        <v>0</v>
      </c>
      <c r="H213" s="25">
        <f t="shared" si="54"/>
        <v>0</v>
      </c>
      <c r="I213" s="25">
        <f t="shared" si="54"/>
        <v>0</v>
      </c>
      <c r="J213" s="25">
        <f t="shared" si="54"/>
        <v>0</v>
      </c>
      <c r="K213" s="25">
        <f t="shared" si="54"/>
        <v>0</v>
      </c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ht="48">
      <c r="A214" s="53"/>
      <c r="B214" s="54"/>
      <c r="C214" s="44" t="s">
        <v>78</v>
      </c>
      <c r="D214" s="25">
        <f>E214+F214+G214+H214+I214+J214+K214</f>
        <v>0</v>
      </c>
      <c r="E214" s="25">
        <f>E76+E61+E45+E30</f>
        <v>0</v>
      </c>
      <c r="F214" s="25">
        <f aca="true" t="shared" si="55" ref="F214:K214">F76+F61+F45+F30</f>
        <v>0</v>
      </c>
      <c r="G214" s="25">
        <f t="shared" si="55"/>
        <v>0</v>
      </c>
      <c r="H214" s="25">
        <f t="shared" si="55"/>
        <v>0</v>
      </c>
      <c r="I214" s="25">
        <f t="shared" si="55"/>
        <v>0</v>
      </c>
      <c r="J214" s="25">
        <f t="shared" si="55"/>
        <v>0</v>
      </c>
      <c r="K214" s="25">
        <f t="shared" si="55"/>
        <v>0</v>
      </c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ht="28.5">
      <c r="A215" s="53"/>
      <c r="B215" s="54"/>
      <c r="C215" s="44" t="s">
        <v>152</v>
      </c>
      <c r="D215" s="25">
        <f>E215+F215+G215+H215+I215+J215+K215</f>
        <v>26757940</v>
      </c>
      <c r="E215" s="25">
        <f>E77+E62+E47+E31</f>
        <v>7194600</v>
      </c>
      <c r="F215" s="25">
        <f aca="true" t="shared" si="56" ref="F215:K216">F77+F62+F47+F31</f>
        <v>2357000</v>
      </c>
      <c r="G215" s="25">
        <f t="shared" si="56"/>
        <v>2589800</v>
      </c>
      <c r="H215" s="25">
        <f t="shared" si="56"/>
        <v>406540</v>
      </c>
      <c r="I215" s="25">
        <f t="shared" si="56"/>
        <v>3320000</v>
      </c>
      <c r="J215" s="25">
        <f t="shared" si="56"/>
        <v>5755000</v>
      </c>
      <c r="K215" s="25">
        <f t="shared" si="56"/>
        <v>5135000</v>
      </c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ht="28.5">
      <c r="A216" s="55"/>
      <c r="B216" s="56"/>
      <c r="C216" s="44" t="s">
        <v>69</v>
      </c>
      <c r="D216" s="25">
        <f>E216+F216+G216+H216+I216+J216+K216</f>
        <v>0</v>
      </c>
      <c r="E216" s="25">
        <f>E78+E63+E48+E32</f>
        <v>0</v>
      </c>
      <c r="F216" s="25">
        <f t="shared" si="56"/>
        <v>0</v>
      </c>
      <c r="G216" s="25">
        <f t="shared" si="56"/>
        <v>0</v>
      </c>
      <c r="H216" s="25">
        <f t="shared" si="56"/>
        <v>0</v>
      </c>
      <c r="I216" s="25">
        <f t="shared" si="56"/>
        <v>0</v>
      </c>
      <c r="J216" s="25">
        <f t="shared" si="56"/>
        <v>0</v>
      </c>
      <c r="K216" s="25">
        <f t="shared" si="56"/>
        <v>0</v>
      </c>
      <c r="L216" s="50"/>
      <c r="M216" s="50"/>
      <c r="N216" s="50"/>
      <c r="O216" s="50"/>
      <c r="P216" s="50"/>
      <c r="Q216" s="50"/>
      <c r="R216" s="50"/>
      <c r="S216" s="50"/>
      <c r="T216" s="50"/>
      <c r="U216" s="50"/>
    </row>
  </sheetData>
  <sheetProtection/>
  <mergeCells count="542">
    <mergeCell ref="N6:T6"/>
    <mergeCell ref="U6:U7"/>
    <mergeCell ref="A8:T8"/>
    <mergeCell ref="A9:L11"/>
    <mergeCell ref="A12:T12"/>
    <mergeCell ref="A13:L16"/>
    <mergeCell ref="N1:T1"/>
    <mergeCell ref="N2:T2"/>
    <mergeCell ref="N3:T3"/>
    <mergeCell ref="A4:T4"/>
    <mergeCell ref="A6:B7"/>
    <mergeCell ref="C6:C7"/>
    <mergeCell ref="D6:D7"/>
    <mergeCell ref="E6:K6"/>
    <mergeCell ref="L6:L7"/>
    <mergeCell ref="M6:M7"/>
    <mergeCell ref="A17:T17"/>
    <mergeCell ref="A18:B22"/>
    <mergeCell ref="L18:L22"/>
    <mergeCell ref="M18:M22"/>
    <mergeCell ref="N18:N22"/>
    <mergeCell ref="O18:O22"/>
    <mergeCell ref="P18:P22"/>
    <mergeCell ref="Q18:Q22"/>
    <mergeCell ref="R18:R22"/>
    <mergeCell ref="S18:S22"/>
    <mergeCell ref="T18:T22"/>
    <mergeCell ref="U18:U22"/>
    <mergeCell ref="A23:B27"/>
    <mergeCell ref="L23:L27"/>
    <mergeCell ref="M23:M27"/>
    <mergeCell ref="N23:N27"/>
    <mergeCell ref="O23:O27"/>
    <mergeCell ref="P23:P27"/>
    <mergeCell ref="Q23:Q27"/>
    <mergeCell ref="R23:R27"/>
    <mergeCell ref="S23:S27"/>
    <mergeCell ref="T23:T27"/>
    <mergeCell ref="U23:U27"/>
    <mergeCell ref="A28:B32"/>
    <mergeCell ref="L28:L32"/>
    <mergeCell ref="M28:M32"/>
    <mergeCell ref="N28:N32"/>
    <mergeCell ref="O28:O32"/>
    <mergeCell ref="P28:P32"/>
    <mergeCell ref="Q28:Q32"/>
    <mergeCell ref="P34:P38"/>
    <mergeCell ref="Q34:Q38"/>
    <mergeCell ref="R34:R38"/>
    <mergeCell ref="S34:S38"/>
    <mergeCell ref="T34:T38"/>
    <mergeCell ref="U34:U38"/>
    <mergeCell ref="R28:R32"/>
    <mergeCell ref="S28:S32"/>
    <mergeCell ref="T28:T32"/>
    <mergeCell ref="U28:U32"/>
    <mergeCell ref="A33:T33"/>
    <mergeCell ref="A34:B38"/>
    <mergeCell ref="L34:L38"/>
    <mergeCell ref="M34:M38"/>
    <mergeCell ref="N34:N38"/>
    <mergeCell ref="O34:O38"/>
    <mergeCell ref="A44:B48"/>
    <mergeCell ref="L44:L48"/>
    <mergeCell ref="M44:M48"/>
    <mergeCell ref="N44:N48"/>
    <mergeCell ref="O44:O48"/>
    <mergeCell ref="A39:B43"/>
    <mergeCell ref="L39:L43"/>
    <mergeCell ref="M39:M43"/>
    <mergeCell ref="N39:N43"/>
    <mergeCell ref="O39:O43"/>
    <mergeCell ref="P44:P48"/>
    <mergeCell ref="Q44:Q48"/>
    <mergeCell ref="R44:R48"/>
    <mergeCell ref="S44:S48"/>
    <mergeCell ref="T44:T48"/>
    <mergeCell ref="U44:U48"/>
    <mergeCell ref="Q39:Q43"/>
    <mergeCell ref="R39:R43"/>
    <mergeCell ref="S39:S43"/>
    <mergeCell ref="T39:T43"/>
    <mergeCell ref="U39:U43"/>
    <mergeCell ref="P39:P43"/>
    <mergeCell ref="Q49:Q50"/>
    <mergeCell ref="R49:R50"/>
    <mergeCell ref="S49:S50"/>
    <mergeCell ref="T49:T50"/>
    <mergeCell ref="U49:U50"/>
    <mergeCell ref="M52:M53"/>
    <mergeCell ref="N52:N53"/>
    <mergeCell ref="O52:O53"/>
    <mergeCell ref="P52:P53"/>
    <mergeCell ref="Q52:Q53"/>
    <mergeCell ref="M49:M50"/>
    <mergeCell ref="N49:N50"/>
    <mergeCell ref="O49:O50"/>
    <mergeCell ref="P49:P50"/>
    <mergeCell ref="R52:R53"/>
    <mergeCell ref="S52:S53"/>
    <mergeCell ref="T52:T53"/>
    <mergeCell ref="U52:U53"/>
    <mergeCell ref="A54:B58"/>
    <mergeCell ref="L54:L58"/>
    <mergeCell ref="M54:M55"/>
    <mergeCell ref="N54:N55"/>
    <mergeCell ref="O54:O55"/>
    <mergeCell ref="P54:P55"/>
    <mergeCell ref="A49:B53"/>
    <mergeCell ref="L49:L53"/>
    <mergeCell ref="Q54:Q55"/>
    <mergeCell ref="R54:R55"/>
    <mergeCell ref="S54:S55"/>
    <mergeCell ref="T54:T55"/>
    <mergeCell ref="U54:U55"/>
    <mergeCell ref="M56:M58"/>
    <mergeCell ref="N56:N58"/>
    <mergeCell ref="O56:O58"/>
    <mergeCell ref="P56:P58"/>
    <mergeCell ref="Q56:Q58"/>
    <mergeCell ref="R56:R58"/>
    <mergeCell ref="S56:S58"/>
    <mergeCell ref="T56:T58"/>
    <mergeCell ref="U56:U58"/>
    <mergeCell ref="A59:B63"/>
    <mergeCell ref="L59:L63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A64:B68"/>
    <mergeCell ref="L64:L68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M66:M68"/>
    <mergeCell ref="N66:N68"/>
    <mergeCell ref="O66:O68"/>
    <mergeCell ref="P66:P68"/>
    <mergeCell ref="Q66:Q68"/>
    <mergeCell ref="R66:R68"/>
    <mergeCell ref="S66:S68"/>
    <mergeCell ref="T66:T68"/>
    <mergeCell ref="U66:U68"/>
    <mergeCell ref="A69:B73"/>
    <mergeCell ref="L69:L73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M71:M73"/>
    <mergeCell ref="N71:N73"/>
    <mergeCell ref="O71:O73"/>
    <mergeCell ref="P71:P73"/>
    <mergeCell ref="Q71:Q73"/>
    <mergeCell ref="R71:R73"/>
    <mergeCell ref="S71:S73"/>
    <mergeCell ref="T71:T73"/>
    <mergeCell ref="U71:U73"/>
    <mergeCell ref="A74:B78"/>
    <mergeCell ref="L74:L78"/>
    <mergeCell ref="M74:M78"/>
    <mergeCell ref="N74:N78"/>
    <mergeCell ref="O74:O78"/>
    <mergeCell ref="P74:P78"/>
    <mergeCell ref="U79:U83"/>
    <mergeCell ref="Q74:Q78"/>
    <mergeCell ref="R74:R78"/>
    <mergeCell ref="S74:S78"/>
    <mergeCell ref="T74:T78"/>
    <mergeCell ref="U74:U78"/>
    <mergeCell ref="A79:B83"/>
    <mergeCell ref="L79:L83"/>
    <mergeCell ref="M79:M83"/>
    <mergeCell ref="N79:N83"/>
    <mergeCell ref="O79:O83"/>
    <mergeCell ref="D84:D88"/>
    <mergeCell ref="E84:E88"/>
    <mergeCell ref="F84:F88"/>
    <mergeCell ref="G84:G88"/>
    <mergeCell ref="P79:P83"/>
    <mergeCell ref="Q79:Q83"/>
    <mergeCell ref="R79:R83"/>
    <mergeCell ref="S79:S83"/>
    <mergeCell ref="T79:T83"/>
    <mergeCell ref="T84:T88"/>
    <mergeCell ref="U84:U88"/>
    <mergeCell ref="A89:T89"/>
    <mergeCell ref="A90:B95"/>
    <mergeCell ref="C90:C95"/>
    <mergeCell ref="D90:D95"/>
    <mergeCell ref="E90:E95"/>
    <mergeCell ref="F90:F95"/>
    <mergeCell ref="G90:G95"/>
    <mergeCell ref="H90:H95"/>
    <mergeCell ref="N84:N88"/>
    <mergeCell ref="O84:O88"/>
    <mergeCell ref="P84:P88"/>
    <mergeCell ref="Q84:Q88"/>
    <mergeCell ref="R84:R88"/>
    <mergeCell ref="S84:S88"/>
    <mergeCell ref="H84:H88"/>
    <mergeCell ref="I84:I88"/>
    <mergeCell ref="J84:J88"/>
    <mergeCell ref="K84:K88"/>
    <mergeCell ref="L84:L88"/>
    <mergeCell ref="M84:M88"/>
    <mergeCell ref="A84:B88"/>
    <mergeCell ref="C84:C88"/>
    <mergeCell ref="U90:U94"/>
    <mergeCell ref="A96:B100"/>
    <mergeCell ref="L96:L100"/>
    <mergeCell ref="M96:M100"/>
    <mergeCell ref="N96:N100"/>
    <mergeCell ref="O96:O100"/>
    <mergeCell ref="P96:P100"/>
    <mergeCell ref="Q96:Q100"/>
    <mergeCell ref="R96:R100"/>
    <mergeCell ref="S96:S100"/>
    <mergeCell ref="O90:O94"/>
    <mergeCell ref="P90:P94"/>
    <mergeCell ref="Q90:Q94"/>
    <mergeCell ref="R90:R94"/>
    <mergeCell ref="S90:S94"/>
    <mergeCell ref="T90:T94"/>
    <mergeCell ref="I90:I95"/>
    <mergeCell ref="J90:J95"/>
    <mergeCell ref="K90:K95"/>
    <mergeCell ref="L90:L95"/>
    <mergeCell ref="M90:M94"/>
    <mergeCell ref="N90:N94"/>
    <mergeCell ref="S101:S105"/>
    <mergeCell ref="T101:T105"/>
    <mergeCell ref="U101:U105"/>
    <mergeCell ref="A106:T106"/>
    <mergeCell ref="A107:L110"/>
    <mergeCell ref="A111:T111"/>
    <mergeCell ref="T96:T100"/>
    <mergeCell ref="U96:U100"/>
    <mergeCell ref="A101:B105"/>
    <mergeCell ref="L101:L105"/>
    <mergeCell ref="M101:M105"/>
    <mergeCell ref="N101:N105"/>
    <mergeCell ref="O101:O105"/>
    <mergeCell ref="P101:P105"/>
    <mergeCell ref="Q101:Q105"/>
    <mergeCell ref="R101:R105"/>
    <mergeCell ref="D118:D122"/>
    <mergeCell ref="E118:E122"/>
    <mergeCell ref="F118:F122"/>
    <mergeCell ref="G118:G122"/>
    <mergeCell ref="Q112:Q116"/>
    <mergeCell ref="R112:R116"/>
    <mergeCell ref="S112:S116"/>
    <mergeCell ref="T112:T116"/>
    <mergeCell ref="U112:U116"/>
    <mergeCell ref="A117:T117"/>
    <mergeCell ref="A112:B116"/>
    <mergeCell ref="L112:L116"/>
    <mergeCell ref="M112:M116"/>
    <mergeCell ref="N112:N116"/>
    <mergeCell ref="O112:O116"/>
    <mergeCell ref="P112:P116"/>
    <mergeCell ref="T118:T122"/>
    <mergeCell ref="U118:U122"/>
    <mergeCell ref="A123:B127"/>
    <mergeCell ref="C123:C127"/>
    <mergeCell ref="D123:D127"/>
    <mergeCell ref="E123:E127"/>
    <mergeCell ref="F123:F127"/>
    <mergeCell ref="G123:G127"/>
    <mergeCell ref="H123:H127"/>
    <mergeCell ref="I123:I127"/>
    <mergeCell ref="N118:N122"/>
    <mergeCell ref="O118:O122"/>
    <mergeCell ref="P118:P122"/>
    <mergeCell ref="Q118:Q122"/>
    <mergeCell ref="R118:R122"/>
    <mergeCell ref="S118:S122"/>
    <mergeCell ref="H118:H122"/>
    <mergeCell ref="I118:I122"/>
    <mergeCell ref="J118:J122"/>
    <mergeCell ref="K118:K122"/>
    <mergeCell ref="L118:L122"/>
    <mergeCell ref="M118:M122"/>
    <mergeCell ref="A118:B122"/>
    <mergeCell ref="C118:C122"/>
    <mergeCell ref="P123:P127"/>
    <mergeCell ref="Q123:Q127"/>
    <mergeCell ref="R123:R127"/>
    <mergeCell ref="S123:S127"/>
    <mergeCell ref="T123:T127"/>
    <mergeCell ref="U123:U127"/>
    <mergeCell ref="J123:J127"/>
    <mergeCell ref="K123:K127"/>
    <mergeCell ref="L123:L127"/>
    <mergeCell ref="M123:M127"/>
    <mergeCell ref="N123:N127"/>
    <mergeCell ref="O123:O127"/>
    <mergeCell ref="S133:S137"/>
    <mergeCell ref="T133:T137"/>
    <mergeCell ref="U133:U137"/>
    <mergeCell ref="Q128:Q132"/>
    <mergeCell ref="R128:R132"/>
    <mergeCell ref="S128:S132"/>
    <mergeCell ref="T128:T132"/>
    <mergeCell ref="U128:U132"/>
    <mergeCell ref="A133:B137"/>
    <mergeCell ref="L133:L137"/>
    <mergeCell ref="M133:M137"/>
    <mergeCell ref="N133:N137"/>
    <mergeCell ref="O133:O137"/>
    <mergeCell ref="A128:B132"/>
    <mergeCell ref="L128:L132"/>
    <mergeCell ref="M128:M132"/>
    <mergeCell ref="N128:N132"/>
    <mergeCell ref="O128:O132"/>
    <mergeCell ref="P128:P132"/>
    <mergeCell ref="A138:B142"/>
    <mergeCell ref="L138:L142"/>
    <mergeCell ref="M138:M142"/>
    <mergeCell ref="N138:N142"/>
    <mergeCell ref="O138:O142"/>
    <mergeCell ref="P138:P142"/>
    <mergeCell ref="P133:P137"/>
    <mergeCell ref="Q133:Q137"/>
    <mergeCell ref="R133:R137"/>
    <mergeCell ref="P143:P144"/>
    <mergeCell ref="Q143:Q144"/>
    <mergeCell ref="R143:R144"/>
    <mergeCell ref="S143:S144"/>
    <mergeCell ref="T143:T144"/>
    <mergeCell ref="U143:U144"/>
    <mergeCell ref="Q138:Q142"/>
    <mergeCell ref="R138:R142"/>
    <mergeCell ref="S138:S142"/>
    <mergeCell ref="T138:T142"/>
    <mergeCell ref="U138:U142"/>
    <mergeCell ref="S145:S147"/>
    <mergeCell ref="T145:T147"/>
    <mergeCell ref="U145:U147"/>
    <mergeCell ref="A148:B152"/>
    <mergeCell ref="L148:L152"/>
    <mergeCell ref="M148:M152"/>
    <mergeCell ref="N148:N152"/>
    <mergeCell ref="O148:O152"/>
    <mergeCell ref="P148:P152"/>
    <mergeCell ref="Q148:Q152"/>
    <mergeCell ref="M145:M147"/>
    <mergeCell ref="N145:N147"/>
    <mergeCell ref="O145:O147"/>
    <mergeCell ref="P145:P147"/>
    <mergeCell ref="Q145:Q147"/>
    <mergeCell ref="R145:R147"/>
    <mergeCell ref="A143:B147"/>
    <mergeCell ref="L143:L147"/>
    <mergeCell ref="M143:M144"/>
    <mergeCell ref="N143:N144"/>
    <mergeCell ref="O143:O144"/>
    <mergeCell ref="A158:B162"/>
    <mergeCell ref="L158:L162"/>
    <mergeCell ref="M158:M162"/>
    <mergeCell ref="N158:N162"/>
    <mergeCell ref="O158:O162"/>
    <mergeCell ref="R148:R152"/>
    <mergeCell ref="S148:S152"/>
    <mergeCell ref="T148:T152"/>
    <mergeCell ref="U148:U152"/>
    <mergeCell ref="A153:B157"/>
    <mergeCell ref="L153:L157"/>
    <mergeCell ref="M153:M157"/>
    <mergeCell ref="N153:N157"/>
    <mergeCell ref="O153:O157"/>
    <mergeCell ref="P153:P157"/>
    <mergeCell ref="P158:P162"/>
    <mergeCell ref="Q158:Q162"/>
    <mergeCell ref="R158:R162"/>
    <mergeCell ref="S158:S162"/>
    <mergeCell ref="T158:T162"/>
    <mergeCell ref="U158:U162"/>
    <mergeCell ref="Q153:Q157"/>
    <mergeCell ref="R153:R157"/>
    <mergeCell ref="S153:S157"/>
    <mergeCell ref="T153:T157"/>
    <mergeCell ref="U153:U157"/>
    <mergeCell ref="Q163:Q164"/>
    <mergeCell ref="R163:R164"/>
    <mergeCell ref="S163:S164"/>
    <mergeCell ref="T163:T164"/>
    <mergeCell ref="U163:U164"/>
    <mergeCell ref="M165:M167"/>
    <mergeCell ref="N165:N167"/>
    <mergeCell ref="O165:O167"/>
    <mergeCell ref="P165:P167"/>
    <mergeCell ref="Q165:Q167"/>
    <mergeCell ref="M163:M164"/>
    <mergeCell ref="N163:N164"/>
    <mergeCell ref="O163:O164"/>
    <mergeCell ref="P163:P164"/>
    <mergeCell ref="Q168:Q172"/>
    <mergeCell ref="R168:R172"/>
    <mergeCell ref="S168:S172"/>
    <mergeCell ref="T168:T172"/>
    <mergeCell ref="U168:U172"/>
    <mergeCell ref="A173:T173"/>
    <mergeCell ref="R165:R167"/>
    <mergeCell ref="S165:S167"/>
    <mergeCell ref="T165:T167"/>
    <mergeCell ref="U165:U167"/>
    <mergeCell ref="A168:B172"/>
    <mergeCell ref="L168:L172"/>
    <mergeCell ref="M168:M172"/>
    <mergeCell ref="N168:N172"/>
    <mergeCell ref="O168:O172"/>
    <mergeCell ref="P168:P172"/>
    <mergeCell ref="A163:B167"/>
    <mergeCell ref="L163:L167"/>
    <mergeCell ref="A174:L174"/>
    <mergeCell ref="A175:T175"/>
    <mergeCell ref="A176:B180"/>
    <mergeCell ref="L176:L180"/>
    <mergeCell ref="M176:M180"/>
    <mergeCell ref="N176:N180"/>
    <mergeCell ref="O176:O180"/>
    <mergeCell ref="P176:P180"/>
    <mergeCell ref="Q176:Q180"/>
    <mergeCell ref="R176:R180"/>
    <mergeCell ref="S176:S180"/>
    <mergeCell ref="T176:T180"/>
    <mergeCell ref="U176:U180"/>
    <mergeCell ref="A181:B185"/>
    <mergeCell ref="L181:L185"/>
    <mergeCell ref="M181:M185"/>
    <mergeCell ref="N181:N185"/>
    <mergeCell ref="O181:O185"/>
    <mergeCell ref="P181:P185"/>
    <mergeCell ref="Q181:Q185"/>
    <mergeCell ref="R181:R185"/>
    <mergeCell ref="S181:S185"/>
    <mergeCell ref="T181:T185"/>
    <mergeCell ref="U181:U185"/>
    <mergeCell ref="A186:T186"/>
    <mergeCell ref="A187:B191"/>
    <mergeCell ref="C187:C191"/>
    <mergeCell ref="D187:D191"/>
    <mergeCell ref="E187:E191"/>
    <mergeCell ref="F187:F191"/>
    <mergeCell ref="S187:S191"/>
    <mergeCell ref="T187:T191"/>
    <mergeCell ref="U187:U191"/>
    <mergeCell ref="A192:B196"/>
    <mergeCell ref="L192:L196"/>
    <mergeCell ref="M192:M196"/>
    <mergeCell ref="N192:N196"/>
    <mergeCell ref="O192:O196"/>
    <mergeCell ref="P192:P196"/>
    <mergeCell ref="Q192:Q196"/>
    <mergeCell ref="M187:M191"/>
    <mergeCell ref="N187:N191"/>
    <mergeCell ref="O187:O191"/>
    <mergeCell ref="P187:P191"/>
    <mergeCell ref="Q187:Q191"/>
    <mergeCell ref="R187:R191"/>
    <mergeCell ref="G187:G191"/>
    <mergeCell ref="H187:H191"/>
    <mergeCell ref="I187:I191"/>
    <mergeCell ref="J187:J191"/>
    <mergeCell ref="K187:K191"/>
    <mergeCell ref="L187:L191"/>
    <mergeCell ref="A202:B206"/>
    <mergeCell ref="L202:L206"/>
    <mergeCell ref="M202:M206"/>
    <mergeCell ref="N202:N206"/>
    <mergeCell ref="O202:O206"/>
    <mergeCell ref="R192:R196"/>
    <mergeCell ref="S192:S196"/>
    <mergeCell ref="T192:T196"/>
    <mergeCell ref="U192:U196"/>
    <mergeCell ref="A197:B201"/>
    <mergeCell ref="L197:L201"/>
    <mergeCell ref="M197:M201"/>
    <mergeCell ref="N197:N201"/>
    <mergeCell ref="O197:O201"/>
    <mergeCell ref="P197:P201"/>
    <mergeCell ref="P202:P206"/>
    <mergeCell ref="Q202:Q206"/>
    <mergeCell ref="R202:R206"/>
    <mergeCell ref="S202:S206"/>
    <mergeCell ref="T202:T206"/>
    <mergeCell ref="U202:U206"/>
    <mergeCell ref="Q197:Q201"/>
    <mergeCell ref="R197:R201"/>
    <mergeCell ref="S197:S201"/>
    <mergeCell ref="T197:T201"/>
    <mergeCell ref="U197:U201"/>
    <mergeCell ref="A212:B216"/>
    <mergeCell ref="L212:L216"/>
    <mergeCell ref="M212:M216"/>
    <mergeCell ref="N212:N216"/>
    <mergeCell ref="O212:O216"/>
    <mergeCell ref="A207:B211"/>
    <mergeCell ref="L207:L211"/>
    <mergeCell ref="M207:M211"/>
    <mergeCell ref="N207:N211"/>
    <mergeCell ref="O207:O211"/>
    <mergeCell ref="P212:P216"/>
    <mergeCell ref="Q212:Q216"/>
    <mergeCell ref="R212:R216"/>
    <mergeCell ref="S212:S216"/>
    <mergeCell ref="T212:T216"/>
    <mergeCell ref="U212:U216"/>
    <mergeCell ref="Q207:Q211"/>
    <mergeCell ref="R207:R211"/>
    <mergeCell ref="S207:S211"/>
    <mergeCell ref="T207:T211"/>
    <mergeCell ref="U207:U211"/>
    <mergeCell ref="P207:P211"/>
  </mergeCells>
  <printOptions/>
  <pageMargins left="0.1968503937007874" right="0.11811023622047245" top="0.5118110236220472" bottom="0.2755905511811024" header="0.3937007874015748" footer="0.2755905511811024"/>
  <pageSetup firstPageNumber="1" useFirstPageNumber="1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Телина Татьяна Владимировна</dc:creator>
  <cp:keywords/>
  <dc:description/>
  <cp:lastModifiedBy>Якушева Жанна Александровна</cp:lastModifiedBy>
  <cp:lastPrinted>2014-12-01T10:24:13Z</cp:lastPrinted>
  <dcterms:created xsi:type="dcterms:W3CDTF">2014-12-01T09:34:47Z</dcterms:created>
  <dcterms:modified xsi:type="dcterms:W3CDTF">2014-12-03T07:50:00Z</dcterms:modified>
  <cp:category/>
  <cp:version/>
  <cp:contentType/>
  <cp:contentStatus/>
</cp:coreProperties>
</file>