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72" activeTab="1"/>
  </bookViews>
  <sheets>
    <sheet name="бланк" sheetId="1" r:id="rId1"/>
    <sheet name="283(03022011)" sheetId="2" r:id="rId2"/>
    <sheet name="283(03022011)(2)" sheetId="3" r:id="rId3"/>
    <sheet name="283(03022011)(3)" sheetId="4" r:id="rId4"/>
    <sheet name="283(03022011)(4)" sheetId="5" r:id="rId5"/>
  </sheets>
  <definedNames>
    <definedName name="_xlnm.Print_Titles" localSheetId="1">'283(03022011)'!$12:$16</definedName>
    <definedName name="_xlnm.Print_Titles" localSheetId="2">'283(03022011)(2)'!$12:$16</definedName>
    <definedName name="_xlnm.Print_Titles" localSheetId="3">'283(03022011)(3)'!$12:$16</definedName>
    <definedName name="_xlnm.Print_Titles" localSheetId="4">'283(03022011)(4)'!$12:$16</definedName>
    <definedName name="_xlnm.Print_Titles" localSheetId="0">'бланк'!$12:$16</definedName>
  </definedNames>
  <calcPr fullCalcOnLoad="1"/>
</workbook>
</file>

<file path=xl/sharedStrings.xml><?xml version="1.0" encoding="utf-8"?>
<sst xmlns="http://schemas.openxmlformats.org/spreadsheetml/2006/main" count="470" uniqueCount="87">
  <si>
    <t>ПЕРВЫЙ ФИНАНСОВЫЙ ОТЧЁТ</t>
  </si>
  <si>
    <t>Строка финансового отчёта</t>
  </si>
  <si>
    <t>сумма, руб.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</si>
  <si>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</si>
  <si>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</si>
  <si>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</si>
  <si>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</si>
  <si>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</si>
  <si>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</si>
  <si>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</si>
  <si>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</si>
  <si>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</si>
  <si>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</si>
  <si>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Приложение 6</t>
  </si>
  <si>
    <t>утвержденной постановлением Избирательной комиссии ХМАО-Югры</t>
  </si>
  <si>
    <t>от 17.12.2009 №380</t>
  </si>
  <si>
    <t>этих средств при проведении выборов депутатов представительного органа местного самоуправления МО в ХМАО-Югре</t>
  </si>
  <si>
    <t>к Инструкции о порядке и формах учета и отчетности кандидатов о поступлении средств в избирательные фонды и расходовании</t>
  </si>
  <si>
    <t>о поступлении и расходовании средств избирательных фондов кандидатов в Депутаты Думы города Сургута пятого созыва</t>
  </si>
  <si>
    <t>по одномандатным избирательным округам</t>
  </si>
  <si>
    <t>Территориальная избирательная комиссия города Сургута</t>
  </si>
  <si>
    <t>Форма №6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</si>
  <si>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</si>
  <si>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</si>
  <si>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</si>
  <si>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</si>
  <si>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</si>
  <si>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</si>
  <si>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</si>
  <si>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</si>
  <si>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</si>
  <si>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</si>
  <si>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</si>
  <si>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</si>
  <si>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</si>
  <si>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</si>
  <si>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1.2.4.</t>
  </si>
  <si>
    <t>собственные средства кандидата</t>
  </si>
  <si>
    <t>средства, выделенные кандидату выдвинувшим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</si>
  <si>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</si>
  <si>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</si>
  <si>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№67-ФЗ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</si>
  <si>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</si>
  <si>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</si>
  <si>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</si>
  <si>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</si>
  <si>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</si>
  <si>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</si>
  <si>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</si>
  <si>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</si>
  <si>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</si>
  <si>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</si>
  <si>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</si>
  <si>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</si>
  <si>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</si>
  <si>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средств, превышающих предельный размер добровольных пожертвований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</si>
  <si>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</si>
  <si>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</si>
  <si>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</si>
  <si>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</si>
  <si>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</si>
  <si>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</si>
  <si>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</si>
  <si>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</si>
  <si>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</si>
  <si>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</si>
  <si>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На оплату работ (услуг) информационного и консультационного характера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</si>
  <si>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</si>
  <si>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</si>
  <si>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</si>
  <si>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</si>
  <si>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***</t>
  </si>
  <si>
    <t>4.1.</t>
  </si>
  <si>
    <t>Из них денежных средств, пропорционально перечисленным в избирательный фонд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</si>
  <si>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стр.310=стр.10-стр.120-стр.190-стр.290)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</si>
  <si>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</t>
  </si>
  <si>
    <t>ИТОГОВЫЙ ФИНАНСОВЫЙ ОТЧЁТ</t>
  </si>
  <si>
    <t>Абышев Владимир Анатольевич</t>
  </si>
  <si>
    <t>Барсов Евгений Вячеславович</t>
  </si>
  <si>
    <t>Ярош Игорь Викторович</t>
  </si>
  <si>
    <t>Булих Алексей Иванович</t>
  </si>
  <si>
    <t>Абдуррахманов Вадим Анвер оглы</t>
  </si>
  <si>
    <t>Бондаренко Сергей Афанасьевич</t>
  </si>
  <si>
    <t>Ильясов Ахав Камалович</t>
  </si>
  <si>
    <t>Леснова Ольга Валерьевна</t>
  </si>
  <si>
    <t>Пахтаева Валерия Альбертовна</t>
  </si>
  <si>
    <t>Фонарев Андрей Вячеславович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</si>
</sst>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0.0"/>
    <numFmt numFmtId="172" formatCode="[$-FC19]d\ mmmm\ yyyy\ &quot;г.&quot;"/>
    <numFmt numFmtId="173" formatCode="#,##0.00_ ;[Red]\-#,##0.00\ "/>
    <numFmt numFmtId="174" formatCode="#,##0.000_ ;[Red]\-#,##0.000\ "/>
    <numFmt numFmtId="175" formatCode="#,##0.0_ ;[Red]\-#,##0.0\ "/>
    <numFmt numFmtId="176" formatCode="#,##0_ ;[Red]\-#,##0\ 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left" vertical="top" indent="1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73" fontId="1" fillId="33" borderId="10" xfId="0" applyNumberFormat="1" applyFont="1" applyFill="1" applyBorder="1" applyAlignment="1" applyProtection="1">
      <alignment vertical="top"/>
      <protection/>
    </xf>
    <xf numFmtId="173" fontId="2" fillId="0" borderId="12" xfId="0" applyNumberFormat="1" applyFont="1" applyBorder="1" applyAlignment="1">
      <alignment vertical="top"/>
    </xf>
    <xf numFmtId="173" fontId="2" fillId="0" borderId="11" xfId="0" applyNumberFormat="1" applyFont="1" applyBorder="1" applyAlignment="1" applyProtection="1">
      <alignment vertical="top"/>
      <protection/>
    </xf>
    <xf numFmtId="173" fontId="2" fillId="0" borderId="12" xfId="0" applyNumberFormat="1" applyFont="1" applyFill="1" applyBorder="1" applyAlignment="1">
      <alignment vertical="top"/>
    </xf>
    <xf numFmtId="173" fontId="2" fillId="0" borderId="11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vertical="top"/>
    </xf>
    <xf numFmtId="0" fontId="8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173" fontId="10" fillId="33" borderId="10" xfId="0" applyNumberFormat="1" applyFont="1" applyFill="1" applyBorder="1" applyAlignment="1" applyProtection="1">
      <alignment vertical="top"/>
      <protection/>
    </xf>
    <xf numFmtId="173" fontId="11" fillId="0" borderId="12" xfId="0" applyNumberFormat="1" applyFont="1" applyBorder="1" applyAlignment="1">
      <alignment vertical="top"/>
    </xf>
    <xf numFmtId="173" fontId="11" fillId="0" borderId="11" xfId="0" applyNumberFormat="1" applyFont="1" applyBorder="1" applyAlignment="1" applyProtection="1">
      <alignment vertical="top"/>
      <protection/>
    </xf>
    <xf numFmtId="173" fontId="11" fillId="0" borderId="12" xfId="0" applyNumberFormat="1" applyFont="1" applyFill="1" applyBorder="1" applyAlignment="1">
      <alignment vertical="top"/>
    </xf>
    <xf numFmtId="173" fontId="11" fillId="0" borderId="11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/>
    </xf>
    <xf numFmtId="0" fontId="1" fillId="2" borderId="10" xfId="0" applyNumberFormat="1" applyFont="1" applyFill="1" applyBorder="1" applyAlignment="1">
      <alignment horizontal="right" vertical="top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/>
    </xf>
    <xf numFmtId="173" fontId="2" fillId="2" borderId="10" xfId="0" applyNumberFormat="1" applyFont="1" applyFill="1" applyBorder="1" applyAlignment="1" applyProtection="1">
      <alignment vertical="top"/>
      <protection/>
    </xf>
    <xf numFmtId="4" fontId="2" fillId="2" borderId="10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1" fillId="2" borderId="11" xfId="0" applyNumberFormat="1" applyFont="1" applyFill="1" applyBorder="1" applyAlignment="1">
      <alignment horizontal="right" vertical="top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/>
    </xf>
    <xf numFmtId="173" fontId="2" fillId="2" borderId="11" xfId="0" applyNumberFormat="1" applyFont="1" applyFill="1" applyBorder="1" applyAlignment="1" applyProtection="1">
      <alignment vertical="top"/>
      <protection/>
    </xf>
    <xf numFmtId="4" fontId="2" fillId="2" borderId="11" xfId="0" applyNumberFormat="1" applyFont="1" applyFill="1" applyBorder="1" applyAlignment="1">
      <alignment vertical="top"/>
    </xf>
    <xf numFmtId="173" fontId="2" fillId="2" borderId="10" xfId="0" applyNumberFormat="1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>
      <alignment vertical="top"/>
    </xf>
    <xf numFmtId="173" fontId="2" fillId="34" borderId="1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1"/>
  <sheetViews>
    <sheetView zoomScale="95" zoomScaleNormal="95" zoomScaleSheetLayoutView="100" zoomScalePageLayoutView="0" workbookViewId="0" topLeftCell="A40">
      <selection activeCell="D62" sqref="D6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13" width="8.375" style="3" customWidth="1"/>
    <col min="14" max="14" width="8.3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97" t="s">
        <v>24</v>
      </c>
      <c r="B12" s="89" t="s">
        <v>1</v>
      </c>
      <c r="C12" s="95" t="s">
        <v>22</v>
      </c>
      <c r="D12" s="92" t="s">
        <v>45</v>
      </c>
      <c r="E12" s="93"/>
      <c r="F12" s="93"/>
      <c r="G12" s="93"/>
      <c r="H12" s="93"/>
      <c r="I12" s="93"/>
      <c r="J12" s="93"/>
      <c r="K12" s="93"/>
      <c r="L12" s="93"/>
      <c r="M12" s="94"/>
      <c r="N12" s="100" t="s">
        <v>12</v>
      </c>
    </row>
    <row r="13" spans="1:14" s="23" customFormat="1" ht="33" customHeight="1">
      <c r="A13" s="98"/>
      <c r="B13" s="90"/>
      <c r="C13" s="96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101"/>
    </row>
    <row r="14" spans="1:14" s="23" customFormat="1" ht="10.5" customHeight="1">
      <c r="A14" s="98"/>
      <c r="B14" s="90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01"/>
    </row>
    <row r="15" spans="1:14" s="23" customFormat="1" ht="24" customHeight="1">
      <c r="A15" s="99"/>
      <c r="B15" s="91"/>
      <c r="C15" s="41"/>
      <c r="D15" s="43" t="s">
        <v>2</v>
      </c>
      <c r="E15" s="43" t="s">
        <v>2</v>
      </c>
      <c r="F15" s="43" t="s">
        <v>2</v>
      </c>
      <c r="G15" s="43" t="s">
        <v>2</v>
      </c>
      <c r="H15" s="43" t="s">
        <v>2</v>
      </c>
      <c r="I15" s="43" t="s">
        <v>2</v>
      </c>
      <c r="J15" s="43" t="s">
        <v>2</v>
      </c>
      <c r="K15" s="43" t="s">
        <v>2</v>
      </c>
      <c r="L15" s="43" t="s">
        <v>2</v>
      </c>
      <c r="M15" s="43" t="s">
        <v>2</v>
      </c>
      <c r="N15" s="102"/>
    </row>
    <row r="16" spans="1:14" s="25" customFormat="1" ht="9.75">
      <c r="A16" s="24">
        <v>1</v>
      </c>
      <c r="B16" s="24">
        <f aca="true" t="shared" si="0" ref="B16:G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aca="true" t="shared" si="1" ref="H16:N16">G16+1</f>
        <v>8</v>
      </c>
      <c r="I16" s="24">
        <f t="shared" si="1"/>
        <v>9</v>
      </c>
      <c r="J16" s="24">
        <f t="shared" si="1"/>
        <v>10</v>
      </c>
      <c r="K16" s="24">
        <f t="shared" si="1"/>
        <v>11</v>
      </c>
      <c r="L16" s="24">
        <f t="shared" si="1"/>
        <v>12</v>
      </c>
      <c r="M16" s="24">
        <f t="shared" si="1"/>
        <v>13</v>
      </c>
      <c r="N16" s="24">
        <f t="shared" si="1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>D19+D25</f>
        <v>0</v>
      </c>
      <c r="E17" s="56">
        <f aca="true" t="shared" si="2" ref="E17:M17">E19+E25</f>
        <v>0</v>
      </c>
      <c r="F17" s="56">
        <f>F19+F25</f>
        <v>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56">
        <f t="shared" si="2"/>
        <v>0</v>
      </c>
      <c r="K17" s="56">
        <f t="shared" si="2"/>
        <v>0</v>
      </c>
      <c r="L17" s="56">
        <f t="shared" si="2"/>
        <v>0</v>
      </c>
      <c r="M17" s="56">
        <f t="shared" si="2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>SUM(D21:D24)</f>
        <v>0</v>
      </c>
      <c r="E19" s="58">
        <f aca="true" t="shared" si="3" ref="E19:M19">SUM(E21:E24)</f>
        <v>0</v>
      </c>
      <c r="F19" s="58">
        <f t="shared" si="3"/>
        <v>0</v>
      </c>
      <c r="G19" s="58">
        <f t="shared" si="3"/>
        <v>0</v>
      </c>
      <c r="H19" s="58">
        <f t="shared" si="3"/>
        <v>0</v>
      </c>
      <c r="I19" s="58">
        <f t="shared" si="3"/>
        <v>0</v>
      </c>
      <c r="J19" s="58">
        <f t="shared" si="3"/>
        <v>0</v>
      </c>
      <c r="K19" s="58">
        <f t="shared" si="3"/>
        <v>0</v>
      </c>
      <c r="L19" s="58">
        <f t="shared" si="3"/>
        <v>0</v>
      </c>
      <c r="M19" s="58">
        <f t="shared" si="3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>SUM(D27:D30)</f>
        <v>0</v>
      </c>
      <c r="E25" s="62">
        <f aca="true" t="shared" si="4" ref="E25:M25">SUM(E27:E30)</f>
        <v>0</v>
      </c>
      <c r="F25" s="62">
        <f t="shared" si="4"/>
        <v>0</v>
      </c>
      <c r="G25" s="62">
        <f t="shared" si="4"/>
        <v>0</v>
      </c>
      <c r="H25" s="62">
        <f t="shared" si="4"/>
        <v>0</v>
      </c>
      <c r="I25" s="62">
        <f t="shared" si="4"/>
        <v>0</v>
      </c>
      <c r="J25" s="62">
        <f t="shared" si="4"/>
        <v>0</v>
      </c>
      <c r="K25" s="62">
        <f t="shared" si="4"/>
        <v>0</v>
      </c>
      <c r="L25" s="62">
        <f t="shared" si="4"/>
        <v>0</v>
      </c>
      <c r="M25" s="62">
        <f t="shared" si="4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>D33+D34+D39</f>
        <v>0</v>
      </c>
      <c r="E31" s="56">
        <f aca="true" t="shared" si="5" ref="E31:M31">E33+E34+E39</f>
        <v>0</v>
      </c>
      <c r="F31" s="56">
        <f t="shared" si="5"/>
        <v>0</v>
      </c>
      <c r="G31" s="56">
        <f>G33+G34+G39</f>
        <v>0</v>
      </c>
      <c r="H31" s="56">
        <f t="shared" si="5"/>
        <v>0</v>
      </c>
      <c r="I31" s="56">
        <f t="shared" si="5"/>
        <v>0</v>
      </c>
      <c r="J31" s="56">
        <f t="shared" si="5"/>
        <v>0</v>
      </c>
      <c r="K31" s="56">
        <f t="shared" si="5"/>
        <v>0</v>
      </c>
      <c r="L31" s="56">
        <f t="shared" si="5"/>
        <v>0</v>
      </c>
      <c r="M31" s="56">
        <f t="shared" si="5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>SUM(D36:D38)</f>
        <v>0</v>
      </c>
      <c r="E34" s="61">
        <f aca="true" t="shared" si="6" ref="E34:M34">SUM(E36:E38)</f>
        <v>0</v>
      </c>
      <c r="F34" s="61">
        <f t="shared" si="6"/>
        <v>0</v>
      </c>
      <c r="G34" s="61">
        <f t="shared" si="6"/>
        <v>0</v>
      </c>
      <c r="H34" s="61">
        <f t="shared" si="6"/>
        <v>0</v>
      </c>
      <c r="I34" s="61">
        <f t="shared" si="6"/>
        <v>0</v>
      </c>
      <c r="J34" s="61">
        <f t="shared" si="6"/>
        <v>0</v>
      </c>
      <c r="K34" s="61">
        <f t="shared" si="6"/>
        <v>0</v>
      </c>
      <c r="L34" s="61">
        <f t="shared" si="6"/>
        <v>0</v>
      </c>
      <c r="M34" s="61">
        <f t="shared" si="6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>D42+D45+D46+D47+D48+D49+D50+D51</f>
        <v>0</v>
      </c>
      <c r="E40" s="56">
        <f aca="true" t="shared" si="7" ref="E40:M40">E42+E45+E46+E47+E48+E49+E50+E51</f>
        <v>0</v>
      </c>
      <c r="F40" s="56">
        <f t="shared" si="7"/>
        <v>0</v>
      </c>
      <c r="G40" s="56">
        <f t="shared" si="7"/>
        <v>0</v>
      </c>
      <c r="H40" s="56">
        <f t="shared" si="7"/>
        <v>0</v>
      </c>
      <c r="I40" s="56">
        <f t="shared" si="7"/>
        <v>0</v>
      </c>
      <c r="J40" s="56">
        <f t="shared" si="7"/>
        <v>0</v>
      </c>
      <c r="K40" s="56">
        <f t="shared" si="7"/>
        <v>0</v>
      </c>
      <c r="L40" s="56">
        <f t="shared" si="7"/>
        <v>0</v>
      </c>
      <c r="M40" s="56">
        <f t="shared" si="7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 aca="true" t="shared" si="8" ref="E42:L42">SUM(E44)</f>
        <v>0</v>
      </c>
      <c r="F42" s="60">
        <f t="shared" si="8"/>
        <v>0</v>
      </c>
      <c r="G42" s="60">
        <f t="shared" si="8"/>
        <v>0</v>
      </c>
      <c r="H42" s="60">
        <f t="shared" si="8"/>
        <v>0</v>
      </c>
      <c r="I42" s="60">
        <f t="shared" si="8"/>
        <v>0</v>
      </c>
      <c r="J42" s="60">
        <f t="shared" si="8"/>
        <v>0</v>
      </c>
      <c r="K42" s="60">
        <f t="shared" si="8"/>
        <v>0</v>
      </c>
      <c r="L42" s="60">
        <f t="shared" si="8"/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>D54</f>
        <v>0</v>
      </c>
      <c r="E52" s="56">
        <f aca="true" t="shared" si="9" ref="E52:M52">E54</f>
        <v>0</v>
      </c>
      <c r="F52" s="56">
        <f t="shared" si="9"/>
        <v>0</v>
      </c>
      <c r="G52" s="56">
        <f t="shared" si="9"/>
        <v>0</v>
      </c>
      <c r="H52" s="56">
        <f t="shared" si="9"/>
        <v>0</v>
      </c>
      <c r="I52" s="56">
        <f t="shared" si="9"/>
        <v>0</v>
      </c>
      <c r="J52" s="56">
        <f t="shared" si="9"/>
        <v>0</v>
      </c>
      <c r="K52" s="56">
        <f t="shared" si="9"/>
        <v>0</v>
      </c>
      <c r="L52" s="56">
        <f t="shared" si="9"/>
        <v>0</v>
      </c>
      <c r="M52" s="56">
        <f t="shared" si="9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10" ref="D55:M55">D17-D31-D40-D52</f>
        <v>0</v>
      </c>
      <c r="E55" s="56">
        <f t="shared" si="10"/>
        <v>0</v>
      </c>
      <c r="F55" s="56">
        <f t="shared" si="10"/>
        <v>0</v>
      </c>
      <c r="G55" s="56">
        <f t="shared" si="10"/>
        <v>0</v>
      </c>
      <c r="H55" s="56">
        <f t="shared" si="10"/>
        <v>0</v>
      </c>
      <c r="I55" s="56">
        <f t="shared" si="10"/>
        <v>0</v>
      </c>
      <c r="J55" s="56">
        <f t="shared" si="10"/>
        <v>0</v>
      </c>
      <c r="K55" s="56">
        <f t="shared" si="10"/>
        <v>0</v>
      </c>
      <c r="L55" s="56">
        <f t="shared" si="10"/>
        <v>0</v>
      </c>
      <c r="M55" s="56">
        <f t="shared" si="10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B12:B15"/>
    <mergeCell ref="D12:M12"/>
    <mergeCell ref="C12:C13"/>
    <mergeCell ref="A12:A15"/>
    <mergeCell ref="N12:N15"/>
  </mergeCells>
  <printOptions horizontalCentered="1"/>
  <pageMargins left="0.1968503937007874" right="0.15748031496062992" top="0.31496062992125984" bottom="0.35433070866141736" header="0.1968503937007874" footer="0.1968503937007874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95" zoomScaleNormal="95" zoomScaleSheetLayoutView="100" zoomScalePageLayoutView="0" workbookViewId="0" topLeftCell="A10">
      <pane xSplit="3" ySplit="5" topLeftCell="D43" activePane="bottomRight" state="frozen"/>
      <selection pane="topLeft" activeCell="A10" sqref="A10"/>
      <selection pane="topRight" activeCell="D10" sqref="D10"/>
      <selection pane="bottomLeft" activeCell="A15" sqref="A15"/>
      <selection pane="bottomRight" activeCell="L57" sqref="L57"/>
    </sheetView>
  </sheetViews>
  <sheetFormatPr defaultColWidth="9.00390625" defaultRowHeight="12.75"/>
  <cols>
    <col min="1" max="1" width="4.375" style="1" customWidth="1"/>
    <col min="2" max="2" width="38.00390625" style="2" customWidth="1"/>
    <col min="3" max="3" width="4.375" style="3" customWidth="1"/>
    <col min="4" max="4" width="9.375" style="3" customWidth="1"/>
    <col min="5" max="5" width="8.875" style="3" customWidth="1"/>
    <col min="6" max="7" width="9.25390625" style="3" customWidth="1"/>
    <col min="8" max="9" width="9.375" style="3" customWidth="1"/>
    <col min="10" max="11" width="9.25390625" style="3" customWidth="1"/>
    <col min="12" max="12" width="9.625" style="3" customWidth="1"/>
    <col min="13" max="13" width="9.375" style="3" customWidth="1"/>
    <col min="14" max="14" width="6.6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7:14" s="8" customFormat="1" ht="11.25">
      <c r="G7" s="13" t="s">
        <v>76</v>
      </c>
      <c r="N7" s="9"/>
    </row>
    <row r="8" s="14" customFormat="1" ht="11.25">
      <c r="G8" s="14" t="s">
        <v>18</v>
      </c>
    </row>
    <row r="9" s="14" customFormat="1" ht="11.25">
      <c r="G9" s="14" t="s">
        <v>19</v>
      </c>
    </row>
    <row r="10" spans="7:14" s="13" customFormat="1" ht="11.25">
      <c r="G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97" t="s">
        <v>24</v>
      </c>
      <c r="B12" s="89" t="s">
        <v>1</v>
      </c>
      <c r="C12" s="95" t="s">
        <v>22</v>
      </c>
      <c r="D12" s="92" t="s">
        <v>45</v>
      </c>
      <c r="E12" s="93"/>
      <c r="F12" s="93"/>
      <c r="G12" s="93"/>
      <c r="H12" s="93"/>
      <c r="I12" s="93"/>
      <c r="J12" s="93"/>
      <c r="K12" s="93"/>
      <c r="L12" s="93"/>
      <c r="M12" s="94"/>
      <c r="N12" s="103" t="s">
        <v>12</v>
      </c>
    </row>
    <row r="13" spans="1:14" s="23" customFormat="1" ht="44.25" customHeight="1">
      <c r="A13" s="98"/>
      <c r="B13" s="90"/>
      <c r="C13" s="96"/>
      <c r="D13" s="66" t="s">
        <v>77</v>
      </c>
      <c r="E13" s="66" t="s">
        <v>81</v>
      </c>
      <c r="F13" s="66" t="s">
        <v>78</v>
      </c>
      <c r="G13" s="66" t="s">
        <v>80</v>
      </c>
      <c r="H13" s="66" t="s">
        <v>82</v>
      </c>
      <c r="I13" s="66" t="s">
        <v>83</v>
      </c>
      <c r="J13" s="66" t="s">
        <v>84</v>
      </c>
      <c r="K13" s="66" t="s">
        <v>85</v>
      </c>
      <c r="L13" s="66" t="s">
        <v>86</v>
      </c>
      <c r="M13" s="66" t="s">
        <v>79</v>
      </c>
      <c r="N13" s="104"/>
    </row>
    <row r="14" spans="1:14" s="23" customFormat="1" ht="10.5" customHeight="1">
      <c r="A14" s="98"/>
      <c r="B14" s="90"/>
      <c r="C14" s="42" t="s">
        <v>44</v>
      </c>
      <c r="D14" s="16">
        <v>40619</v>
      </c>
      <c r="E14" s="16">
        <v>40624</v>
      </c>
      <c r="F14" s="16">
        <v>40625</v>
      </c>
      <c r="G14" s="16">
        <v>40618</v>
      </c>
      <c r="H14" s="16">
        <v>40624</v>
      </c>
      <c r="I14" s="16">
        <v>40623</v>
      </c>
      <c r="J14" s="16">
        <v>40625</v>
      </c>
      <c r="K14" s="16">
        <v>40632</v>
      </c>
      <c r="L14" s="16">
        <v>40571</v>
      </c>
      <c r="M14" s="16">
        <v>40625</v>
      </c>
      <c r="N14" s="104"/>
    </row>
    <row r="15" spans="1:14" s="23" customFormat="1" ht="18.75" customHeight="1">
      <c r="A15" s="99"/>
      <c r="B15" s="91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105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72300</v>
      </c>
      <c r="E17" s="56">
        <f t="shared" si="1"/>
        <v>10460</v>
      </c>
      <c r="F17" s="56">
        <f>F19+F25</f>
        <v>505000</v>
      </c>
      <c r="G17" s="56">
        <f>G19+G25</f>
        <v>474990</v>
      </c>
      <c r="H17" s="56">
        <f t="shared" si="1"/>
        <v>500000</v>
      </c>
      <c r="I17" s="56">
        <f>I19+I25</f>
        <v>2500</v>
      </c>
      <c r="J17" s="56">
        <f t="shared" si="1"/>
        <v>430000</v>
      </c>
      <c r="K17" s="56">
        <f t="shared" si="1"/>
        <v>50000</v>
      </c>
      <c r="L17" s="56">
        <f t="shared" si="1"/>
        <v>355042.74</v>
      </c>
      <c r="M17" s="56">
        <f t="shared" si="1"/>
        <v>295000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80" customFormat="1" ht="22.5">
      <c r="A19" s="81" t="s">
        <v>26</v>
      </c>
      <c r="B19" s="82" t="s">
        <v>4</v>
      </c>
      <c r="C19" s="83">
        <v>20</v>
      </c>
      <c r="D19" s="84">
        <f aca="true" t="shared" si="2" ref="D19:M19">SUM(D21:D24)</f>
        <v>49800</v>
      </c>
      <c r="E19" s="84">
        <f t="shared" si="2"/>
        <v>10460</v>
      </c>
      <c r="F19" s="84">
        <f>SUM(F21:F24)</f>
        <v>365000</v>
      </c>
      <c r="G19" s="84">
        <f>SUM(G21:G24)</f>
        <v>474990</v>
      </c>
      <c r="H19" s="84">
        <f t="shared" si="2"/>
        <v>500000</v>
      </c>
      <c r="I19" s="84">
        <f>SUM(I21:I24)</f>
        <v>2500</v>
      </c>
      <c r="J19" s="84">
        <f t="shared" si="2"/>
        <v>325000</v>
      </c>
      <c r="K19" s="84">
        <f t="shared" si="2"/>
        <v>50000</v>
      </c>
      <c r="L19" s="84">
        <f t="shared" si="2"/>
        <v>321042.74</v>
      </c>
      <c r="M19" s="84">
        <f t="shared" si="2"/>
        <v>295000</v>
      </c>
      <c r="N19" s="85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61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42300</v>
      </c>
      <c r="E21" s="60">
        <v>10460</v>
      </c>
      <c r="F21" s="60">
        <v>50000</v>
      </c>
      <c r="G21" s="61">
        <v>10000</v>
      </c>
      <c r="H21" s="61">
        <v>0</v>
      </c>
      <c r="I21" s="61">
        <v>2500</v>
      </c>
      <c r="J21" s="61">
        <v>10000</v>
      </c>
      <c r="K21" s="61">
        <v>50000</v>
      </c>
      <c r="L21" s="61">
        <v>49042.74</v>
      </c>
      <c r="M21" s="60">
        <v>50000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7500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315000</v>
      </c>
      <c r="G24" s="61">
        <v>464990</v>
      </c>
      <c r="H24" s="61">
        <v>500000</v>
      </c>
      <c r="I24" s="61">
        <v>0</v>
      </c>
      <c r="J24" s="61">
        <v>315000</v>
      </c>
      <c r="K24" s="61"/>
      <c r="L24" s="61">
        <v>272000</v>
      </c>
      <c r="M24" s="61">
        <v>245000</v>
      </c>
      <c r="N24" s="21"/>
    </row>
    <row r="25" spans="1:14" s="80" customFormat="1" ht="33" customHeight="1">
      <c r="A25" s="75" t="s">
        <v>32</v>
      </c>
      <c r="B25" s="76" t="s">
        <v>41</v>
      </c>
      <c r="C25" s="77">
        <v>70</v>
      </c>
      <c r="D25" s="78">
        <f aca="true" t="shared" si="3" ref="D25:M25">SUM(D27:D30)</f>
        <v>22500</v>
      </c>
      <c r="E25" s="78">
        <f t="shared" si="3"/>
        <v>0</v>
      </c>
      <c r="F25" s="78">
        <f t="shared" si="3"/>
        <v>140000</v>
      </c>
      <c r="G25" s="78">
        <f t="shared" si="3"/>
        <v>0</v>
      </c>
      <c r="H25" s="78">
        <f t="shared" si="3"/>
        <v>0</v>
      </c>
      <c r="I25" s="78">
        <f t="shared" si="3"/>
        <v>0</v>
      </c>
      <c r="J25" s="78">
        <v>105000</v>
      </c>
      <c r="K25" s="78">
        <f t="shared" si="3"/>
        <v>0</v>
      </c>
      <c r="L25" s="78">
        <f t="shared" si="3"/>
        <v>34000</v>
      </c>
      <c r="M25" s="78">
        <f t="shared" si="3"/>
        <v>0</v>
      </c>
      <c r="N25" s="79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88">
        <v>0</v>
      </c>
      <c r="E27" s="88">
        <v>0</v>
      </c>
      <c r="F27" s="88">
        <v>0</v>
      </c>
      <c r="G27" s="88">
        <f>SUM(G29:G32)</f>
        <v>0</v>
      </c>
      <c r="H27" s="88">
        <f>SUM(H29:H32)</f>
        <v>0</v>
      </c>
      <c r="I27" s="88">
        <v>0</v>
      </c>
      <c r="J27" s="88">
        <v>0</v>
      </c>
      <c r="K27" s="88">
        <v>0</v>
      </c>
      <c r="L27" s="88">
        <v>0</v>
      </c>
      <c r="M27" s="88">
        <f>SUM(M29:M32)</f>
        <v>0</v>
      </c>
      <c r="N27" s="78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88">
        <v>0</v>
      </c>
      <c r="E28" s="88">
        <v>0</v>
      </c>
      <c r="F28" s="88">
        <v>0</v>
      </c>
      <c r="G28" s="88">
        <f>SUM(G30:G33)</f>
        <v>0</v>
      </c>
      <c r="H28" s="88">
        <f>SUM(H30:H33)</f>
        <v>0</v>
      </c>
      <c r="I28" s="88">
        <v>0</v>
      </c>
      <c r="J28" s="88">
        <v>0</v>
      </c>
      <c r="K28" s="88">
        <v>0</v>
      </c>
      <c r="L28" s="88">
        <v>0</v>
      </c>
      <c r="M28" s="88">
        <f>SUM(M30:M33)</f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2500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20000</v>
      </c>
      <c r="E30" s="61"/>
      <c r="F30" s="61">
        <v>140000</v>
      </c>
      <c r="G30" s="61">
        <v>0</v>
      </c>
      <c r="H30" s="61"/>
      <c r="I30" s="61"/>
      <c r="J30" s="61">
        <v>105000</v>
      </c>
      <c r="K30" s="61">
        <v>0</v>
      </c>
      <c r="L30" s="61">
        <v>34000</v>
      </c>
      <c r="M30" s="61"/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22500</v>
      </c>
      <c r="E31" s="56">
        <f t="shared" si="4"/>
        <v>0</v>
      </c>
      <c r="F31" s="56">
        <f>F33+F34+F39</f>
        <v>140000</v>
      </c>
      <c r="G31" s="56">
        <f>G33+G34+G39</f>
        <v>0</v>
      </c>
      <c r="H31" s="56">
        <f t="shared" si="4"/>
        <v>0</v>
      </c>
      <c r="I31" s="56">
        <f>I33+I34+I39</f>
        <v>163.65</v>
      </c>
      <c r="J31" s="56">
        <f t="shared" si="4"/>
        <v>105000</v>
      </c>
      <c r="K31" s="56">
        <f t="shared" si="4"/>
        <v>2400</v>
      </c>
      <c r="L31" s="56">
        <f t="shared" si="4"/>
        <v>34000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34"/>
    </row>
    <row r="34" spans="1:14" s="80" customFormat="1" ht="24.75" customHeight="1">
      <c r="A34" s="75" t="s">
        <v>48</v>
      </c>
      <c r="B34" s="76" t="s">
        <v>6</v>
      </c>
      <c r="C34" s="77">
        <v>140</v>
      </c>
      <c r="D34" s="86">
        <f aca="true" t="shared" si="5" ref="D34:M34">SUM(D36:D38)</f>
        <v>22500</v>
      </c>
      <c r="E34" s="86">
        <f t="shared" si="5"/>
        <v>0</v>
      </c>
      <c r="F34" s="86">
        <f>SUM(F36:F38)</f>
        <v>140000</v>
      </c>
      <c r="G34" s="86">
        <f>SUM(G36:G38)</f>
        <v>0</v>
      </c>
      <c r="H34" s="86">
        <f t="shared" si="5"/>
        <v>0</v>
      </c>
      <c r="I34" s="86">
        <f>SUM(I36:I38)</f>
        <v>0</v>
      </c>
      <c r="J34" s="86">
        <f t="shared" si="5"/>
        <v>105000</v>
      </c>
      <c r="K34" s="86">
        <f t="shared" si="5"/>
        <v>0</v>
      </c>
      <c r="L34" s="86">
        <f t="shared" si="5"/>
        <v>34000</v>
      </c>
      <c r="M34" s="86">
        <f t="shared" si="5"/>
        <v>0</v>
      </c>
      <c r="N34" s="87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20000</v>
      </c>
      <c r="E37" s="61">
        <v>0</v>
      </c>
      <c r="F37" s="61">
        <v>140000</v>
      </c>
      <c r="G37" s="61">
        <v>0</v>
      </c>
      <c r="H37" s="61">
        <v>0</v>
      </c>
      <c r="I37" s="61">
        <v>0</v>
      </c>
      <c r="J37" s="61">
        <v>105000</v>
      </c>
      <c r="K37" s="61">
        <v>0</v>
      </c>
      <c r="L37" s="61">
        <v>34000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2500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163.65</v>
      </c>
      <c r="J39" s="61">
        <v>0</v>
      </c>
      <c r="K39" s="61">
        <v>2400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49800</v>
      </c>
      <c r="E40" s="56">
        <f t="shared" si="6"/>
        <v>10460</v>
      </c>
      <c r="F40" s="56">
        <f>F42+F45+F46+F47+F48+F49+F50+F51</f>
        <v>365000</v>
      </c>
      <c r="G40" s="56">
        <f>G42+G45+G46+G47+G48+G49+G50+G51</f>
        <v>474990</v>
      </c>
      <c r="H40" s="56">
        <f t="shared" si="6"/>
        <v>500000</v>
      </c>
      <c r="I40" s="56">
        <f>I42+I45+I46+I47+I48+I49+I50+I51</f>
        <v>2336.35</v>
      </c>
      <c r="J40" s="56">
        <f t="shared" si="6"/>
        <v>325000</v>
      </c>
      <c r="K40" s="56">
        <f t="shared" si="6"/>
        <v>47600</v>
      </c>
      <c r="L40" s="56">
        <f t="shared" si="6"/>
        <v>321042.74</v>
      </c>
      <c r="M40" s="56">
        <f t="shared" si="6"/>
        <v>295000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0</v>
      </c>
      <c r="E42" s="60">
        <v>0</v>
      </c>
      <c r="F42" s="60">
        <v>13650</v>
      </c>
      <c r="G42" s="60">
        <v>2250</v>
      </c>
      <c r="H42" s="60">
        <v>0</v>
      </c>
      <c r="I42" s="60">
        <v>2336.35</v>
      </c>
      <c r="J42" s="60">
        <v>7050</v>
      </c>
      <c r="K42" s="60">
        <f>SUM(K44)</f>
        <v>0</v>
      </c>
      <c r="L42" s="60">
        <v>2475.92</v>
      </c>
      <c r="M42" s="60"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10000</v>
      </c>
      <c r="E46" s="61">
        <v>0</v>
      </c>
      <c r="F46" s="61">
        <v>5000</v>
      </c>
      <c r="G46" s="61">
        <v>0</v>
      </c>
      <c r="H46" s="61">
        <v>0</v>
      </c>
      <c r="I46" s="61">
        <v>0</v>
      </c>
      <c r="J46" s="61">
        <v>5000</v>
      </c>
      <c r="K46" s="61">
        <v>0</v>
      </c>
      <c r="L46" s="61">
        <v>60000</v>
      </c>
      <c r="M46" s="61">
        <v>5000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39800</v>
      </c>
      <c r="E47" s="61">
        <v>10460</v>
      </c>
      <c r="F47" s="61">
        <v>236276.04</v>
      </c>
      <c r="G47" s="61">
        <v>196560.6</v>
      </c>
      <c r="H47" s="61">
        <v>336367.16</v>
      </c>
      <c r="I47" s="61">
        <v>0</v>
      </c>
      <c r="J47" s="61">
        <v>207279.64</v>
      </c>
      <c r="K47" s="61">
        <v>23500</v>
      </c>
      <c r="L47" s="61">
        <v>118270</v>
      </c>
      <c r="M47" s="61">
        <v>185722.64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89633.96</v>
      </c>
      <c r="G50" s="61">
        <v>275179.4</v>
      </c>
      <c r="H50" s="61">
        <v>161461.14</v>
      </c>
      <c r="I50" s="61">
        <v>0</v>
      </c>
      <c r="J50" s="61">
        <v>85110.36</v>
      </c>
      <c r="K50" s="61">
        <v>24100</v>
      </c>
      <c r="L50" s="61">
        <v>140296.82</v>
      </c>
      <c r="M50" s="61">
        <v>98677.36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>
        <v>20440</v>
      </c>
      <c r="G51" s="61">
        <v>1000</v>
      </c>
      <c r="H51" s="61">
        <v>2171.7</v>
      </c>
      <c r="I51" s="61">
        <v>0</v>
      </c>
      <c r="J51" s="61">
        <v>20560</v>
      </c>
      <c r="K51" s="61">
        <v>0</v>
      </c>
      <c r="L51" s="61">
        <v>0</v>
      </c>
      <c r="M51" s="61">
        <v>5600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>F54</f>
        <v>0</v>
      </c>
      <c r="G52" s="56">
        <f>G54</f>
        <v>0</v>
      </c>
      <c r="H52" s="56">
        <f t="shared" si="7"/>
        <v>0</v>
      </c>
      <c r="I52" s="56">
        <f>I54</f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0</v>
      </c>
      <c r="E55" s="56">
        <f t="shared" si="8"/>
        <v>0</v>
      </c>
      <c r="F55" s="56">
        <f>F17-F31-F40-F52</f>
        <v>0</v>
      </c>
      <c r="G55" s="56">
        <f>G17-G31-G40-G52</f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N12:N15"/>
    <mergeCell ref="B12:B15"/>
    <mergeCell ref="D12:M12"/>
    <mergeCell ref="C12:C13"/>
    <mergeCell ref="A12:A15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selection activeCell="G60" sqref="G60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75390625" style="3" customWidth="1"/>
    <col min="5" max="5" width="8.375" style="3" customWidth="1"/>
    <col min="6" max="6" width="7.75390625" style="3" customWidth="1"/>
    <col min="7" max="7" width="8.625" style="3" customWidth="1"/>
    <col min="8" max="8" width="8.875" style="3" customWidth="1"/>
    <col min="9" max="9" width="11.75390625" style="3" customWidth="1"/>
    <col min="10" max="10" width="9.375" style="3" customWidth="1"/>
    <col min="11" max="11" width="8.75390625" style="3" customWidth="1"/>
    <col min="12" max="12" width="9.625" style="3" customWidth="1"/>
    <col min="13" max="13" width="9.00390625" style="3" customWidth="1"/>
    <col min="14" max="14" width="7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97" t="s">
        <v>24</v>
      </c>
      <c r="B12" s="89" t="s">
        <v>1</v>
      </c>
      <c r="C12" s="95" t="s">
        <v>22</v>
      </c>
      <c r="D12" s="92" t="s">
        <v>45</v>
      </c>
      <c r="E12" s="93"/>
      <c r="F12" s="93"/>
      <c r="G12" s="93"/>
      <c r="H12" s="93"/>
      <c r="I12" s="93"/>
      <c r="J12" s="93"/>
      <c r="K12" s="93"/>
      <c r="L12" s="93"/>
      <c r="M12" s="94"/>
      <c r="N12" s="103" t="s">
        <v>12</v>
      </c>
    </row>
    <row r="13" spans="1:14" s="23" customFormat="1" ht="41.25" customHeight="1">
      <c r="A13" s="98"/>
      <c r="B13" s="90"/>
      <c r="C13" s="9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104"/>
    </row>
    <row r="14" spans="1:14" s="23" customFormat="1" ht="10.5" customHeight="1">
      <c r="A14" s="98"/>
      <c r="B14" s="90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04"/>
    </row>
    <row r="15" spans="1:14" s="23" customFormat="1" ht="18.75" customHeight="1">
      <c r="A15" s="99"/>
      <c r="B15" s="91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105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v>0</v>
      </c>
      <c r="H19" s="58"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f>SUM(I44)</f>
        <v>0</v>
      </c>
      <c r="J42" s="60">
        <f>SUM(J44)</f>
        <v>0</v>
      </c>
      <c r="K42" s="60">
        <f>SUM(K44)</f>
        <v>0</v>
      </c>
      <c r="L42" s="60">
        <f>SUM(L44)</f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0</v>
      </c>
      <c r="E55" s="56">
        <f t="shared" si="8"/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34" activePane="bottomLeft" state="frozen"/>
      <selection pane="topLeft" activeCell="A1" sqref="A1"/>
      <selection pane="bottomLeft" activeCell="J54" sqref="J54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25390625" style="3" customWidth="1"/>
    <col min="5" max="5" width="9.00390625" style="3" customWidth="1"/>
    <col min="6" max="6" width="8.37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97" t="s">
        <v>24</v>
      </c>
      <c r="B12" s="89" t="s">
        <v>1</v>
      </c>
      <c r="C12" s="95" t="s">
        <v>22</v>
      </c>
      <c r="D12" s="92" t="s">
        <v>45</v>
      </c>
      <c r="E12" s="93"/>
      <c r="F12" s="93"/>
      <c r="G12" s="93"/>
      <c r="H12" s="93"/>
      <c r="I12" s="93"/>
      <c r="J12" s="93"/>
      <c r="K12" s="93"/>
      <c r="L12" s="93"/>
      <c r="M12" s="94"/>
      <c r="N12" s="103" t="s">
        <v>12</v>
      </c>
    </row>
    <row r="13" spans="1:14" s="23" customFormat="1" ht="53.25" customHeight="1">
      <c r="A13" s="98"/>
      <c r="B13" s="90"/>
      <c r="C13" s="9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104"/>
    </row>
    <row r="14" spans="1:14" s="23" customFormat="1" ht="10.5" customHeight="1">
      <c r="A14" s="98"/>
      <c r="B14" s="90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04"/>
    </row>
    <row r="15" spans="1:14" s="23" customFormat="1" ht="18.75" customHeight="1">
      <c r="A15" s="99"/>
      <c r="B15" s="91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105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f t="shared" si="2"/>
        <v>0</v>
      </c>
      <c r="H19" s="58">
        <f t="shared" si="2"/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/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/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/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/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/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/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/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>SUM(E44)</f>
        <v>0</v>
      </c>
      <c r="F42" s="60">
        <f>SUM(F44)</f>
        <v>0</v>
      </c>
      <c r="G42" s="60">
        <f>SUM(G44)</f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/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/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/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/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/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/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/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/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/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>D17-D31-D40-D52</f>
        <v>0</v>
      </c>
      <c r="E55" s="56">
        <f aca="true" t="shared" si="8" ref="E55:M55">E17-E31-E40-E52</f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125" style="3" customWidth="1"/>
    <col min="5" max="5" width="8.75390625" style="3" customWidth="1"/>
    <col min="6" max="6" width="9.0039062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97" t="s">
        <v>24</v>
      </c>
      <c r="B12" s="89" t="s">
        <v>1</v>
      </c>
      <c r="C12" s="95" t="s">
        <v>22</v>
      </c>
      <c r="D12" s="92" t="s">
        <v>45</v>
      </c>
      <c r="E12" s="93"/>
      <c r="F12" s="93"/>
      <c r="G12" s="93"/>
      <c r="H12" s="93"/>
      <c r="I12" s="93"/>
      <c r="J12" s="93"/>
      <c r="K12" s="93"/>
      <c r="L12" s="93"/>
      <c r="M12" s="94"/>
      <c r="N12" s="103" t="s">
        <v>12</v>
      </c>
    </row>
    <row r="13" spans="1:14" s="23" customFormat="1" ht="53.25" customHeight="1">
      <c r="A13" s="98"/>
      <c r="B13" s="90"/>
      <c r="C13" s="9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104"/>
    </row>
    <row r="14" spans="1:14" s="23" customFormat="1" ht="10.5" customHeight="1">
      <c r="A14" s="98"/>
      <c r="B14" s="90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04"/>
    </row>
    <row r="15" spans="1:14" s="23" customFormat="1" ht="18.75" customHeight="1">
      <c r="A15" s="99"/>
      <c r="B15" s="91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105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68">
        <f t="shared" si="1"/>
        <v>0</v>
      </c>
      <c r="H17" s="68">
        <f t="shared" si="1"/>
        <v>0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0</v>
      </c>
      <c r="M17" s="68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69"/>
      <c r="H18" s="69"/>
      <c r="I18" s="69"/>
      <c r="J18" s="69"/>
      <c r="K18" s="69"/>
      <c r="L18" s="69"/>
      <c r="M18" s="69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71"/>
      <c r="H20" s="71"/>
      <c r="I20" s="71"/>
      <c r="J20" s="71"/>
      <c r="K20" s="71"/>
      <c r="L20" s="71"/>
      <c r="M20" s="71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74">
        <f t="shared" si="3"/>
        <v>0</v>
      </c>
      <c r="H25" s="74">
        <f t="shared" si="3"/>
        <v>0</v>
      </c>
      <c r="I25" s="74">
        <f t="shared" si="3"/>
        <v>0</v>
      </c>
      <c r="J25" s="74">
        <f t="shared" si="3"/>
        <v>0</v>
      </c>
      <c r="K25" s="74">
        <f t="shared" si="3"/>
        <v>0</v>
      </c>
      <c r="L25" s="74">
        <f t="shared" si="3"/>
        <v>0</v>
      </c>
      <c r="M25" s="74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71"/>
      <c r="H26" s="71"/>
      <c r="I26" s="71"/>
      <c r="J26" s="71"/>
      <c r="K26" s="71"/>
      <c r="L26" s="71"/>
      <c r="M26" s="71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68">
        <f t="shared" si="4"/>
        <v>0</v>
      </c>
      <c r="H31" s="68">
        <f t="shared" si="4"/>
        <v>0</v>
      </c>
      <c r="I31" s="68">
        <f t="shared" si="4"/>
        <v>0</v>
      </c>
      <c r="J31" s="68">
        <f t="shared" si="4"/>
        <v>0</v>
      </c>
      <c r="K31" s="68">
        <f t="shared" si="4"/>
        <v>0</v>
      </c>
      <c r="L31" s="68">
        <f t="shared" si="4"/>
        <v>0</v>
      </c>
      <c r="M31" s="68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71"/>
      <c r="H32" s="71"/>
      <c r="I32" s="71"/>
      <c r="J32" s="71"/>
      <c r="K32" s="71"/>
      <c r="L32" s="71"/>
      <c r="M32" s="71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72"/>
      <c r="H33" s="72"/>
      <c r="I33" s="72"/>
      <c r="J33" s="72"/>
      <c r="K33" s="72"/>
      <c r="L33" s="72"/>
      <c r="M33" s="72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73">
        <f t="shared" si="5"/>
        <v>0</v>
      </c>
      <c r="H34" s="73">
        <f t="shared" si="5"/>
        <v>0</v>
      </c>
      <c r="I34" s="73">
        <f t="shared" si="5"/>
        <v>0</v>
      </c>
      <c r="J34" s="73">
        <f t="shared" si="5"/>
        <v>0</v>
      </c>
      <c r="K34" s="73">
        <f t="shared" si="5"/>
        <v>0</v>
      </c>
      <c r="L34" s="73">
        <f t="shared" si="5"/>
        <v>0</v>
      </c>
      <c r="M34" s="73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71"/>
      <c r="H35" s="71"/>
      <c r="I35" s="71"/>
      <c r="J35" s="71"/>
      <c r="K35" s="71"/>
      <c r="L35" s="71"/>
      <c r="M35" s="71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2300</v>
      </c>
      <c r="E40" s="56">
        <f t="shared" si="6"/>
        <v>5800</v>
      </c>
      <c r="F40" s="56">
        <f t="shared" si="6"/>
        <v>3675.92</v>
      </c>
      <c r="G40" s="68">
        <f t="shared" si="6"/>
        <v>0</v>
      </c>
      <c r="H40" s="68">
        <f t="shared" si="6"/>
        <v>0</v>
      </c>
      <c r="I40" s="68">
        <f t="shared" si="6"/>
        <v>0</v>
      </c>
      <c r="J40" s="68">
        <f t="shared" si="6"/>
        <v>0</v>
      </c>
      <c r="K40" s="68">
        <f t="shared" si="6"/>
        <v>0</v>
      </c>
      <c r="L40" s="68">
        <f t="shared" si="6"/>
        <v>0</v>
      </c>
      <c r="M40" s="68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71"/>
      <c r="H41" s="71"/>
      <c r="I41" s="71"/>
      <c r="J41" s="71"/>
      <c r="K41" s="71"/>
      <c r="L41" s="71"/>
      <c r="M41" s="71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2300</v>
      </c>
      <c r="E42" s="60">
        <v>2800</v>
      </c>
      <c r="F42" s="60">
        <v>3675.92</v>
      </c>
      <c r="G42" s="72">
        <f>SUM(G44)</f>
        <v>0</v>
      </c>
      <c r="H42" s="72"/>
      <c r="I42" s="72"/>
      <c r="J42" s="72"/>
      <c r="K42" s="72"/>
      <c r="L42" s="72"/>
      <c r="M42" s="72"/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71"/>
      <c r="H43" s="71"/>
      <c r="I43" s="71"/>
      <c r="J43" s="71"/>
      <c r="K43" s="71"/>
      <c r="L43" s="71"/>
      <c r="M43" s="71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73">
        <v>0</v>
      </c>
      <c r="H50" s="73">
        <v>0</v>
      </c>
      <c r="I50" s="73">
        <v>0</v>
      </c>
      <c r="J50" s="73"/>
      <c r="K50" s="73">
        <v>0</v>
      </c>
      <c r="L50" s="73">
        <v>0</v>
      </c>
      <c r="M50" s="73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3000</v>
      </c>
      <c r="F51" s="61">
        <v>0</v>
      </c>
      <c r="G51" s="73">
        <v>0</v>
      </c>
      <c r="H51" s="73">
        <v>0</v>
      </c>
      <c r="I51" s="73"/>
      <c r="J51" s="73"/>
      <c r="K51" s="73"/>
      <c r="L51" s="73"/>
      <c r="M51" s="73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68">
        <f t="shared" si="7"/>
        <v>0</v>
      </c>
      <c r="H52" s="68">
        <f t="shared" si="7"/>
        <v>0</v>
      </c>
      <c r="I52" s="68">
        <f t="shared" si="7"/>
        <v>0</v>
      </c>
      <c r="J52" s="68">
        <f t="shared" si="7"/>
        <v>0</v>
      </c>
      <c r="K52" s="68">
        <f t="shared" si="7"/>
        <v>0</v>
      </c>
      <c r="L52" s="68">
        <f t="shared" si="7"/>
        <v>0</v>
      </c>
      <c r="M52" s="68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71"/>
      <c r="H53" s="71"/>
      <c r="I53" s="71"/>
      <c r="J53" s="71"/>
      <c r="K53" s="71"/>
      <c r="L53" s="71"/>
      <c r="M53" s="71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-2300</v>
      </c>
      <c r="E55" s="56">
        <f t="shared" si="8"/>
        <v>-5800</v>
      </c>
      <c r="F55" s="56">
        <f t="shared" si="8"/>
        <v>-3675.92</v>
      </c>
      <c r="G55" s="68">
        <f t="shared" si="8"/>
        <v>0</v>
      </c>
      <c r="H55" s="68">
        <f t="shared" si="8"/>
        <v>0</v>
      </c>
      <c r="I55" s="68">
        <f t="shared" si="8"/>
        <v>0</v>
      </c>
      <c r="J55" s="68">
        <f t="shared" si="8"/>
        <v>0</v>
      </c>
      <c r="K55" s="68">
        <f t="shared" si="8"/>
        <v>0</v>
      </c>
      <c r="L55" s="68">
        <f t="shared" si="8"/>
        <v>0</v>
      </c>
      <c r="M55" s="68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Мельшина Лариса</cp:lastModifiedBy>
  <cp:lastPrinted>2011-04-06T05:58:55Z</cp:lastPrinted>
  <dcterms:created xsi:type="dcterms:W3CDTF">2005-02-22T15:31:57Z</dcterms:created>
  <dcterms:modified xsi:type="dcterms:W3CDTF">2011-04-06T06:02:04Z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