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9120" activeTab="0"/>
  </bookViews>
  <sheets>
    <sheet name="2007-2009" sheetId="1" r:id="rId1"/>
  </sheets>
  <definedNames>
    <definedName name="_xlnm.Print_Titles" localSheetId="0">'2007-2009'!$9:$12</definedName>
    <definedName name="_xlnm.Print_Area" localSheetId="0">'2007-2009'!$A$1:$AA$107</definedName>
  </definedNames>
  <calcPr fullCalcOnLoad="1"/>
</workbook>
</file>

<file path=xl/sharedStrings.xml><?xml version="1.0" encoding="utf-8"?>
<sst xmlns="http://schemas.openxmlformats.org/spreadsheetml/2006/main" count="193" uniqueCount="173">
  <si>
    <t>тыс. руб.</t>
  </si>
  <si>
    <t>№ п/п</t>
  </si>
  <si>
    <t>Показатели</t>
  </si>
  <si>
    <t>2007 год</t>
  </si>
  <si>
    <t>2008 год</t>
  </si>
  <si>
    <t>Всего</t>
  </si>
  <si>
    <t>городские средства</t>
  </si>
  <si>
    <t>окружные средства</t>
  </si>
  <si>
    <t xml:space="preserve"> Профицит (+), дефицит (-)</t>
  </si>
  <si>
    <t xml:space="preserve"> Источники финансирования дефицита бюджета, сальдо</t>
  </si>
  <si>
    <t>Получение кредитов</t>
  </si>
  <si>
    <t>Погашение кредитов</t>
  </si>
  <si>
    <t>Акции и иные формы участия в капитале</t>
  </si>
  <si>
    <t>Продажа акций</t>
  </si>
  <si>
    <t>Покупка акций</t>
  </si>
  <si>
    <t>Продажа земельных участков</t>
  </si>
  <si>
    <t>Изменение остатков средств на счете бюджета</t>
  </si>
  <si>
    <t>Остаток на начало периода</t>
  </si>
  <si>
    <t>Остаток на конец периода</t>
  </si>
  <si>
    <t>Директор департамента финансов                                                                                      М.А. Трефилова</t>
  </si>
  <si>
    <t>Начальник планово-аналитического отдела                                                                        Т.И. Бакай</t>
  </si>
  <si>
    <t>Начальник отдела доходов                                                                                                   Т.А. Капустина</t>
  </si>
  <si>
    <t xml:space="preserve">Примечание: </t>
  </si>
  <si>
    <t>Показатели перспективного финансового плана на 2007 и  2008 годы  рассчитаны по проектируемым показателям 2006 года с учетом индексов потребительских цен на среднесрочную перспективу -9,4% и 8,6% соответственно.</t>
  </si>
  <si>
    <t>2009 год</t>
  </si>
  <si>
    <t>бюджет действующих обязательств</t>
  </si>
  <si>
    <t>бюджет принимаемых обязательств</t>
  </si>
  <si>
    <t xml:space="preserve"> ДОХОДЫ</t>
  </si>
  <si>
    <t>Налоговые доходы, всего</t>
  </si>
  <si>
    <t>налог на доходы с физических лиц</t>
  </si>
  <si>
    <t>налог на имущество физических лиц</t>
  </si>
  <si>
    <t>транспортный налог</t>
  </si>
  <si>
    <t>земельный налог</t>
  </si>
  <si>
    <t>прочие налоги</t>
  </si>
  <si>
    <t>Неналоговые доходы, всего</t>
  </si>
  <si>
    <t>доходы от сдачи в аренду имущества, находящегося в муниципальной собственности</t>
  </si>
  <si>
    <t>доходы от продажи материальных и нематериальных активов</t>
  </si>
  <si>
    <t>РАСХОДЫ</t>
  </si>
  <si>
    <t>Дума города</t>
  </si>
  <si>
    <t>2.1.</t>
  </si>
  <si>
    <t>2.2.</t>
  </si>
  <si>
    <t>2.3.</t>
  </si>
  <si>
    <t>Администрация города</t>
  </si>
  <si>
    <t>Департамент имущественных и земельных отношений</t>
  </si>
  <si>
    <t>Комитет по информатизации и сетевым ресурсам</t>
  </si>
  <si>
    <t>Управление внутренних дел</t>
  </si>
  <si>
    <t>Линейное управление внутрених дел на транспорте</t>
  </si>
  <si>
    <t>Департамент архитектуры и градостроительства</t>
  </si>
  <si>
    <t>Департамент жилищно-коммунального хозяйства</t>
  </si>
  <si>
    <t>МУ "Хозяйственно-эксплуатационное управление администрации города"</t>
  </si>
  <si>
    <t>Комитет транспорта, связи и эксплуатации дорог</t>
  </si>
  <si>
    <t>Департамент образования</t>
  </si>
  <si>
    <t>Департамент культуры, молодежной политики и спорта</t>
  </si>
  <si>
    <t>Комитет по здравоохранению</t>
  </si>
  <si>
    <t>Департамент финансов</t>
  </si>
  <si>
    <t>Кредитные соглашения, заключенные от имени городского округа</t>
  </si>
  <si>
    <t xml:space="preserve">Дефицит, % от собственных доходов бюджета </t>
  </si>
  <si>
    <t>Муниципальный долг,
в том числе:</t>
  </si>
  <si>
    <t>Муниципальные гарантии городского окрага</t>
  </si>
  <si>
    <t>Кредиты по кредитным соглашениям, заключенным от имени городского округа</t>
  </si>
  <si>
    <t>Муниципальный долг, % от собственных доходов бюджета</t>
  </si>
  <si>
    <t>Перспективный финансовый план города Сургута на 2007-2009 годы</t>
  </si>
  <si>
    <t>1.1.</t>
  </si>
  <si>
    <t>1.2.</t>
  </si>
  <si>
    <t>Комитет по природопользованию и экологии</t>
  </si>
  <si>
    <t>в том числе</t>
  </si>
  <si>
    <t>налоги на совокупный доход</t>
  </si>
  <si>
    <t>Департамент по труду и социальным вопросам</t>
  </si>
  <si>
    <t>ОГПС-1</t>
  </si>
  <si>
    <t>Прочие бюджетополучатели</t>
  </si>
  <si>
    <t>Директор департамента финансов                                                                                        М.А.Трефилова</t>
  </si>
  <si>
    <t>Начальник планово-аналитического отдела                                                                          Т.И.Бакай</t>
  </si>
  <si>
    <t>Начальник отдела доходов                                                                                                  Т.А.Капустина</t>
  </si>
  <si>
    <t>П л а н о в ы й   п е р и о д</t>
  </si>
  <si>
    <t xml:space="preserve"> </t>
  </si>
  <si>
    <t>2.</t>
  </si>
  <si>
    <t>БЕЗМОЗМЕЗДНЫЕ ПОСТУПЛЕНИЯ, ВСЕГО</t>
  </si>
  <si>
    <t>ВСЕГО ДОХОДОВ</t>
  </si>
  <si>
    <t>ИТОГО ДОХОДОВ:</t>
  </si>
  <si>
    <t>Расходы на исполнение расходных обязат-в по вопросам местного значения</t>
  </si>
  <si>
    <t>бюджет действ-их обязат-в</t>
  </si>
  <si>
    <t>бюджет принимаемых обязат-в</t>
  </si>
  <si>
    <t>Расходы,  за счет доходов от предпринимательской  и иной деятельн-и</t>
  </si>
  <si>
    <t>Справочно ИПЦ:</t>
  </si>
  <si>
    <t>I</t>
  </si>
  <si>
    <t>II</t>
  </si>
  <si>
    <t>ДОХОДЫ ОТ ПРЕДПРИНИМАТЕЛЬСКОЙ И ИНОЙ ДЕЯТЕЛЬНОСТИ</t>
  </si>
  <si>
    <t>Ценные бумаги городских округов</t>
  </si>
  <si>
    <t>Итого расходов за счет бюджетных средств</t>
  </si>
  <si>
    <t>Ш</t>
  </si>
  <si>
    <t>1.2.1</t>
  </si>
  <si>
    <t>1.2.1.1</t>
  </si>
  <si>
    <t>1.2.1.2</t>
  </si>
  <si>
    <t>1.2.1.3</t>
  </si>
  <si>
    <t>1.2.1.4</t>
  </si>
  <si>
    <t>1.2.1.5</t>
  </si>
  <si>
    <t>1.2.1.6</t>
  </si>
  <si>
    <t>1.2.2</t>
  </si>
  <si>
    <t>1.2.3</t>
  </si>
  <si>
    <t>1.2.4</t>
  </si>
  <si>
    <t>1.2.5</t>
  </si>
  <si>
    <t>1.2.6</t>
  </si>
  <si>
    <t>1.2.7</t>
  </si>
  <si>
    <t>1.2.8</t>
  </si>
  <si>
    <t xml:space="preserve">прочие безвозмездные </t>
  </si>
  <si>
    <t>2.4</t>
  </si>
  <si>
    <t xml:space="preserve">Всего </t>
  </si>
  <si>
    <t>дивиденды по акциям, находящимся в муниципальной собственности</t>
  </si>
  <si>
    <t xml:space="preserve">доходы от временно размещенных средств бюджета </t>
  </si>
  <si>
    <t>проценты, полученные от предоставления бюджетных кредитов внутри страны за счет средств  бюджетов городских округов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</si>
  <si>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</si>
  <si>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 имущества, находящегося в оперативном управлении органов 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 предприятий и муниципальных унитарных предприятий</t>
  </si>
  <si>
    <t>плата за наем жилья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</si>
  <si>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</si>
  <si>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</si>
  <si>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</si>
  <si>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</si>
  <si>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</si>
  <si>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</si>
  <si>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</si>
  <si>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возврат остатков субвенций и субсидий прошлых лет</t>
  </si>
  <si>
    <t>доходы от сдачи в аренду имущества, находящегося в оперативном управлении органов управления городских округов</t>
  </si>
  <si>
    <t>2.5</t>
  </si>
  <si>
    <t>средства, получаемые по взаимным расчетам</t>
  </si>
  <si>
    <t>доходы от использования имущества, находящегося в муниципальной собственности</t>
  </si>
  <si>
    <t>налог на прибыль организаций</t>
  </si>
  <si>
    <r>
      <t xml:space="preserve">Отчетный 
</t>
    </r>
    <r>
      <rPr>
        <b/>
        <sz val="9"/>
        <rFont val="Times New Roman"/>
        <family val="1"/>
      </rPr>
      <t>2005 год</t>
    </r>
  </si>
  <si>
    <r>
      <t xml:space="preserve">Текущий год - </t>
    </r>
    <r>
      <rPr>
        <b/>
        <sz val="9"/>
        <rFont val="Times New Roman"/>
        <family val="1"/>
      </rPr>
      <t xml:space="preserve">2006 
</t>
    </r>
    <r>
      <rPr>
        <sz val="9"/>
        <rFont val="Times New Roman"/>
        <family val="1"/>
      </rPr>
      <t>(ожидаемое исполнение)</t>
    </r>
  </si>
  <si>
    <t>кроме того:</t>
  </si>
  <si>
    <t>квартплата населения</t>
  </si>
  <si>
    <t>целевые средства (средства ОФОМС)</t>
  </si>
  <si>
    <t>2.1</t>
  </si>
  <si>
    <t>2.2</t>
  </si>
  <si>
    <t>2.3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</si>
  <si>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</si>
  <si>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</si>
  <si>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</si>
  <si>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</si>
  <si>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</si>
  <si>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</si>
  <si>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</si>
  <si>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</si>
  <si>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</si>
  <si>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</si>
  <si>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</si>
  <si>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</si>
  <si>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</si>
  <si>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4.1</t>
  </si>
  <si>
    <t>4.2</t>
  </si>
  <si>
    <t>4.3</t>
  </si>
  <si>
    <t>4.2.1</t>
  </si>
  <si>
    <t>4.2.2</t>
  </si>
  <si>
    <t>4.4</t>
  </si>
  <si>
    <t>5.1</t>
  </si>
  <si>
    <t>5.2</t>
  </si>
  <si>
    <t xml:space="preserve">ИТОГО РАСХОДОВ
</t>
  </si>
  <si>
    <t>Расходы на исполнение расходных обязат-в за счет субвенций  из регионального фонда компенсаций</t>
  </si>
  <si>
    <t>дотации</t>
  </si>
  <si>
    <t xml:space="preserve">субвенции </t>
  </si>
  <si>
    <t xml:space="preserve">субсидии </t>
  </si>
  <si>
    <t>4.1.1</t>
  </si>
  <si>
    <t>4.1.2</t>
  </si>
  <si>
    <t>4.4.1</t>
  </si>
  <si>
    <t>4.4.2</t>
  </si>
  <si>
    <t xml:space="preserve">                                                   с  уточненными показателями 2007 года - соответствующими  утвержденному бюджету. </t>
  </si>
  <si>
    <t>СОГЛАСОВАНО:</t>
  </si>
  <si>
    <t>______________________</t>
  </si>
  <si>
    <t xml:space="preserve">Д.Г. Гладский </t>
  </si>
  <si>
    <t>УТВЕРЖДАЮ:</t>
  </si>
  <si>
    <t>Глава города</t>
  </si>
  <si>
    <t>________________________</t>
  </si>
  <si>
    <t>А.Л. Сидоров</t>
  </si>
  <si>
    <t xml:space="preserve">Заместитель главы Администрации города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</si>
</sst>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-FC19]d\ mmmm\ yyyy\ &quot;г.&quot;"/>
    <numFmt numFmtId="169" formatCode="0.0000"/>
    <numFmt numFmtId="170" formatCode="0.000"/>
  </numFmts>
  <fonts count="22">
    <font>
      <sz val="11"/>
      <name val="Arial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Arial"/>
      <family val="0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1"/>
      <name val="Arial"/>
      <family val="0"/>
    </font>
    <font>
      <sz val="9"/>
      <name val="Times New Roman"/>
      <family val="1"/>
    </font>
    <font>
      <sz val="9"/>
      <name val="Arial"/>
      <family val="0"/>
    </font>
    <font>
      <b/>
      <sz val="9"/>
      <name val="Times New Roman"/>
      <family val="1"/>
    </font>
    <font>
      <b/>
      <sz val="10"/>
      <name val="Arial"/>
      <family val="0"/>
    </font>
    <font>
      <b/>
      <sz val="9"/>
      <name val="Arial"/>
      <family val="0"/>
    </font>
    <font>
      <sz val="10"/>
      <name val="Times New Roman CYR"/>
      <family val="1"/>
    </font>
    <font>
      <i/>
      <sz val="10"/>
      <name val="Times New Roman CYR"/>
      <family val="1"/>
    </font>
    <font>
      <u val="single"/>
      <sz val="8.25"/>
      <color indexed="12"/>
      <name val="Arial"/>
      <family val="0"/>
    </font>
    <font>
      <u val="single"/>
      <sz val="8.25"/>
      <color indexed="36"/>
      <name val="Arial"/>
      <family val="0"/>
    </font>
    <font>
      <sz val="12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2" fillId="0" borderId="0" xfId="0" applyFont="1" applyAlignment="1">
      <alignment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3" fontId="5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8" fillId="0" borderId="1" xfId="0" applyNumberFormat="1" applyFont="1" applyFill="1" applyBorder="1" applyAlignment="1">
      <alignment horizontal="center" wrapText="1"/>
    </xf>
    <xf numFmtId="3" fontId="9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 horizontal="center" wrapText="1"/>
    </xf>
    <xf numFmtId="167" fontId="7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67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wrapText="1"/>
    </xf>
    <xf numFmtId="3" fontId="8" fillId="0" borderId="12" xfId="0" applyNumberFormat="1" applyFont="1" applyBorder="1" applyAlignment="1">
      <alignment horizontal="center" wrapText="1"/>
    </xf>
    <xf numFmtId="0" fontId="0" fillId="0" borderId="6" xfId="0" applyBorder="1" applyAlignment="1">
      <alignment/>
    </xf>
    <xf numFmtId="3" fontId="3" fillId="0" borderId="6" xfId="0" applyNumberFormat="1" applyFont="1" applyFill="1" applyBorder="1" applyAlignment="1">
      <alignment horizontal="center" vertical="center" wrapText="1"/>
    </xf>
    <xf numFmtId="3" fontId="8" fillId="0" borderId="6" xfId="0" applyNumberFormat="1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wrapText="1"/>
    </xf>
    <xf numFmtId="3" fontId="8" fillId="0" borderId="12" xfId="0" applyNumberFormat="1" applyFont="1" applyFill="1" applyBorder="1" applyAlignment="1">
      <alignment horizont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2" borderId="11" xfId="0" applyNumberFormat="1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vertical="center"/>
    </xf>
    <xf numFmtId="3" fontId="4" fillId="0" borderId="0" xfId="0" applyNumberFormat="1" applyFont="1" applyAlignment="1">
      <alignment/>
    </xf>
    <xf numFmtId="0" fontId="5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16" fillId="0" borderId="2" xfId="0" applyFont="1" applyFill="1" applyBorder="1" applyAlignment="1">
      <alignment horizontal="justify"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17" fillId="0" borderId="2" xfId="0" applyFont="1" applyFill="1" applyBorder="1" applyAlignment="1">
      <alignment horizontal="left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3" fontId="8" fillId="0" borderId="6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justify" vertical="center"/>
    </xf>
    <xf numFmtId="0" fontId="5" fillId="0" borderId="13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5" fillId="2" borderId="14" xfId="0" applyFont="1" applyFill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3" fontId="5" fillId="0" borderId="3" xfId="0" applyNumberFormat="1" applyFont="1" applyBorder="1" applyAlignment="1">
      <alignment vertical="top" wrapText="1"/>
    </xf>
    <xf numFmtId="3" fontId="3" fillId="0" borderId="2" xfId="0" applyNumberFormat="1" applyFont="1" applyBorder="1" applyAlignment="1">
      <alignment vertical="top" wrapText="1"/>
    </xf>
    <xf numFmtId="3" fontId="3" fillId="0" borderId="3" xfId="0" applyNumberFormat="1" applyFont="1" applyBorder="1" applyAlignment="1">
      <alignment vertical="top" wrapText="1"/>
    </xf>
    <xf numFmtId="3" fontId="8" fillId="0" borderId="3" xfId="0" applyNumberFormat="1" applyFont="1" applyBorder="1" applyAlignment="1">
      <alignment vertical="top" wrapText="1"/>
    </xf>
    <xf numFmtId="3" fontId="8" fillId="0" borderId="2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/>
    </xf>
    <xf numFmtId="49" fontId="8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3" fontId="8" fillId="2" borderId="15" xfId="0" applyNumberFormat="1" applyFont="1" applyFill="1" applyBorder="1" applyAlignment="1">
      <alignment horizontal="center" vertical="top" wrapText="1"/>
    </xf>
    <xf numFmtId="3" fontId="8" fillId="2" borderId="1" xfId="0" applyNumberFormat="1" applyFont="1" applyFill="1" applyBorder="1" applyAlignment="1">
      <alignment horizontal="center" wrapText="1"/>
    </xf>
    <xf numFmtId="3" fontId="8" fillId="2" borderId="7" xfId="0" applyNumberFormat="1" applyFont="1" applyFill="1" applyBorder="1" applyAlignment="1">
      <alignment horizontal="center" wrapText="1"/>
    </xf>
    <xf numFmtId="0" fontId="14" fillId="0" borderId="0" xfId="0" applyFont="1" applyAlignment="1">
      <alignment horizontal="center" vertical="center"/>
    </xf>
    <xf numFmtId="3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8" fillId="2" borderId="9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2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2" borderId="17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3" fontId="5" fillId="3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3" fontId="5" fillId="2" borderId="18" xfId="0" applyNumberFormat="1" applyFont="1" applyFill="1" applyBorder="1" applyAlignment="1">
      <alignment horizontal="center" vertical="center" wrapText="1"/>
    </xf>
    <xf numFmtId="3" fontId="5" fillId="3" borderId="18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167" fontId="5" fillId="0" borderId="6" xfId="0" applyNumberFormat="1" applyFont="1" applyFill="1" applyBorder="1" applyAlignment="1">
      <alignment horizontal="center" vertical="center" wrapText="1"/>
    </xf>
    <xf numFmtId="167" fontId="5" fillId="3" borderId="6" xfId="0" applyNumberFormat="1" applyFont="1" applyFill="1" applyBorder="1" applyAlignment="1">
      <alignment horizontal="center" vertical="center" wrapText="1"/>
    </xf>
    <xf numFmtId="167" fontId="5" fillId="0" borderId="8" xfId="0" applyNumberFormat="1" applyFont="1" applyFill="1" applyBorder="1" applyAlignment="1">
      <alignment horizontal="center" vertical="center" wrapText="1"/>
    </xf>
    <xf numFmtId="167" fontId="5" fillId="2" borderId="7" xfId="0" applyNumberFormat="1" applyFont="1" applyFill="1" applyBorder="1" applyAlignment="1">
      <alignment horizontal="center" vertical="center" wrapText="1"/>
    </xf>
    <xf numFmtId="167" fontId="5" fillId="0" borderId="6" xfId="0" applyNumberFormat="1" applyFont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3" fontId="3" fillId="2" borderId="21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 wrapText="1"/>
    </xf>
    <xf numFmtId="3" fontId="3" fillId="2" borderId="23" xfId="0" applyNumberFormat="1" applyFont="1" applyFill="1" applyBorder="1" applyAlignment="1">
      <alignment horizontal="center" vertical="center" wrapText="1"/>
    </xf>
    <xf numFmtId="3" fontId="3" fillId="3" borderId="18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2" borderId="24" xfId="0" applyNumberFormat="1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/>
    </xf>
    <xf numFmtId="3" fontId="5" fillId="2" borderId="26" xfId="0" applyNumberFormat="1" applyFont="1" applyFill="1" applyBorder="1" applyAlignment="1">
      <alignment horizontal="center" vertical="center" wrapText="1"/>
    </xf>
    <xf numFmtId="3" fontId="5" fillId="2" borderId="14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3" fontId="5" fillId="2" borderId="24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3" fontId="5" fillId="2" borderId="19" xfId="0" applyNumberFormat="1" applyFont="1" applyFill="1" applyBorder="1" applyAlignment="1">
      <alignment horizontal="center" vertical="center" wrapText="1"/>
    </xf>
    <xf numFmtId="3" fontId="5" fillId="3" borderId="19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3" fontId="5" fillId="2" borderId="28" xfId="0" applyNumberFormat="1" applyFont="1" applyFill="1" applyBorder="1" applyAlignment="1">
      <alignment horizontal="center" vertical="center" wrapText="1"/>
    </xf>
    <xf numFmtId="3" fontId="5" fillId="3" borderId="29" xfId="0" applyNumberFormat="1" applyFont="1" applyFill="1" applyBorder="1" applyAlignment="1">
      <alignment horizontal="center" vertical="center" wrapText="1"/>
    </xf>
    <xf numFmtId="3" fontId="5" fillId="0" borderId="30" xfId="0" applyNumberFormat="1" applyFont="1" applyFill="1" applyBorder="1" applyAlignment="1">
      <alignment horizontal="center" vertical="center" wrapText="1"/>
    </xf>
    <xf numFmtId="3" fontId="5" fillId="0" borderId="29" xfId="0" applyNumberFormat="1" applyFont="1" applyFill="1" applyBorder="1" applyAlignment="1">
      <alignment horizontal="center" vertical="center" wrapText="1"/>
    </xf>
    <xf numFmtId="3" fontId="5" fillId="0" borderId="2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11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/>
    </xf>
    <xf numFmtId="0" fontId="15" fillId="0" borderId="1" xfId="0" applyFont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167" fontId="5" fillId="0" borderId="3" xfId="0" applyNumberFormat="1" applyFont="1" applyBorder="1" applyAlignment="1">
      <alignment vertical="top" wrapText="1"/>
    </xf>
    <xf numFmtId="167" fontId="5" fillId="0" borderId="3" xfId="0" applyNumberFormat="1" applyFont="1" applyBorder="1" applyAlignment="1">
      <alignment horizontal="center" vertical="center" wrapText="1"/>
    </xf>
    <xf numFmtId="167" fontId="5" fillId="2" borderId="3" xfId="0" applyNumberFormat="1" applyFont="1" applyFill="1" applyBorder="1" applyAlignment="1">
      <alignment horizontal="center" vertical="center" wrapText="1"/>
    </xf>
    <xf numFmtId="167" fontId="5" fillId="0" borderId="3" xfId="0" applyNumberFormat="1" applyFont="1" applyFill="1" applyBorder="1" applyAlignment="1">
      <alignment horizontal="center" vertical="center" wrapText="1"/>
    </xf>
    <xf numFmtId="167" fontId="5" fillId="3" borderId="3" xfId="0" applyNumberFormat="1" applyFont="1" applyFill="1" applyBorder="1" applyAlignment="1">
      <alignment horizontal="center" vertical="center" wrapText="1"/>
    </xf>
    <xf numFmtId="0" fontId="5" fillId="0" borderId="29" xfId="0" applyFont="1" applyBorder="1" applyAlignment="1">
      <alignment vertical="top" wrapText="1"/>
    </xf>
    <xf numFmtId="3" fontId="5" fillId="0" borderId="31" xfId="0" applyNumberFormat="1" applyFont="1" applyBorder="1" applyAlignment="1">
      <alignment horizontal="center" vertical="center" wrapText="1"/>
    </xf>
    <xf numFmtId="3" fontId="5" fillId="2" borderId="27" xfId="0" applyNumberFormat="1" applyFont="1" applyFill="1" applyBorder="1" applyAlignment="1">
      <alignment horizontal="center" vertical="center" wrapText="1"/>
    </xf>
    <xf numFmtId="3" fontId="5" fillId="0" borderId="28" xfId="0" applyNumberFormat="1" applyFont="1" applyBorder="1" applyAlignment="1">
      <alignment horizontal="center" vertical="center" wrapText="1"/>
    </xf>
    <xf numFmtId="3" fontId="5" fillId="0" borderId="30" xfId="0" applyNumberFormat="1" applyFont="1" applyBorder="1" applyAlignment="1">
      <alignment horizontal="center" vertical="center" wrapText="1"/>
    </xf>
    <xf numFmtId="3" fontId="5" fillId="0" borderId="28" xfId="0" applyNumberFormat="1" applyFont="1" applyFill="1" applyBorder="1" applyAlignment="1">
      <alignment horizontal="center" vertical="center" wrapText="1"/>
    </xf>
    <xf numFmtId="3" fontId="5" fillId="0" borderId="31" xfId="0" applyNumberFormat="1" applyFont="1" applyFill="1" applyBorder="1" applyAlignment="1">
      <alignment horizontal="center" vertical="center" wrapText="1"/>
    </xf>
    <xf numFmtId="3" fontId="5" fillId="3" borderId="28" xfId="0" applyNumberFormat="1" applyFont="1" applyFill="1" applyBorder="1" applyAlignment="1">
      <alignment horizontal="center" vertical="center" wrapText="1"/>
    </xf>
    <xf numFmtId="3" fontId="5" fillId="2" borderId="32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2" fillId="0" borderId="16" xfId="0" applyFont="1" applyBorder="1" applyAlignment="1">
      <alignment/>
    </xf>
    <xf numFmtId="0" fontId="12" fillId="0" borderId="11" xfId="0" applyFont="1" applyBorder="1" applyAlignment="1">
      <alignment/>
    </xf>
    <xf numFmtId="0" fontId="13" fillId="0" borderId="1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2" borderId="2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3" fontId="6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 vertical="top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C115"/>
  <sheetViews>
    <sheetView tabSelected="1" view="pageBreakPreview" zoomScale="75" zoomScaleNormal="50" zoomScaleSheetLayoutView="75" workbookViewId="0" topLeftCell="A77">
      <selection activeCell="O107" sqref="O107"/>
    </sheetView>
  </sheetViews>
  <sheetFormatPr defaultColWidth="9.00390625" defaultRowHeight="14.25"/>
  <cols>
    <col min="1" max="1" width="4.875" style="8" customWidth="1"/>
    <col min="2" max="2" width="27.375" style="0" customWidth="1"/>
    <col min="3" max="3" width="9.75390625" style="0" customWidth="1"/>
    <col min="4" max="4" width="8.875" style="0" customWidth="1"/>
    <col min="5" max="5" width="7.75390625" style="0" customWidth="1"/>
    <col min="6" max="6" width="8.375" style="0" customWidth="1"/>
    <col min="8" max="8" width="10.375" style="0" hidden="1" customWidth="1"/>
    <col min="9" max="9" width="11.125" style="0" hidden="1" customWidth="1"/>
    <col min="10" max="10" width="10.75390625" style="0" hidden="1" customWidth="1"/>
    <col min="11" max="11" width="8.625" style="0" customWidth="1"/>
    <col min="12" max="12" width="8.50390625" style="0" customWidth="1"/>
    <col min="13" max="13" width="7.75390625" style="0" customWidth="1"/>
    <col min="14" max="14" width="8.375" style="0" customWidth="1"/>
    <col min="15" max="15" width="8.25390625" style="0" customWidth="1"/>
    <col min="16" max="16" width="9.125" style="0" customWidth="1"/>
    <col min="17" max="17" width="8.75390625" style="0" customWidth="1"/>
    <col min="18" max="18" width="9.125" style="0" customWidth="1"/>
    <col min="19" max="19" width="6.625" style="0" customWidth="1"/>
    <col min="20" max="20" width="8.375" style="0" customWidth="1"/>
    <col min="21" max="21" width="9.50390625" style="0" customWidth="1"/>
    <col min="23" max="23" width="8.50390625" style="0" customWidth="1"/>
    <col min="24" max="24" width="8.00390625" style="0" customWidth="1"/>
    <col min="25" max="25" width="6.50390625" style="0" customWidth="1"/>
    <col min="26" max="26" width="8.125" style="0" customWidth="1"/>
    <col min="27" max="27" width="6.75390625" style="0" customWidth="1"/>
  </cols>
  <sheetData>
    <row r="1" spans="2:23" ht="15.75">
      <c r="B1" s="283" t="s">
        <v>165</v>
      </c>
      <c r="W1" s="283" t="s">
        <v>168</v>
      </c>
    </row>
    <row r="2" spans="2:23" ht="15">
      <c r="B2" s="282" t="s">
        <v>172</v>
      </c>
      <c r="W2" s="282" t="s">
        <v>169</v>
      </c>
    </row>
    <row r="3" spans="2:23" ht="15">
      <c r="B3" s="282"/>
      <c r="W3" s="282"/>
    </row>
    <row r="4" spans="2:23" ht="15">
      <c r="B4" s="282" t="s">
        <v>166</v>
      </c>
      <c r="W4" s="282" t="s">
        <v>170</v>
      </c>
    </row>
    <row r="5" spans="2:23" ht="15">
      <c r="B5" s="282" t="s">
        <v>167</v>
      </c>
      <c r="W5" s="282" t="s">
        <v>171</v>
      </c>
    </row>
    <row r="6" spans="1:27" ht="25.5" customHeight="1">
      <c r="A6" s="257" t="s">
        <v>61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18"/>
    </row>
    <row r="7" spans="1:27" ht="17.25" customHeight="1">
      <c r="A7" s="23"/>
      <c r="B7" s="18"/>
      <c r="C7" s="228" t="s">
        <v>164</v>
      </c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18"/>
      <c r="U7" s="18"/>
      <c r="V7" s="18"/>
      <c r="W7" s="18"/>
      <c r="X7" s="18"/>
      <c r="Y7" s="18"/>
      <c r="Z7" s="18"/>
      <c r="AA7" s="18"/>
    </row>
    <row r="8" spans="2:25" ht="15">
      <c r="B8" t="s">
        <v>74</v>
      </c>
      <c r="D8" s="51"/>
      <c r="E8" s="51"/>
      <c r="F8" s="51"/>
      <c r="S8" s="1"/>
      <c r="T8" s="1"/>
      <c r="U8" s="1"/>
      <c r="Y8" s="1" t="s">
        <v>0</v>
      </c>
    </row>
    <row r="9" spans="1:27" ht="24" customHeight="1">
      <c r="A9" s="262" t="s">
        <v>1</v>
      </c>
      <c r="B9" s="236" t="s">
        <v>2</v>
      </c>
      <c r="C9" s="238" t="s">
        <v>126</v>
      </c>
      <c r="D9" s="229" t="s">
        <v>127</v>
      </c>
      <c r="E9" s="230"/>
      <c r="F9" s="231"/>
      <c r="G9" s="240" t="s">
        <v>73</v>
      </c>
      <c r="H9" s="240"/>
      <c r="I9" s="240"/>
      <c r="J9" s="240"/>
      <c r="K9" s="240"/>
      <c r="L9" s="240"/>
      <c r="M9" s="240"/>
      <c r="N9" s="240"/>
      <c r="O9" s="240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2"/>
      <c r="AA9" s="243"/>
    </row>
    <row r="10" spans="1:27" ht="14.25">
      <c r="A10" s="263"/>
      <c r="B10" s="212"/>
      <c r="C10" s="267"/>
      <c r="D10" s="270" t="s">
        <v>5</v>
      </c>
      <c r="E10" s="234" t="s">
        <v>65</v>
      </c>
      <c r="F10" s="235"/>
      <c r="G10" s="246" t="s">
        <v>3</v>
      </c>
      <c r="H10" s="247"/>
      <c r="I10" s="247"/>
      <c r="J10" s="247"/>
      <c r="K10" s="247"/>
      <c r="L10" s="248"/>
      <c r="M10" s="248"/>
      <c r="N10" s="248"/>
      <c r="O10" s="249"/>
      <c r="P10" s="244" t="s">
        <v>4</v>
      </c>
      <c r="Q10" s="209"/>
      <c r="R10" s="209"/>
      <c r="S10" s="209"/>
      <c r="T10" s="209"/>
      <c r="U10" s="252"/>
      <c r="V10" s="244" t="s">
        <v>24</v>
      </c>
      <c r="W10" s="209"/>
      <c r="X10" s="209"/>
      <c r="Y10" s="209"/>
      <c r="Z10" s="210"/>
      <c r="AA10" s="211"/>
    </row>
    <row r="11" spans="1:27" ht="78" customHeight="1">
      <c r="A11" s="264"/>
      <c r="B11" s="266"/>
      <c r="C11" s="268"/>
      <c r="D11" s="271"/>
      <c r="E11" s="236" t="s">
        <v>79</v>
      </c>
      <c r="F11" s="238" t="s">
        <v>156</v>
      </c>
      <c r="G11" s="253" t="s">
        <v>106</v>
      </c>
      <c r="H11" s="232" t="s">
        <v>6</v>
      </c>
      <c r="I11" s="231"/>
      <c r="J11" s="255" t="s">
        <v>7</v>
      </c>
      <c r="K11" s="279" t="s">
        <v>88</v>
      </c>
      <c r="L11" s="232" t="s">
        <v>79</v>
      </c>
      <c r="M11" s="233"/>
      <c r="N11" s="236" t="s">
        <v>156</v>
      </c>
      <c r="O11" s="250" t="s">
        <v>82</v>
      </c>
      <c r="P11" s="253" t="s">
        <v>106</v>
      </c>
      <c r="Q11" s="279" t="s">
        <v>88</v>
      </c>
      <c r="R11" s="232" t="s">
        <v>79</v>
      </c>
      <c r="S11" s="233"/>
      <c r="T11" s="236" t="s">
        <v>156</v>
      </c>
      <c r="U11" s="250" t="s">
        <v>82</v>
      </c>
      <c r="V11" s="259" t="s">
        <v>106</v>
      </c>
      <c r="W11" s="281" t="s">
        <v>88</v>
      </c>
      <c r="X11" s="260" t="s">
        <v>79</v>
      </c>
      <c r="Y11" s="261"/>
      <c r="Z11" s="236" t="s">
        <v>156</v>
      </c>
      <c r="AA11" s="212" t="s">
        <v>82</v>
      </c>
    </row>
    <row r="12" spans="1:27" ht="103.5" customHeight="1">
      <c r="A12" s="265"/>
      <c r="B12" s="245"/>
      <c r="C12" s="269"/>
      <c r="D12" s="272"/>
      <c r="E12" s="237"/>
      <c r="F12" s="239"/>
      <c r="G12" s="254"/>
      <c r="H12" s="19" t="s">
        <v>25</v>
      </c>
      <c r="I12" s="19" t="s">
        <v>26</v>
      </c>
      <c r="J12" s="256"/>
      <c r="K12" s="280"/>
      <c r="L12" s="19" t="s">
        <v>80</v>
      </c>
      <c r="M12" s="19" t="s">
        <v>81</v>
      </c>
      <c r="N12" s="237"/>
      <c r="O12" s="251"/>
      <c r="P12" s="254"/>
      <c r="Q12" s="280"/>
      <c r="R12" s="19" t="s">
        <v>80</v>
      </c>
      <c r="S12" s="19" t="s">
        <v>81</v>
      </c>
      <c r="T12" s="237"/>
      <c r="U12" s="251"/>
      <c r="V12" s="254"/>
      <c r="W12" s="280"/>
      <c r="X12" s="19" t="s">
        <v>80</v>
      </c>
      <c r="Y12" s="19" t="s">
        <v>81</v>
      </c>
      <c r="Z12" s="237"/>
      <c r="AA12" s="245"/>
    </row>
    <row r="13" spans="1:27" ht="14.25" customHeight="1">
      <c r="A13" s="20">
        <v>1</v>
      </c>
      <c r="B13" s="20">
        <v>2</v>
      </c>
      <c r="C13" s="38">
        <v>3</v>
      </c>
      <c r="D13" s="43">
        <v>4</v>
      </c>
      <c r="E13" s="21">
        <v>5</v>
      </c>
      <c r="F13" s="44">
        <v>6</v>
      </c>
      <c r="G13" s="25">
        <v>7</v>
      </c>
      <c r="H13" s="22"/>
      <c r="I13" s="22"/>
      <c r="J13" s="22"/>
      <c r="K13" s="35">
        <v>8</v>
      </c>
      <c r="L13" s="22">
        <v>9</v>
      </c>
      <c r="M13" s="22">
        <v>10</v>
      </c>
      <c r="N13" s="21">
        <v>11</v>
      </c>
      <c r="O13" s="38">
        <v>12</v>
      </c>
      <c r="P13" s="195">
        <v>13</v>
      </c>
      <c r="Q13" s="196">
        <v>14</v>
      </c>
      <c r="R13" s="197">
        <v>15</v>
      </c>
      <c r="S13" s="197">
        <v>16</v>
      </c>
      <c r="T13" s="198">
        <v>17</v>
      </c>
      <c r="U13" s="199">
        <v>18</v>
      </c>
      <c r="V13" s="54">
        <v>19</v>
      </c>
      <c r="W13" s="35">
        <v>20</v>
      </c>
      <c r="X13" s="22">
        <v>21</v>
      </c>
      <c r="Y13" s="22">
        <v>22</v>
      </c>
      <c r="Z13" s="21">
        <v>23</v>
      </c>
      <c r="AA13" s="20">
        <v>24</v>
      </c>
    </row>
    <row r="14" spans="1:27" ht="14.25">
      <c r="A14" s="9">
        <v>1</v>
      </c>
      <c r="B14" s="72" t="s">
        <v>27</v>
      </c>
      <c r="C14" s="132">
        <f>C15+C23</f>
        <v>8588603</v>
      </c>
      <c r="D14" s="59">
        <f>D15+D23</f>
        <v>4811157</v>
      </c>
      <c r="E14" s="121"/>
      <c r="F14" s="139"/>
      <c r="G14" s="58">
        <f>G15+G23</f>
        <v>5714412</v>
      </c>
      <c r="H14" s="60"/>
      <c r="I14" s="60"/>
      <c r="J14" s="60"/>
      <c r="K14" s="37"/>
      <c r="L14" s="60"/>
      <c r="M14" s="60"/>
      <c r="N14" s="60"/>
      <c r="O14" s="137"/>
      <c r="P14" s="57">
        <f>P15+P23-1</f>
        <v>5188736.55</v>
      </c>
      <c r="Q14" s="147"/>
      <c r="R14" s="136"/>
      <c r="S14" s="136"/>
      <c r="T14" s="136"/>
      <c r="U14" s="194"/>
      <c r="V14" s="58">
        <f>V15+V23</f>
        <v>5406461.10528</v>
      </c>
      <c r="W14" s="37"/>
      <c r="X14" s="60"/>
      <c r="Y14" s="60"/>
      <c r="Z14" s="121"/>
      <c r="AA14" s="7"/>
    </row>
    <row r="15" spans="1:27" s="6" customFormat="1" ht="15">
      <c r="A15" s="4" t="s">
        <v>62</v>
      </c>
      <c r="B15" s="72" t="s">
        <v>28</v>
      </c>
      <c r="C15" s="141">
        <f>C17+C18+C19+C21+C22+C16</f>
        <v>7532761</v>
      </c>
      <c r="D15" s="57">
        <f>D17+D18+D19+D20+D21+D22</f>
        <v>3476219</v>
      </c>
      <c r="E15" s="142"/>
      <c r="F15" s="143"/>
      <c r="G15" s="64">
        <f>G17+G18+G19+G20+G21+G22</f>
        <v>4552682</v>
      </c>
      <c r="H15" s="144"/>
      <c r="I15" s="144"/>
      <c r="J15" s="144"/>
      <c r="K15" s="145"/>
      <c r="L15" s="144"/>
      <c r="M15" s="144"/>
      <c r="N15" s="144"/>
      <c r="O15" s="146"/>
      <c r="P15" s="57">
        <f>P17+P18+P19+P20+P21+P22+1</f>
        <v>4144662.17</v>
      </c>
      <c r="Q15" s="147"/>
      <c r="R15" s="144"/>
      <c r="S15" s="144"/>
      <c r="T15" s="144"/>
      <c r="U15" s="148"/>
      <c r="V15" s="64">
        <f>V17+V18+V19+V20+V21+V22</f>
        <v>4408462.16</v>
      </c>
      <c r="W15" s="147"/>
      <c r="X15" s="144"/>
      <c r="Y15" s="144"/>
      <c r="Z15" s="4"/>
      <c r="AA15" s="4"/>
    </row>
    <row r="16" spans="1:27" s="119" customFormat="1" ht="14.25">
      <c r="A16" s="10"/>
      <c r="B16" s="73" t="s">
        <v>125</v>
      </c>
      <c r="C16" s="39">
        <v>3888495</v>
      </c>
      <c r="D16" s="45"/>
      <c r="E16" s="21"/>
      <c r="F16" s="44"/>
      <c r="G16" s="24"/>
      <c r="H16" s="22"/>
      <c r="I16" s="22"/>
      <c r="J16" s="22"/>
      <c r="K16" s="35"/>
      <c r="L16" s="22"/>
      <c r="M16" s="22"/>
      <c r="N16" s="22"/>
      <c r="O16" s="149"/>
      <c r="P16" s="45"/>
      <c r="Q16" s="36"/>
      <c r="R16" s="22"/>
      <c r="S16" s="22"/>
      <c r="T16" s="22"/>
      <c r="U16" s="150"/>
      <c r="V16" s="45"/>
      <c r="W16" s="36"/>
      <c r="X16" s="22"/>
      <c r="Y16" s="22"/>
      <c r="Z16" s="10"/>
      <c r="AA16" s="10"/>
    </row>
    <row r="17" spans="1:27" s="119" customFormat="1" ht="16.5" customHeight="1">
      <c r="A17" s="10"/>
      <c r="B17" s="73" t="s">
        <v>29</v>
      </c>
      <c r="C17" s="39">
        <v>3213614</v>
      </c>
      <c r="D17" s="45">
        <v>2620504</v>
      </c>
      <c r="E17" s="75"/>
      <c r="F17" s="76"/>
      <c r="G17" s="24">
        <v>3565925</v>
      </c>
      <c r="H17" s="2"/>
      <c r="I17" s="2"/>
      <c r="J17" s="2"/>
      <c r="K17" s="36"/>
      <c r="L17" s="2"/>
      <c r="M17" s="2"/>
      <c r="N17" s="2"/>
      <c r="O17" s="52"/>
      <c r="P17" s="45">
        <v>3121735</v>
      </c>
      <c r="Q17" s="36"/>
      <c r="R17" s="2"/>
      <c r="S17" s="2"/>
      <c r="T17" s="2"/>
      <c r="U17" s="46"/>
      <c r="V17" s="45">
        <v>3296552.16</v>
      </c>
      <c r="W17" s="36"/>
      <c r="X17" s="2"/>
      <c r="Y17" s="2"/>
      <c r="Z17" s="10"/>
      <c r="AA17" s="10"/>
    </row>
    <row r="18" spans="1:27" s="119" customFormat="1" ht="14.25">
      <c r="A18" s="10"/>
      <c r="B18" s="73" t="s">
        <v>66</v>
      </c>
      <c r="C18" s="39">
        <v>308962</v>
      </c>
      <c r="D18" s="45">
        <f>400924+176</f>
        <v>401100</v>
      </c>
      <c r="E18" s="75"/>
      <c r="F18" s="76"/>
      <c r="G18" s="24">
        <v>444649</v>
      </c>
      <c r="H18" s="2"/>
      <c r="I18" s="2"/>
      <c r="J18" s="2"/>
      <c r="K18" s="36"/>
      <c r="L18" s="2"/>
      <c r="M18" s="2"/>
      <c r="N18" s="2"/>
      <c r="O18" s="52"/>
      <c r="P18" s="45">
        <v>466037.5</v>
      </c>
      <c r="Q18" s="36"/>
      <c r="R18" s="2"/>
      <c r="S18" s="2"/>
      <c r="T18" s="2"/>
      <c r="U18" s="46"/>
      <c r="V18" s="45">
        <v>492137</v>
      </c>
      <c r="W18" s="36"/>
      <c r="X18" s="2"/>
      <c r="Y18" s="2"/>
      <c r="Z18" s="10"/>
      <c r="AA18" s="10"/>
    </row>
    <row r="19" spans="1:27" s="119" customFormat="1" ht="14.25">
      <c r="A19" s="10"/>
      <c r="B19" s="73" t="s">
        <v>30</v>
      </c>
      <c r="C19" s="39">
        <v>9203</v>
      </c>
      <c r="D19" s="45">
        <v>9000</v>
      </c>
      <c r="E19" s="75"/>
      <c r="F19" s="76"/>
      <c r="G19" s="24">
        <v>9200</v>
      </c>
      <c r="H19" s="2"/>
      <c r="I19" s="2"/>
      <c r="J19" s="2"/>
      <c r="K19" s="36"/>
      <c r="L19" s="2"/>
      <c r="M19" s="2"/>
      <c r="N19" s="2"/>
      <c r="O19" s="52"/>
      <c r="P19" s="45">
        <v>9844</v>
      </c>
      <c r="Q19" s="36"/>
      <c r="R19" s="2"/>
      <c r="S19" s="2"/>
      <c r="T19" s="2"/>
      <c r="U19" s="46"/>
      <c r="V19" s="45">
        <v>10395</v>
      </c>
      <c r="W19" s="36"/>
      <c r="X19" s="2"/>
      <c r="Y19" s="2"/>
      <c r="Z19" s="10"/>
      <c r="AA19" s="10"/>
    </row>
    <row r="20" spans="1:27" s="119" customFormat="1" ht="14.25">
      <c r="A20" s="10"/>
      <c r="B20" s="73" t="s">
        <v>31</v>
      </c>
      <c r="C20" s="39"/>
      <c r="D20" s="45">
        <v>364553</v>
      </c>
      <c r="E20" s="75"/>
      <c r="F20" s="76"/>
      <c r="G20" s="24">
        <v>382781</v>
      </c>
      <c r="H20" s="2"/>
      <c r="I20" s="2"/>
      <c r="J20" s="2"/>
      <c r="K20" s="36"/>
      <c r="L20" s="2"/>
      <c r="M20" s="2"/>
      <c r="N20" s="2"/>
      <c r="O20" s="52"/>
      <c r="P20" s="45">
        <v>409575.67</v>
      </c>
      <c r="Q20" s="36"/>
      <c r="R20" s="2"/>
      <c r="S20" s="2"/>
      <c r="T20" s="2"/>
      <c r="U20" s="46"/>
      <c r="V20" s="45">
        <v>432512</v>
      </c>
      <c r="W20" s="36"/>
      <c r="X20" s="2"/>
      <c r="Y20" s="2"/>
      <c r="Z20" s="10"/>
      <c r="AA20" s="10"/>
    </row>
    <row r="21" spans="1:27" s="119" customFormat="1" ht="14.25">
      <c r="A21" s="10"/>
      <c r="B21" s="73" t="s">
        <v>32</v>
      </c>
      <c r="C21" s="39">
        <v>66783</v>
      </c>
      <c r="D21" s="45">
        <v>62386</v>
      </c>
      <c r="E21" s="75"/>
      <c r="F21" s="76"/>
      <c r="G21" s="24">
        <v>107812</v>
      </c>
      <c r="H21" s="2"/>
      <c r="I21" s="2"/>
      <c r="J21" s="2"/>
      <c r="K21" s="36"/>
      <c r="L21" s="2"/>
      <c r="M21" s="2"/>
      <c r="N21" s="2"/>
      <c r="O21" s="52"/>
      <c r="P21" s="45">
        <v>92363</v>
      </c>
      <c r="Q21" s="36"/>
      <c r="R21" s="2"/>
      <c r="S21" s="2"/>
      <c r="T21" s="2"/>
      <c r="U21" s="46"/>
      <c r="V21" s="45">
        <v>129341</v>
      </c>
      <c r="W21" s="36"/>
      <c r="X21" s="2"/>
      <c r="Y21" s="2"/>
      <c r="Z21" s="10"/>
      <c r="AA21" s="10"/>
    </row>
    <row r="22" spans="1:27" s="119" customFormat="1" ht="14.25">
      <c r="A22" s="10"/>
      <c r="B22" s="73" t="s">
        <v>33</v>
      </c>
      <c r="C22" s="39">
        <v>45704</v>
      </c>
      <c r="D22" s="45">
        <f>37676-17000-2000</f>
        <v>18676</v>
      </c>
      <c r="E22" s="75"/>
      <c r="F22" s="76"/>
      <c r="G22" s="24">
        <f>40379+1936</f>
        <v>42315</v>
      </c>
      <c r="H22" s="2"/>
      <c r="I22" s="2"/>
      <c r="J22" s="2"/>
      <c r="K22" s="36"/>
      <c r="L22" s="2"/>
      <c r="M22" s="2"/>
      <c r="N22" s="2"/>
      <c r="O22" s="52"/>
      <c r="P22" s="45">
        <v>45106</v>
      </c>
      <c r="Q22" s="36"/>
      <c r="R22" s="2"/>
      <c r="S22" s="2"/>
      <c r="T22" s="2"/>
      <c r="U22" s="46"/>
      <c r="V22" s="45">
        <v>47525</v>
      </c>
      <c r="W22" s="36"/>
      <c r="X22" s="2"/>
      <c r="Y22" s="2"/>
      <c r="Z22" s="10"/>
      <c r="AA22" s="10"/>
    </row>
    <row r="23" spans="1:27" s="6" customFormat="1" ht="13.5" customHeight="1">
      <c r="A23" s="4" t="s">
        <v>63</v>
      </c>
      <c r="B23" s="72" t="s">
        <v>34</v>
      </c>
      <c r="C23" s="132">
        <f>1055842</f>
        <v>1055842</v>
      </c>
      <c r="D23" s="59">
        <f>D24++D35+D36+D37+D38+D39+D40</f>
        <v>1334938</v>
      </c>
      <c r="E23" s="121"/>
      <c r="F23" s="139"/>
      <c r="G23" s="59">
        <v>1161730</v>
      </c>
      <c r="H23" s="60"/>
      <c r="I23" s="60"/>
      <c r="J23" s="60"/>
      <c r="K23" s="37"/>
      <c r="L23" s="60"/>
      <c r="M23" s="60"/>
      <c r="N23" s="60"/>
      <c r="O23" s="137"/>
      <c r="P23" s="59">
        <f>P24++P35+P36+P37+P38+P39+P40+1</f>
        <v>1044075.38</v>
      </c>
      <c r="Q23" s="37"/>
      <c r="R23" s="60"/>
      <c r="S23" s="60"/>
      <c r="T23" s="60"/>
      <c r="U23" s="138"/>
      <c r="V23" s="59">
        <f>V24++V35+V36+V37+V38+V39+V40</f>
        <v>997998.94528</v>
      </c>
      <c r="W23" s="37"/>
      <c r="X23" s="60"/>
      <c r="Y23" s="60"/>
      <c r="Z23" s="4"/>
      <c r="AA23" s="4"/>
    </row>
    <row r="24" spans="1:27" s="120" customFormat="1" ht="37.5" customHeight="1">
      <c r="A24" s="66" t="s">
        <v>90</v>
      </c>
      <c r="B24" s="74" t="s">
        <v>124</v>
      </c>
      <c r="C24" s="39">
        <v>624996</v>
      </c>
      <c r="D24" s="45">
        <f>D25+D27+D28+D33+D34</f>
        <v>916818</v>
      </c>
      <c r="E24" s="75"/>
      <c r="F24" s="76"/>
      <c r="G24" s="45">
        <v>959367</v>
      </c>
      <c r="H24" s="2"/>
      <c r="I24" s="2"/>
      <c r="J24" s="2"/>
      <c r="K24" s="36"/>
      <c r="L24" s="2"/>
      <c r="M24" s="2"/>
      <c r="N24" s="2"/>
      <c r="O24" s="52"/>
      <c r="P24" s="45">
        <f>P25+P27+P28+P33+P34</f>
        <v>782947.72</v>
      </c>
      <c r="Q24" s="36"/>
      <c r="R24" s="2"/>
      <c r="S24" s="2"/>
      <c r="T24" s="2"/>
      <c r="U24" s="46"/>
      <c r="V24" s="45">
        <f>V25+V27+V28+V33+V34</f>
        <v>761784.76032</v>
      </c>
      <c r="W24" s="36"/>
      <c r="X24" s="2"/>
      <c r="Y24" s="2"/>
      <c r="Z24" s="10"/>
      <c r="AA24" s="10"/>
    </row>
    <row r="25" spans="1:27" s="120" customFormat="1" ht="25.5" hidden="1">
      <c r="A25" s="66" t="s">
        <v>91</v>
      </c>
      <c r="B25" s="74" t="s">
        <v>107</v>
      </c>
      <c r="C25" s="39">
        <v>20831</v>
      </c>
      <c r="D25" s="45">
        <v>16857</v>
      </c>
      <c r="E25" s="75"/>
      <c r="F25" s="76"/>
      <c r="G25" s="24">
        <v>6719</v>
      </c>
      <c r="H25" s="2"/>
      <c r="I25" s="2"/>
      <c r="J25" s="2"/>
      <c r="K25" s="36"/>
      <c r="L25" s="2"/>
      <c r="M25" s="2"/>
      <c r="N25" s="2"/>
      <c r="O25" s="52"/>
      <c r="P25" s="45">
        <v>7976</v>
      </c>
      <c r="Q25" s="36"/>
      <c r="R25" s="2"/>
      <c r="S25" s="2"/>
      <c r="T25" s="2"/>
      <c r="U25" s="46"/>
      <c r="V25" s="45">
        <v>8976</v>
      </c>
      <c r="W25" s="36"/>
      <c r="X25" s="2"/>
      <c r="Y25" s="2"/>
      <c r="Z25" s="10"/>
      <c r="AA25" s="10"/>
    </row>
    <row r="26" spans="1:27" s="120" customFormat="1" ht="25.5" hidden="1">
      <c r="A26" s="66" t="s">
        <v>92</v>
      </c>
      <c r="B26" s="74" t="s">
        <v>108</v>
      </c>
      <c r="C26" s="39">
        <v>830</v>
      </c>
      <c r="D26" s="45"/>
      <c r="E26" s="75"/>
      <c r="F26" s="76"/>
      <c r="G26" s="24"/>
      <c r="H26" s="2"/>
      <c r="I26" s="2"/>
      <c r="J26" s="2"/>
      <c r="K26" s="36"/>
      <c r="L26" s="2"/>
      <c r="M26" s="2"/>
      <c r="N26" s="2"/>
      <c r="O26" s="52"/>
      <c r="P26" s="45"/>
      <c r="Q26" s="36"/>
      <c r="R26" s="2"/>
      <c r="S26" s="2"/>
      <c r="T26" s="2"/>
      <c r="U26" s="46"/>
      <c r="V26" s="45"/>
      <c r="W26" s="36"/>
      <c r="X26" s="2"/>
      <c r="Y26" s="2"/>
      <c r="Z26" s="10"/>
      <c r="AA26" s="10"/>
    </row>
    <row r="27" spans="1:27" s="120" customFormat="1" ht="51" hidden="1">
      <c r="A27" s="66" t="s">
        <v>93</v>
      </c>
      <c r="B27" s="74" t="s">
        <v>109</v>
      </c>
      <c r="C27" s="39">
        <v>71266</v>
      </c>
      <c r="D27" s="45">
        <v>9984</v>
      </c>
      <c r="E27" s="75"/>
      <c r="F27" s="76"/>
      <c r="G27" s="24">
        <v>17346</v>
      </c>
      <c r="H27" s="2"/>
      <c r="I27" s="2"/>
      <c r="J27" s="2"/>
      <c r="K27" s="36"/>
      <c r="L27" s="2"/>
      <c r="M27" s="2"/>
      <c r="N27" s="2"/>
      <c r="O27" s="52"/>
      <c r="P27" s="45">
        <v>0</v>
      </c>
      <c r="Q27" s="36"/>
      <c r="R27" s="2"/>
      <c r="S27" s="2"/>
      <c r="T27" s="2"/>
      <c r="U27" s="46"/>
      <c r="V27" s="45"/>
      <c r="W27" s="36"/>
      <c r="X27" s="2"/>
      <c r="Y27" s="2"/>
      <c r="Z27" s="10"/>
      <c r="AA27" s="10"/>
    </row>
    <row r="28" spans="1:27" s="120" customFormat="1" ht="38.25" hidden="1">
      <c r="A28" s="66" t="s">
        <v>94</v>
      </c>
      <c r="B28" s="77" t="s">
        <v>35</v>
      </c>
      <c r="C28" s="39">
        <v>512211</v>
      </c>
      <c r="D28" s="45">
        <f>D29+D30</f>
        <v>867012</v>
      </c>
      <c r="E28" s="75"/>
      <c r="F28" s="76"/>
      <c r="G28" s="45">
        <f>G29+G30</f>
        <v>805335</v>
      </c>
      <c r="H28" s="2"/>
      <c r="I28" s="2"/>
      <c r="J28" s="2"/>
      <c r="K28" s="36"/>
      <c r="L28" s="2"/>
      <c r="M28" s="2"/>
      <c r="N28" s="2"/>
      <c r="O28" s="52"/>
      <c r="P28" s="45">
        <f>P29+P30</f>
        <v>752729</v>
      </c>
      <c r="Q28" s="36"/>
      <c r="R28" s="2"/>
      <c r="S28" s="2"/>
      <c r="T28" s="2"/>
      <c r="U28" s="46"/>
      <c r="V28" s="45">
        <f>V29+V30</f>
        <v>730272</v>
      </c>
      <c r="W28" s="36"/>
      <c r="X28" s="2"/>
      <c r="Y28" s="2"/>
      <c r="Z28" s="10"/>
      <c r="AA28" s="10"/>
    </row>
    <row r="29" spans="1:27" s="70" customFormat="1" ht="140.25" customHeight="1" hidden="1">
      <c r="A29" s="67"/>
      <c r="B29" s="78" t="s">
        <v>110</v>
      </c>
      <c r="C29" s="79">
        <v>261515</v>
      </c>
      <c r="D29" s="80">
        <v>674653</v>
      </c>
      <c r="E29" s="81"/>
      <c r="F29" s="82"/>
      <c r="G29" s="83">
        <v>636800</v>
      </c>
      <c r="H29" s="84"/>
      <c r="I29" s="84"/>
      <c r="J29" s="84"/>
      <c r="K29" s="85"/>
      <c r="L29" s="84"/>
      <c r="M29" s="84"/>
      <c r="N29" s="84"/>
      <c r="O29" s="86"/>
      <c r="P29" s="80">
        <f>450000+177300</f>
        <v>627300</v>
      </c>
      <c r="Q29" s="85"/>
      <c r="R29" s="84"/>
      <c r="S29" s="84"/>
      <c r="T29" s="84"/>
      <c r="U29" s="87"/>
      <c r="V29" s="80">
        <f>450000+168600</f>
        <v>618600</v>
      </c>
      <c r="W29" s="85"/>
      <c r="X29" s="84"/>
      <c r="Y29" s="84"/>
      <c r="Z29" s="14"/>
      <c r="AA29" s="14"/>
    </row>
    <row r="30" spans="1:27" s="70" customFormat="1" ht="207" customHeight="1" hidden="1">
      <c r="A30" s="67"/>
      <c r="B30" s="88" t="s">
        <v>111</v>
      </c>
      <c r="C30" s="79">
        <v>250696</v>
      </c>
      <c r="D30" s="80">
        <v>192359</v>
      </c>
      <c r="E30" s="81"/>
      <c r="F30" s="82"/>
      <c r="G30" s="83">
        <f>G31+G32</f>
        <v>168535</v>
      </c>
      <c r="H30" s="84"/>
      <c r="I30" s="84"/>
      <c r="J30" s="84"/>
      <c r="K30" s="85"/>
      <c r="L30" s="84"/>
      <c r="M30" s="84"/>
      <c r="N30" s="84"/>
      <c r="O30" s="86"/>
      <c r="P30" s="83">
        <f>P31+P32</f>
        <v>125429</v>
      </c>
      <c r="Q30" s="85"/>
      <c r="R30" s="84"/>
      <c r="S30" s="84"/>
      <c r="T30" s="84"/>
      <c r="U30" s="87"/>
      <c r="V30" s="83">
        <v>111672</v>
      </c>
      <c r="W30" s="85"/>
      <c r="X30" s="84"/>
      <c r="Y30" s="84"/>
      <c r="Z30" s="14"/>
      <c r="AA30" s="14"/>
    </row>
    <row r="31" spans="1:27" s="70" customFormat="1" ht="51" hidden="1">
      <c r="A31" s="67"/>
      <c r="B31" s="88" t="s">
        <v>121</v>
      </c>
      <c r="C31" s="79">
        <v>228958</v>
      </c>
      <c r="D31" s="80">
        <v>174912</v>
      </c>
      <c r="E31" s="81"/>
      <c r="F31" s="82"/>
      <c r="G31" s="83">
        <v>152017</v>
      </c>
      <c r="H31" s="84"/>
      <c r="I31" s="84"/>
      <c r="J31" s="84"/>
      <c r="K31" s="85"/>
      <c r="L31" s="84"/>
      <c r="M31" s="84"/>
      <c r="N31" s="84"/>
      <c r="O31" s="86"/>
      <c r="P31" s="80">
        <v>112289</v>
      </c>
      <c r="Q31" s="85"/>
      <c r="R31" s="84"/>
      <c r="S31" s="84"/>
      <c r="T31" s="84"/>
      <c r="U31" s="87"/>
      <c r="V31" s="80">
        <v>101790</v>
      </c>
      <c r="W31" s="85"/>
      <c r="X31" s="84"/>
      <c r="Y31" s="84"/>
      <c r="Z31" s="14"/>
      <c r="AA31" s="14"/>
    </row>
    <row r="32" spans="1:27" s="70" customFormat="1" ht="14.25" hidden="1">
      <c r="A32" s="67"/>
      <c r="B32" s="88" t="s">
        <v>112</v>
      </c>
      <c r="C32" s="79">
        <v>21738</v>
      </c>
      <c r="D32" s="80">
        <v>17317</v>
      </c>
      <c r="E32" s="81"/>
      <c r="F32" s="82"/>
      <c r="G32" s="83">
        <v>16518</v>
      </c>
      <c r="H32" s="84"/>
      <c r="I32" s="84"/>
      <c r="J32" s="84"/>
      <c r="K32" s="85"/>
      <c r="L32" s="84"/>
      <c r="M32" s="84"/>
      <c r="N32" s="84"/>
      <c r="O32" s="86"/>
      <c r="P32" s="80">
        <v>13140</v>
      </c>
      <c r="Q32" s="85"/>
      <c r="R32" s="84"/>
      <c r="S32" s="84"/>
      <c r="T32" s="84"/>
      <c r="U32" s="87"/>
      <c r="V32" s="80">
        <v>9542</v>
      </c>
      <c r="W32" s="85"/>
      <c r="X32" s="84"/>
      <c r="Y32" s="84"/>
      <c r="Z32" s="14"/>
      <c r="AA32" s="14"/>
    </row>
    <row r="33" spans="1:27" s="120" customFormat="1" ht="76.5" hidden="1">
      <c r="A33" s="66" t="s">
        <v>95</v>
      </c>
      <c r="B33" s="74" t="s">
        <v>113</v>
      </c>
      <c r="C33" s="39">
        <v>16755</v>
      </c>
      <c r="D33" s="45">
        <v>14007</v>
      </c>
      <c r="E33" s="75"/>
      <c r="F33" s="76"/>
      <c r="G33" s="24">
        <v>18162</v>
      </c>
      <c r="H33" s="2"/>
      <c r="I33" s="2"/>
      <c r="J33" s="2"/>
      <c r="K33" s="36"/>
      <c r="L33" s="2"/>
      <c r="M33" s="2"/>
      <c r="N33" s="2"/>
      <c r="O33" s="52"/>
      <c r="P33" s="45">
        <v>12617</v>
      </c>
      <c r="Q33" s="36"/>
      <c r="R33" s="2"/>
      <c r="S33" s="2"/>
      <c r="T33" s="2"/>
      <c r="U33" s="46"/>
      <c r="V33" s="45">
        <v>12372</v>
      </c>
      <c r="W33" s="36"/>
      <c r="X33" s="2"/>
      <c r="Y33" s="2"/>
      <c r="Z33" s="10"/>
      <c r="AA33" s="10"/>
    </row>
    <row r="34" spans="1:27" s="120" customFormat="1" ht="51" hidden="1">
      <c r="A34" s="66" t="s">
        <v>96</v>
      </c>
      <c r="B34" s="74" t="s">
        <v>114</v>
      </c>
      <c r="C34" s="39">
        <v>3103</v>
      </c>
      <c r="D34" s="45">
        <v>8958</v>
      </c>
      <c r="E34" s="75"/>
      <c r="F34" s="76"/>
      <c r="G34" s="24">
        <v>8996</v>
      </c>
      <c r="H34" s="2"/>
      <c r="I34" s="2"/>
      <c r="J34" s="2"/>
      <c r="K34" s="36"/>
      <c r="L34" s="2"/>
      <c r="M34" s="2"/>
      <c r="N34" s="2"/>
      <c r="O34" s="52"/>
      <c r="P34" s="45">
        <f>G34*1.07</f>
        <v>9625.720000000001</v>
      </c>
      <c r="Q34" s="36"/>
      <c r="R34" s="2"/>
      <c r="S34" s="2"/>
      <c r="T34" s="2"/>
      <c r="U34" s="46"/>
      <c r="V34" s="45">
        <f>P34*1.056</f>
        <v>10164.760320000001</v>
      </c>
      <c r="W34" s="36"/>
      <c r="X34" s="2"/>
      <c r="Y34" s="2"/>
      <c r="Z34" s="10"/>
      <c r="AA34" s="10"/>
    </row>
    <row r="35" spans="1:27" s="120" customFormat="1" ht="25.5" hidden="1">
      <c r="A35" s="66" t="s">
        <v>97</v>
      </c>
      <c r="B35" s="74" t="s">
        <v>115</v>
      </c>
      <c r="C35" s="39">
        <v>18700</v>
      </c>
      <c r="D35" s="45">
        <v>18132</v>
      </c>
      <c r="E35" s="75"/>
      <c r="F35" s="76"/>
      <c r="G35" s="24">
        <v>19510</v>
      </c>
      <c r="H35" s="2"/>
      <c r="I35" s="2"/>
      <c r="J35" s="2"/>
      <c r="K35" s="36"/>
      <c r="L35" s="2"/>
      <c r="M35" s="2"/>
      <c r="N35" s="2"/>
      <c r="O35" s="52"/>
      <c r="P35" s="45">
        <v>20876</v>
      </c>
      <c r="Q35" s="36"/>
      <c r="R35" s="2"/>
      <c r="S35" s="2"/>
      <c r="T35" s="2"/>
      <c r="U35" s="46"/>
      <c r="V35" s="45">
        <v>22045</v>
      </c>
      <c r="W35" s="36"/>
      <c r="X35" s="2"/>
      <c r="Y35" s="2"/>
      <c r="Z35" s="10"/>
      <c r="AA35" s="10"/>
    </row>
    <row r="36" spans="1:27" s="120" customFormat="1" ht="25.5">
      <c r="A36" s="66" t="s">
        <v>98</v>
      </c>
      <c r="B36" s="77" t="s">
        <v>36</v>
      </c>
      <c r="C36" s="39">
        <v>229859</v>
      </c>
      <c r="D36" s="45">
        <v>149309</v>
      </c>
      <c r="E36" s="75"/>
      <c r="F36" s="76"/>
      <c r="G36" s="24">
        <v>85723</v>
      </c>
      <c r="H36" s="2"/>
      <c r="I36" s="2"/>
      <c r="J36" s="2"/>
      <c r="K36" s="36"/>
      <c r="L36" s="2"/>
      <c r="M36" s="2"/>
      <c r="N36" s="2"/>
      <c r="O36" s="52"/>
      <c r="P36" s="45">
        <v>136321</v>
      </c>
      <c r="Q36" s="36"/>
      <c r="R36" s="2"/>
      <c r="S36" s="2"/>
      <c r="T36" s="2"/>
      <c r="U36" s="46"/>
      <c r="V36" s="45">
        <v>104420</v>
      </c>
      <c r="W36" s="36"/>
      <c r="X36" s="2"/>
      <c r="Y36" s="2"/>
      <c r="Z36" s="10"/>
      <c r="AA36" s="10"/>
    </row>
    <row r="37" spans="1:27" s="120" customFormat="1" ht="38.25" hidden="1">
      <c r="A37" s="66" t="s">
        <v>99</v>
      </c>
      <c r="B37" s="77" t="s">
        <v>116</v>
      </c>
      <c r="C37" s="39">
        <v>1382</v>
      </c>
      <c r="D37" s="45">
        <v>176</v>
      </c>
      <c r="E37" s="75"/>
      <c r="F37" s="76"/>
      <c r="G37" s="24"/>
      <c r="H37" s="2"/>
      <c r="I37" s="2"/>
      <c r="J37" s="2"/>
      <c r="K37" s="36"/>
      <c r="L37" s="2"/>
      <c r="M37" s="2"/>
      <c r="N37" s="2"/>
      <c r="O37" s="52"/>
      <c r="P37" s="45"/>
      <c r="Q37" s="36"/>
      <c r="R37" s="2"/>
      <c r="S37" s="2"/>
      <c r="T37" s="2"/>
      <c r="U37" s="46"/>
      <c r="V37" s="45"/>
      <c r="W37" s="36"/>
      <c r="X37" s="2"/>
      <c r="Y37" s="2"/>
      <c r="Z37" s="10"/>
      <c r="AA37" s="10"/>
    </row>
    <row r="38" spans="1:27" s="120" customFormat="1" ht="14.25" hidden="1">
      <c r="A38" s="66" t="s">
        <v>100</v>
      </c>
      <c r="B38" s="77" t="s">
        <v>117</v>
      </c>
      <c r="C38" s="39">
        <v>4555</v>
      </c>
      <c r="D38" s="45">
        <v>239</v>
      </c>
      <c r="E38" s="75"/>
      <c r="F38" s="76"/>
      <c r="G38" s="24">
        <v>32</v>
      </c>
      <c r="H38" s="2"/>
      <c r="I38" s="2"/>
      <c r="J38" s="2"/>
      <c r="K38" s="36"/>
      <c r="L38" s="2"/>
      <c r="M38" s="2"/>
      <c r="N38" s="2"/>
      <c r="O38" s="52"/>
      <c r="P38" s="45">
        <v>34</v>
      </c>
      <c r="Q38" s="36"/>
      <c r="R38" s="2"/>
      <c r="S38" s="2"/>
      <c r="T38" s="2"/>
      <c r="U38" s="46"/>
      <c r="V38" s="45">
        <v>36</v>
      </c>
      <c r="W38" s="36"/>
      <c r="X38" s="2"/>
      <c r="Y38" s="2"/>
      <c r="Z38" s="10"/>
      <c r="AA38" s="10"/>
    </row>
    <row r="39" spans="1:27" s="120" customFormat="1" ht="25.5" hidden="1">
      <c r="A39" s="66" t="s">
        <v>101</v>
      </c>
      <c r="B39" s="77" t="s">
        <v>118</v>
      </c>
      <c r="C39" s="39">
        <v>55222</v>
      </c>
      <c r="D39" s="45">
        <v>58015</v>
      </c>
      <c r="E39" s="75"/>
      <c r="F39" s="76"/>
      <c r="G39" s="24">
        <v>59438</v>
      </c>
      <c r="H39" s="2"/>
      <c r="I39" s="2"/>
      <c r="J39" s="2"/>
      <c r="K39" s="36"/>
      <c r="L39" s="2"/>
      <c r="M39" s="2"/>
      <c r="N39" s="2"/>
      <c r="O39" s="52"/>
      <c r="P39" s="45">
        <f>G39*1.07</f>
        <v>63598.66</v>
      </c>
      <c r="Q39" s="36"/>
      <c r="R39" s="2"/>
      <c r="S39" s="2"/>
      <c r="T39" s="2"/>
      <c r="U39" s="46"/>
      <c r="V39" s="45">
        <f>P39*1.056</f>
        <v>67160.18496000001</v>
      </c>
      <c r="W39" s="36"/>
      <c r="X39" s="2"/>
      <c r="Y39" s="2"/>
      <c r="Z39" s="10"/>
      <c r="AA39" s="10"/>
    </row>
    <row r="40" spans="1:27" s="120" customFormat="1" ht="14.25" hidden="1">
      <c r="A40" s="66" t="s">
        <v>102</v>
      </c>
      <c r="B40" s="77" t="s">
        <v>119</v>
      </c>
      <c r="C40" s="39">
        <v>132946</v>
      </c>
      <c r="D40" s="45">
        <v>192249</v>
      </c>
      <c r="E40" s="75"/>
      <c r="F40" s="76"/>
      <c r="G40" s="24">
        <v>37660</v>
      </c>
      <c r="H40" s="2"/>
      <c r="I40" s="2"/>
      <c r="J40" s="2"/>
      <c r="K40" s="36"/>
      <c r="L40" s="2"/>
      <c r="M40" s="2"/>
      <c r="N40" s="2"/>
      <c r="O40" s="52"/>
      <c r="P40" s="45">
        <v>40297</v>
      </c>
      <c r="Q40" s="36"/>
      <c r="R40" s="2"/>
      <c r="S40" s="2"/>
      <c r="T40" s="2"/>
      <c r="U40" s="46"/>
      <c r="V40" s="45">
        <v>42553</v>
      </c>
      <c r="W40" s="36"/>
      <c r="X40" s="2"/>
      <c r="Y40" s="2"/>
      <c r="Z40" s="10"/>
      <c r="AA40" s="10"/>
    </row>
    <row r="41" spans="1:27" s="120" customFormat="1" ht="25.5" hidden="1">
      <c r="A41" s="66" t="s">
        <v>103</v>
      </c>
      <c r="B41" s="77" t="s">
        <v>120</v>
      </c>
      <c r="C41" s="39">
        <v>-11818</v>
      </c>
      <c r="D41" s="45"/>
      <c r="E41" s="75"/>
      <c r="F41" s="76"/>
      <c r="G41" s="24"/>
      <c r="H41" s="2"/>
      <c r="I41" s="2"/>
      <c r="J41" s="2"/>
      <c r="K41" s="36"/>
      <c r="L41" s="2"/>
      <c r="M41" s="2"/>
      <c r="N41" s="2"/>
      <c r="O41" s="52"/>
      <c r="P41" s="45"/>
      <c r="Q41" s="36"/>
      <c r="R41" s="2"/>
      <c r="S41" s="2"/>
      <c r="T41" s="2"/>
      <c r="U41" s="46"/>
      <c r="V41" s="45"/>
      <c r="W41" s="36"/>
      <c r="X41" s="2"/>
      <c r="Y41" s="2"/>
      <c r="Z41" s="10"/>
      <c r="AA41" s="10"/>
    </row>
    <row r="42" spans="1:27" s="6" customFormat="1" ht="25.5">
      <c r="A42" s="4" t="s">
        <v>75</v>
      </c>
      <c r="B42" s="72" t="s">
        <v>76</v>
      </c>
      <c r="C42" s="132">
        <v>5529578</v>
      </c>
      <c r="D42" s="59">
        <f>D43+D44+D45+D46+D47</f>
        <v>7689532</v>
      </c>
      <c r="E42" s="121"/>
      <c r="F42" s="139"/>
      <c r="G42" s="59">
        <f>G43+G44+G45+G46+G47</f>
        <v>5239097</v>
      </c>
      <c r="H42" s="60"/>
      <c r="I42" s="60"/>
      <c r="J42" s="60"/>
      <c r="K42" s="37"/>
      <c r="L42" s="60"/>
      <c r="M42" s="60"/>
      <c r="N42" s="60"/>
      <c r="O42" s="137"/>
      <c r="P42" s="59">
        <f>P43+P44+P45+P46+P47</f>
        <v>6355915</v>
      </c>
      <c r="Q42" s="37"/>
      <c r="R42" s="60"/>
      <c r="S42" s="60"/>
      <c r="T42" s="60"/>
      <c r="U42" s="138"/>
      <c r="V42" s="59">
        <f>V43+V44+V45+V46+V47</f>
        <v>6711846</v>
      </c>
      <c r="W42" s="37"/>
      <c r="X42" s="60"/>
      <c r="Y42" s="60"/>
      <c r="Z42" s="4"/>
      <c r="AA42" s="4"/>
    </row>
    <row r="43" spans="1:27" s="119" customFormat="1" ht="14.25">
      <c r="A43" s="10" t="s">
        <v>39</v>
      </c>
      <c r="B43" s="73" t="s">
        <v>157</v>
      </c>
      <c r="C43" s="39"/>
      <c r="D43" s="45">
        <v>3989428</v>
      </c>
      <c r="E43" s="75"/>
      <c r="F43" s="76"/>
      <c r="G43" s="24">
        <v>1731426</v>
      </c>
      <c r="H43" s="2"/>
      <c r="I43" s="2"/>
      <c r="J43" s="2"/>
      <c r="K43" s="36"/>
      <c r="L43" s="2"/>
      <c r="M43" s="2"/>
      <c r="N43" s="2"/>
      <c r="O43" s="52"/>
      <c r="P43" s="45">
        <v>2546431</v>
      </c>
      <c r="Q43" s="36"/>
      <c r="R43" s="2"/>
      <c r="S43" s="2"/>
      <c r="T43" s="2"/>
      <c r="U43" s="46"/>
      <c r="V43" s="45">
        <v>2689031</v>
      </c>
      <c r="W43" s="36"/>
      <c r="X43" s="2"/>
      <c r="Y43" s="2"/>
      <c r="Z43" s="10"/>
      <c r="AA43" s="10"/>
    </row>
    <row r="44" spans="1:27" s="119" customFormat="1" ht="24" customHeight="1">
      <c r="A44" s="10" t="s">
        <v>40</v>
      </c>
      <c r="B44" s="73" t="s">
        <v>158</v>
      </c>
      <c r="C44" s="39">
        <v>2396121</v>
      </c>
      <c r="D44" s="45">
        <v>1761358</v>
      </c>
      <c r="E44" s="75"/>
      <c r="F44" s="76"/>
      <c r="G44" s="24">
        <v>2102189</v>
      </c>
      <c r="H44" s="2"/>
      <c r="I44" s="2"/>
      <c r="J44" s="2"/>
      <c r="K44" s="36"/>
      <c r="L44" s="2"/>
      <c r="M44" s="2"/>
      <c r="N44" s="2"/>
      <c r="O44" s="52"/>
      <c r="P44" s="45">
        <v>2182590</v>
      </c>
      <c r="Q44" s="36"/>
      <c r="R44" s="2"/>
      <c r="S44" s="2"/>
      <c r="T44" s="2"/>
      <c r="U44" s="46"/>
      <c r="V44" s="45">
        <v>2304815</v>
      </c>
      <c r="W44" s="36"/>
      <c r="X44" s="2"/>
      <c r="Y44" s="2"/>
      <c r="Z44" s="10"/>
      <c r="AA44" s="10"/>
    </row>
    <row r="45" spans="1:27" s="119" customFormat="1" ht="14.25">
      <c r="A45" s="10" t="s">
        <v>41</v>
      </c>
      <c r="B45" s="73" t="s">
        <v>159</v>
      </c>
      <c r="C45" s="39">
        <v>1602432</v>
      </c>
      <c r="D45" s="45">
        <v>1869039</v>
      </c>
      <c r="E45" s="75"/>
      <c r="F45" s="76"/>
      <c r="G45" s="24">
        <v>1405482</v>
      </c>
      <c r="H45" s="2"/>
      <c r="I45" s="2"/>
      <c r="J45" s="2"/>
      <c r="K45" s="36"/>
      <c r="L45" s="2"/>
      <c r="M45" s="2"/>
      <c r="N45" s="2"/>
      <c r="O45" s="52"/>
      <c r="P45" s="45">
        <v>1626894</v>
      </c>
      <c r="Q45" s="36"/>
      <c r="R45" s="2"/>
      <c r="S45" s="2"/>
      <c r="T45" s="2"/>
      <c r="U45" s="46"/>
      <c r="V45" s="45">
        <v>1718000</v>
      </c>
      <c r="W45" s="36"/>
      <c r="X45" s="2"/>
      <c r="Y45" s="2"/>
      <c r="Z45" s="10"/>
      <c r="AA45" s="10"/>
    </row>
    <row r="46" spans="1:27" s="119" customFormat="1" ht="25.5">
      <c r="A46" s="13" t="s">
        <v>105</v>
      </c>
      <c r="B46" s="73" t="s">
        <v>123</v>
      </c>
      <c r="C46" s="39">
        <v>1483450</v>
      </c>
      <c r="D46" s="45">
        <v>21207</v>
      </c>
      <c r="E46" s="75"/>
      <c r="F46" s="76"/>
      <c r="G46" s="24"/>
      <c r="H46" s="2"/>
      <c r="I46" s="2"/>
      <c r="J46" s="2"/>
      <c r="K46" s="36"/>
      <c r="L46" s="2"/>
      <c r="M46" s="2"/>
      <c r="N46" s="2"/>
      <c r="O46" s="52"/>
      <c r="P46" s="45"/>
      <c r="Q46" s="36"/>
      <c r="R46" s="2"/>
      <c r="S46" s="2"/>
      <c r="T46" s="2"/>
      <c r="U46" s="46"/>
      <c r="V46" s="45"/>
      <c r="W46" s="36"/>
      <c r="X46" s="2"/>
      <c r="Y46" s="2"/>
      <c r="Z46" s="10"/>
      <c r="AA46" s="10"/>
    </row>
    <row r="47" spans="1:27" s="119" customFormat="1" ht="14.25">
      <c r="A47" s="13" t="s">
        <v>122</v>
      </c>
      <c r="B47" s="73" t="s">
        <v>104</v>
      </c>
      <c r="C47" s="39">
        <v>47575</v>
      </c>
      <c r="D47" s="45">
        <v>48500</v>
      </c>
      <c r="E47" s="75"/>
      <c r="F47" s="76"/>
      <c r="G47" s="24"/>
      <c r="H47" s="2"/>
      <c r="I47" s="2"/>
      <c r="J47" s="2"/>
      <c r="K47" s="36"/>
      <c r="L47" s="2"/>
      <c r="M47" s="2"/>
      <c r="N47" s="2"/>
      <c r="O47" s="52"/>
      <c r="P47" s="45"/>
      <c r="Q47" s="36"/>
      <c r="R47" s="2"/>
      <c r="S47" s="2"/>
      <c r="T47" s="2"/>
      <c r="U47" s="46"/>
      <c r="V47" s="45"/>
      <c r="W47" s="36"/>
      <c r="X47" s="2"/>
      <c r="Y47" s="2"/>
      <c r="Z47" s="10"/>
      <c r="AA47" s="10"/>
    </row>
    <row r="48" spans="1:27" s="6" customFormat="1" ht="15">
      <c r="A48" s="4" t="s">
        <v>84</v>
      </c>
      <c r="B48" s="72" t="s">
        <v>78</v>
      </c>
      <c r="C48" s="132">
        <f>C14+C42</f>
        <v>14118181</v>
      </c>
      <c r="D48" s="180">
        <f>D14+D42</f>
        <v>12500689</v>
      </c>
      <c r="E48" s="181"/>
      <c r="F48" s="182"/>
      <c r="G48" s="180">
        <f>G14+G42</f>
        <v>10953509</v>
      </c>
      <c r="H48" s="186"/>
      <c r="I48" s="186"/>
      <c r="J48" s="186"/>
      <c r="K48" s="155"/>
      <c r="L48" s="186"/>
      <c r="M48" s="186"/>
      <c r="N48" s="186"/>
      <c r="O48" s="187"/>
      <c r="P48" s="180">
        <f>P14+P42</f>
        <v>11544651.55</v>
      </c>
      <c r="Q48" s="155"/>
      <c r="R48" s="186"/>
      <c r="S48" s="186"/>
      <c r="T48" s="186"/>
      <c r="U48" s="190"/>
      <c r="V48" s="59">
        <f>V14+V42</f>
        <v>12118307.10528</v>
      </c>
      <c r="W48" s="37"/>
      <c r="X48" s="60"/>
      <c r="Y48" s="60"/>
      <c r="Z48" s="4"/>
      <c r="AA48" s="4"/>
    </row>
    <row r="49" spans="1:27" ht="42.75" customHeight="1">
      <c r="A49" s="4" t="s">
        <v>85</v>
      </c>
      <c r="B49" s="90" t="s">
        <v>86</v>
      </c>
      <c r="C49" s="179">
        <v>1109889</v>
      </c>
      <c r="D49" s="57">
        <v>664289</v>
      </c>
      <c r="E49" s="152"/>
      <c r="F49" s="185"/>
      <c r="G49" s="57">
        <v>1173748</v>
      </c>
      <c r="H49" s="61"/>
      <c r="I49" s="61"/>
      <c r="J49" s="61"/>
      <c r="K49" s="153"/>
      <c r="L49" s="61"/>
      <c r="M49" s="61"/>
      <c r="N49" s="61"/>
      <c r="O49" s="62"/>
      <c r="P49" s="57">
        <v>834731</v>
      </c>
      <c r="Q49" s="65"/>
      <c r="R49" s="61"/>
      <c r="S49" s="61"/>
      <c r="T49" s="61"/>
      <c r="U49" s="62"/>
      <c r="V49" s="154">
        <v>870156</v>
      </c>
      <c r="W49" s="155"/>
      <c r="X49" s="156"/>
      <c r="Y49" s="156"/>
      <c r="Z49" s="157"/>
      <c r="AA49" s="157"/>
    </row>
    <row r="50" spans="1:27" ht="15" customHeight="1" hidden="1">
      <c r="A50" s="4"/>
      <c r="B50" s="90" t="s">
        <v>128</v>
      </c>
      <c r="C50" s="151"/>
      <c r="D50" s="183"/>
      <c r="E50" s="184"/>
      <c r="F50" s="184"/>
      <c r="G50" s="183"/>
      <c r="H50" s="188"/>
      <c r="I50" s="188"/>
      <c r="J50" s="188"/>
      <c r="K50" s="189"/>
      <c r="L50" s="188"/>
      <c r="M50" s="188"/>
      <c r="N50" s="188"/>
      <c r="O50" s="188"/>
      <c r="P50" s="183"/>
      <c r="Q50" s="191"/>
      <c r="R50" s="188"/>
      <c r="S50" s="188"/>
      <c r="T50" s="188"/>
      <c r="U50" s="188"/>
      <c r="V50" s="140"/>
      <c r="W50" s="65"/>
      <c r="X50" s="61"/>
      <c r="Y50" s="61"/>
      <c r="Z50" s="10"/>
      <c r="AA50" s="10"/>
    </row>
    <row r="51" spans="1:27" ht="21" customHeight="1" hidden="1">
      <c r="A51" s="4"/>
      <c r="B51" s="90" t="s">
        <v>129</v>
      </c>
      <c r="C51" s="151">
        <v>2304768</v>
      </c>
      <c r="D51" s="140">
        <v>4405053</v>
      </c>
      <c r="E51" s="152"/>
      <c r="F51" s="152"/>
      <c r="G51" s="140">
        <v>4212754</v>
      </c>
      <c r="H51" s="61"/>
      <c r="I51" s="61"/>
      <c r="J51" s="61"/>
      <c r="K51" s="153"/>
      <c r="L51" s="61"/>
      <c r="M51" s="61"/>
      <c r="N51" s="61"/>
      <c r="O51" s="61"/>
      <c r="P51" s="140">
        <v>4570800</v>
      </c>
      <c r="Q51" s="65"/>
      <c r="R51" s="61"/>
      <c r="S51" s="61"/>
      <c r="T51" s="61"/>
      <c r="U51" s="61"/>
      <c r="V51" s="140">
        <v>5027858</v>
      </c>
      <c r="W51" s="65"/>
      <c r="X51" s="61"/>
      <c r="Y51" s="61"/>
      <c r="Z51" s="10"/>
      <c r="AA51" s="10"/>
    </row>
    <row r="52" spans="1:27" ht="30" customHeight="1" hidden="1">
      <c r="A52" s="4"/>
      <c r="B52" s="90" t="s">
        <v>130</v>
      </c>
      <c r="C52" s="151">
        <v>537812</v>
      </c>
      <c r="D52" s="140">
        <v>371340</v>
      </c>
      <c r="E52" s="152"/>
      <c r="F52" s="152"/>
      <c r="G52" s="140">
        <v>479433</v>
      </c>
      <c r="H52" s="61"/>
      <c r="I52" s="61"/>
      <c r="J52" s="61"/>
      <c r="K52" s="153"/>
      <c r="L52" s="61"/>
      <c r="M52" s="61"/>
      <c r="N52" s="61"/>
      <c r="O52" s="61"/>
      <c r="P52" s="192">
        <v>479433</v>
      </c>
      <c r="Q52" s="193"/>
      <c r="R52" s="169"/>
      <c r="S52" s="169"/>
      <c r="T52" s="169"/>
      <c r="U52" s="169"/>
      <c r="V52" s="140">
        <v>479433</v>
      </c>
      <c r="W52" s="65"/>
      <c r="X52" s="61"/>
      <c r="Y52" s="61"/>
      <c r="Z52" s="10"/>
      <c r="AA52" s="10"/>
    </row>
    <row r="53" spans="1:27" s="6" customFormat="1" ht="15.75" thickBot="1">
      <c r="A53" s="200" t="s">
        <v>89</v>
      </c>
      <c r="B53" s="218" t="s">
        <v>77</v>
      </c>
      <c r="C53" s="219">
        <f>C48+C49</f>
        <v>15228070</v>
      </c>
      <c r="D53" s="220">
        <f>D48+D49</f>
        <v>13164978</v>
      </c>
      <c r="E53" s="221"/>
      <c r="F53" s="222"/>
      <c r="G53" s="201">
        <f>G48+G49</f>
        <v>12127257</v>
      </c>
      <c r="H53" s="223"/>
      <c r="I53" s="223"/>
      <c r="J53" s="224"/>
      <c r="K53" s="225"/>
      <c r="L53" s="223"/>
      <c r="M53" s="223"/>
      <c r="N53" s="223"/>
      <c r="O53" s="224"/>
      <c r="P53" s="226">
        <f>P48+P49</f>
        <v>12379382.55</v>
      </c>
      <c r="Q53" s="202"/>
      <c r="R53" s="223"/>
      <c r="S53" s="223"/>
      <c r="T53" s="223"/>
      <c r="U53" s="203"/>
      <c r="V53" s="201">
        <f>V48+V49</f>
        <v>12988463.10528</v>
      </c>
      <c r="W53" s="202"/>
      <c r="X53" s="204"/>
      <c r="Y53" s="204"/>
      <c r="Z53" s="205"/>
      <c r="AA53" s="205"/>
    </row>
    <row r="54" spans="1:27" s="31" customFormat="1" ht="15">
      <c r="A54" s="33"/>
      <c r="B54" s="213" t="s">
        <v>83</v>
      </c>
      <c r="C54" s="214"/>
      <c r="D54" s="215"/>
      <c r="E54" s="214"/>
      <c r="F54" s="214"/>
      <c r="G54" s="215">
        <v>7.6</v>
      </c>
      <c r="H54" s="216"/>
      <c r="I54" s="216"/>
      <c r="J54" s="216"/>
      <c r="K54" s="217"/>
      <c r="L54" s="216"/>
      <c r="M54" s="216"/>
      <c r="N54" s="216"/>
      <c r="O54" s="216"/>
      <c r="P54" s="215">
        <v>7</v>
      </c>
      <c r="Q54" s="217"/>
      <c r="R54" s="216"/>
      <c r="S54" s="216"/>
      <c r="T54" s="216"/>
      <c r="U54" s="160"/>
      <c r="V54" s="161">
        <v>5.6</v>
      </c>
      <c r="W54" s="159"/>
      <c r="X54" s="158"/>
      <c r="Y54" s="158"/>
      <c r="Z54" s="162"/>
      <c r="AA54" s="227"/>
    </row>
    <row r="55" spans="1:27" ht="14.25">
      <c r="A55" s="4">
        <v>2</v>
      </c>
      <c r="B55" s="72" t="s">
        <v>37</v>
      </c>
      <c r="C55" s="132"/>
      <c r="D55" s="59"/>
      <c r="E55" s="60"/>
      <c r="F55" s="138"/>
      <c r="G55" s="58"/>
      <c r="H55" s="60"/>
      <c r="I55" s="60"/>
      <c r="J55" s="60"/>
      <c r="K55" s="37"/>
      <c r="L55" s="60"/>
      <c r="M55" s="60"/>
      <c r="N55" s="60"/>
      <c r="O55" s="137"/>
      <c r="P55" s="59"/>
      <c r="Q55" s="37"/>
      <c r="R55" s="60"/>
      <c r="S55" s="60"/>
      <c r="T55" s="60"/>
      <c r="U55" s="138"/>
      <c r="V55" s="59"/>
      <c r="W55" s="37"/>
      <c r="X55" s="60"/>
      <c r="Y55" s="60"/>
      <c r="Z55" s="121"/>
      <c r="AA55" s="122"/>
    </row>
    <row r="56" spans="1:27" s="6" customFormat="1" ht="15">
      <c r="A56" s="11" t="s">
        <v>131</v>
      </c>
      <c r="B56" s="90" t="s">
        <v>38</v>
      </c>
      <c r="C56" s="141">
        <v>1270</v>
      </c>
      <c r="D56" s="57"/>
      <c r="E56" s="134"/>
      <c r="F56" s="135"/>
      <c r="G56" s="64">
        <f>K56+O56</f>
        <v>49731</v>
      </c>
      <c r="H56" s="134" t="e">
        <f>#REF!+#REF!</f>
        <v>#REF!</v>
      </c>
      <c r="I56" s="134" t="e">
        <f>#REF!+#REF!</f>
        <v>#REF!</v>
      </c>
      <c r="J56" s="134" t="e">
        <f>#REF!+#REF!</f>
        <v>#REF!</v>
      </c>
      <c r="K56" s="147">
        <f aca="true" t="shared" si="0" ref="K56:K63">L56+M56+N56</f>
        <v>49731</v>
      </c>
      <c r="L56" s="126">
        <v>49731</v>
      </c>
      <c r="M56" s="126"/>
      <c r="N56" s="126"/>
      <c r="O56" s="124"/>
      <c r="P56" s="57">
        <f>Q56+U56</f>
        <v>44222.03</v>
      </c>
      <c r="Q56" s="147">
        <f aca="true" t="shared" si="1" ref="Q56:Q63">R56+S56+T56</f>
        <v>44222.03</v>
      </c>
      <c r="R56" s="110">
        <v>44222.03</v>
      </c>
      <c r="S56" s="126"/>
      <c r="T56" s="126"/>
      <c r="U56" s="127"/>
      <c r="V56" s="57">
        <f>W56+AA56</f>
        <v>46698.46368</v>
      </c>
      <c r="W56" s="147">
        <f aca="true" t="shared" si="2" ref="W56:W63">X56+Y56+Z56</f>
        <v>46698.46368</v>
      </c>
      <c r="X56" s="60">
        <f aca="true" t="shared" si="3" ref="X56:X62">R56*105.6/100</f>
        <v>46698.46368</v>
      </c>
      <c r="Y56" s="134"/>
      <c r="Z56" s="134"/>
      <c r="AA56" s="134"/>
    </row>
    <row r="57" spans="1:27" s="6" customFormat="1" ht="15">
      <c r="A57" s="11" t="s">
        <v>132</v>
      </c>
      <c r="B57" s="72" t="s">
        <v>42</v>
      </c>
      <c r="C57" s="132">
        <v>611649</v>
      </c>
      <c r="D57" s="59"/>
      <c r="E57" s="60"/>
      <c r="F57" s="138"/>
      <c r="G57" s="64">
        <f>K57+O57</f>
        <v>969262</v>
      </c>
      <c r="H57" s="58" t="e">
        <f>#REF!+#REF!+H58+#REF!</f>
        <v>#REF!</v>
      </c>
      <c r="I57" s="58" t="e">
        <f>#REF!+#REF!+I58+#REF!</f>
        <v>#REF!</v>
      </c>
      <c r="J57" s="58" t="e">
        <f>#REF!+#REF!+J58+#REF!</f>
        <v>#REF!</v>
      </c>
      <c r="K57" s="147">
        <f t="shared" si="0"/>
        <v>967712</v>
      </c>
      <c r="L57" s="110">
        <v>849893</v>
      </c>
      <c r="M57" s="110">
        <v>6134</v>
      </c>
      <c r="N57" s="110">
        <v>111685</v>
      </c>
      <c r="O57" s="163">
        <f>800+750</f>
        <v>1550</v>
      </c>
      <c r="P57" s="57">
        <f>Q57+U57</f>
        <v>514495.73</v>
      </c>
      <c r="Q57" s="147">
        <f t="shared" si="1"/>
        <v>512845.73</v>
      </c>
      <c r="R57" s="110">
        <v>342289.79</v>
      </c>
      <c r="S57" s="110">
        <v>1986</v>
      </c>
      <c r="T57" s="110">
        <v>168569.94</v>
      </c>
      <c r="U57" s="111">
        <v>1650</v>
      </c>
      <c r="V57" s="57">
        <f>W57+AA57</f>
        <v>542999.87488</v>
      </c>
      <c r="W57" s="147">
        <f t="shared" si="2"/>
        <v>541349.87488</v>
      </c>
      <c r="X57" s="60">
        <f t="shared" si="3"/>
        <v>361458.01823999995</v>
      </c>
      <c r="Y57" s="110">
        <f>942+940</f>
        <v>1882</v>
      </c>
      <c r="Z57" s="110">
        <f>T57*105.6/100</f>
        <v>178009.85664</v>
      </c>
      <c r="AA57" s="110">
        <v>1650</v>
      </c>
    </row>
    <row r="58" spans="1:27" s="5" customFormat="1" ht="0.75" customHeight="1">
      <c r="A58" s="12" t="s">
        <v>133</v>
      </c>
      <c r="B58" s="91"/>
      <c r="C58" s="40"/>
      <c r="D58" s="47"/>
      <c r="E58" s="61"/>
      <c r="F58" s="62"/>
      <c r="G58" s="64">
        <f>K58+O58</f>
        <v>0</v>
      </c>
      <c r="H58" s="2"/>
      <c r="I58" s="2"/>
      <c r="J58" s="2"/>
      <c r="K58" s="147">
        <f t="shared" si="0"/>
        <v>0</v>
      </c>
      <c r="L58" s="110"/>
      <c r="M58" s="110"/>
      <c r="N58" s="110"/>
      <c r="O58" s="163"/>
      <c r="P58" s="57">
        <f>Q58+U58</f>
        <v>0</v>
      </c>
      <c r="Q58" s="147">
        <f t="shared" si="1"/>
        <v>0</v>
      </c>
      <c r="R58" s="110">
        <v>0</v>
      </c>
      <c r="S58" s="110"/>
      <c r="T58" s="110"/>
      <c r="U58" s="111"/>
      <c r="V58" s="57">
        <f>W58+AA58</f>
        <v>0</v>
      </c>
      <c r="W58" s="147">
        <f t="shared" si="2"/>
        <v>0</v>
      </c>
      <c r="X58" s="60">
        <f t="shared" si="3"/>
        <v>0</v>
      </c>
      <c r="Y58" s="2"/>
      <c r="Z58" s="3"/>
      <c r="AA58" s="3"/>
    </row>
    <row r="59" spans="1:27" s="6" customFormat="1" ht="28.5" customHeight="1">
      <c r="A59" s="11" t="s">
        <v>133</v>
      </c>
      <c r="B59" s="72" t="s">
        <v>43</v>
      </c>
      <c r="C59" s="132">
        <v>324346</v>
      </c>
      <c r="D59" s="59"/>
      <c r="E59" s="121"/>
      <c r="F59" s="139"/>
      <c r="G59" s="64">
        <f>K59+O59</f>
        <v>83954</v>
      </c>
      <c r="H59" s="121" t="e">
        <f>#REF!+#REF!</f>
        <v>#REF!</v>
      </c>
      <c r="I59" s="121" t="e">
        <f>#REF!+#REF!</f>
        <v>#REF!</v>
      </c>
      <c r="J59" s="121" t="e">
        <f>#REF!+#REF!</f>
        <v>#REF!</v>
      </c>
      <c r="K59" s="147">
        <f t="shared" si="0"/>
        <v>83954</v>
      </c>
      <c r="L59" s="164">
        <v>67563</v>
      </c>
      <c r="M59" s="164"/>
      <c r="N59" s="164">
        <v>16391</v>
      </c>
      <c r="O59" s="165"/>
      <c r="P59" s="57">
        <f>Q59+U59</f>
        <v>61068.11</v>
      </c>
      <c r="Q59" s="147">
        <f t="shared" si="1"/>
        <v>61068.11</v>
      </c>
      <c r="R59" s="110">
        <v>61068.11</v>
      </c>
      <c r="S59" s="164"/>
      <c r="T59" s="164"/>
      <c r="U59" s="111"/>
      <c r="V59" s="57">
        <f>W59+AA59</f>
        <v>64487.924159999995</v>
      </c>
      <c r="W59" s="147">
        <f t="shared" si="2"/>
        <v>64487.924159999995</v>
      </c>
      <c r="X59" s="110">
        <f t="shared" si="3"/>
        <v>64487.924159999995</v>
      </c>
      <c r="Y59" s="121"/>
      <c r="Z59" s="121"/>
      <c r="AA59" s="7"/>
    </row>
    <row r="60" spans="1:27" s="6" customFormat="1" ht="25.5">
      <c r="A60" s="11" t="s">
        <v>105</v>
      </c>
      <c r="B60" s="72" t="s">
        <v>44</v>
      </c>
      <c r="C60" s="41">
        <v>107176</v>
      </c>
      <c r="D60" s="57"/>
      <c r="E60" s="7"/>
      <c r="F60" s="48"/>
      <c r="G60" s="64">
        <f>K60+O60</f>
        <v>138342</v>
      </c>
      <c r="H60" s="7" t="e">
        <f>#REF!+#REF!</f>
        <v>#REF!</v>
      </c>
      <c r="I60" s="7" t="e">
        <f>#REF!+#REF!</f>
        <v>#REF!</v>
      </c>
      <c r="J60" s="7" t="e">
        <f>#REF!+#REF!</f>
        <v>#REF!</v>
      </c>
      <c r="K60" s="147">
        <f t="shared" si="0"/>
        <v>138342</v>
      </c>
      <c r="L60" s="108">
        <v>134642</v>
      </c>
      <c r="M60" s="108">
        <v>3100</v>
      </c>
      <c r="N60" s="108">
        <v>600</v>
      </c>
      <c r="O60" s="109"/>
      <c r="P60" s="57">
        <f>Q60+U60</f>
        <v>97507.28</v>
      </c>
      <c r="Q60" s="147">
        <f t="shared" si="1"/>
        <v>76085.28</v>
      </c>
      <c r="R60" s="110">
        <v>75118.28</v>
      </c>
      <c r="S60" s="108">
        <v>967</v>
      </c>
      <c r="T60" s="108"/>
      <c r="U60" s="112">
        <v>21422</v>
      </c>
      <c r="V60" s="57">
        <f>W60+AA60</f>
        <v>103650.90368</v>
      </c>
      <c r="W60" s="147">
        <f t="shared" si="2"/>
        <v>80225.90368</v>
      </c>
      <c r="X60" s="110">
        <f t="shared" si="3"/>
        <v>79324.90368</v>
      </c>
      <c r="Y60" s="108">
        <v>901</v>
      </c>
      <c r="Z60" s="108"/>
      <c r="AA60" s="108">
        <v>23425</v>
      </c>
    </row>
    <row r="61" spans="1:27" s="6" customFormat="1" ht="15">
      <c r="A61" s="11" t="s">
        <v>122</v>
      </c>
      <c r="B61" s="90" t="s">
        <v>45</v>
      </c>
      <c r="C61" s="41">
        <v>601883</v>
      </c>
      <c r="D61" s="57"/>
      <c r="E61" s="7"/>
      <c r="F61" s="48"/>
      <c r="G61" s="58">
        <f>L61+M61+N61+O61</f>
        <v>614307</v>
      </c>
      <c r="H61" s="7" t="e">
        <f>#REF!+#REF!</f>
        <v>#REF!</v>
      </c>
      <c r="I61" s="7" t="e">
        <f>#REF!+#REF!</f>
        <v>#REF!</v>
      </c>
      <c r="J61" s="7" t="e">
        <f>#REF!+#REF!</f>
        <v>#REF!</v>
      </c>
      <c r="K61" s="37">
        <f t="shared" si="0"/>
        <v>614307</v>
      </c>
      <c r="L61" s="108">
        <v>531806</v>
      </c>
      <c r="M61" s="108">
        <v>82501</v>
      </c>
      <c r="N61" s="108"/>
      <c r="O61" s="109"/>
      <c r="P61" s="59">
        <f aca="true" t="shared" si="4" ref="P61:P66">R61+S61+T61+U61</f>
        <v>467770.31</v>
      </c>
      <c r="Q61" s="37">
        <f t="shared" si="1"/>
        <v>467770.31</v>
      </c>
      <c r="R61" s="110">
        <v>464201.31</v>
      </c>
      <c r="S61" s="108">
        <v>3569</v>
      </c>
      <c r="T61" s="108"/>
      <c r="U61" s="112"/>
      <c r="V61" s="59">
        <f>X61+Y61+Z61+AA61</f>
        <v>493794.58335999993</v>
      </c>
      <c r="W61" s="37">
        <f t="shared" si="2"/>
        <v>493794.58335999993</v>
      </c>
      <c r="X61" s="110">
        <f>R61*105.6/100</f>
        <v>490196.58335999993</v>
      </c>
      <c r="Y61" s="108">
        <f>3598</f>
        <v>3598</v>
      </c>
      <c r="Z61" s="7"/>
      <c r="AA61" s="7"/>
    </row>
    <row r="62" spans="1:27" s="6" customFormat="1" ht="25.5">
      <c r="A62" s="11" t="s">
        <v>134</v>
      </c>
      <c r="B62" s="90" t="s">
        <v>46</v>
      </c>
      <c r="C62" s="41">
        <v>35204</v>
      </c>
      <c r="D62" s="57"/>
      <c r="E62" s="7"/>
      <c r="F62" s="48"/>
      <c r="G62" s="58">
        <f>L62+M62+N62+O62</f>
        <v>15736</v>
      </c>
      <c r="H62" s="7" t="e">
        <f>#REF!+#REF!</f>
        <v>#REF!</v>
      </c>
      <c r="I62" s="7" t="e">
        <f>#REF!+#REF!</f>
        <v>#REF!</v>
      </c>
      <c r="J62" s="7" t="e">
        <f>#REF!+#REF!</f>
        <v>#REF!</v>
      </c>
      <c r="K62" s="37">
        <f t="shared" si="0"/>
        <v>15736</v>
      </c>
      <c r="L62" s="108">
        <v>13669</v>
      </c>
      <c r="M62" s="108">
        <v>2067</v>
      </c>
      <c r="N62" s="108"/>
      <c r="O62" s="109"/>
      <c r="P62" s="59">
        <f t="shared" si="4"/>
        <v>14637.6</v>
      </c>
      <c r="Q62" s="37">
        <f t="shared" si="1"/>
        <v>14637.6</v>
      </c>
      <c r="R62" s="110">
        <v>14637.6</v>
      </c>
      <c r="S62" s="108"/>
      <c r="T62" s="108"/>
      <c r="U62" s="112"/>
      <c r="V62" s="59">
        <f>X62+Y62+Z62+AA62</f>
        <v>15457.3056</v>
      </c>
      <c r="W62" s="37">
        <f t="shared" si="2"/>
        <v>15457.3056</v>
      </c>
      <c r="X62" s="110">
        <f t="shared" si="3"/>
        <v>15457.3056</v>
      </c>
      <c r="Y62" s="108"/>
      <c r="Z62" s="108"/>
      <c r="AA62" s="108"/>
    </row>
    <row r="63" spans="1:27" s="6" customFormat="1" ht="25.5">
      <c r="A63" s="11" t="s">
        <v>135</v>
      </c>
      <c r="B63" s="90" t="s">
        <v>47</v>
      </c>
      <c r="C63" s="41">
        <v>3479100</v>
      </c>
      <c r="D63" s="57"/>
      <c r="E63" s="7"/>
      <c r="F63" s="48"/>
      <c r="G63" s="64">
        <f>K63+O63</f>
        <v>1594703</v>
      </c>
      <c r="H63" s="7" t="e">
        <f>#REF!+#REF!+#REF!+#REF!</f>
        <v>#REF!</v>
      </c>
      <c r="I63" s="7" t="e">
        <f>#REF!+#REF!+#REF!+#REF!</f>
        <v>#REF!</v>
      </c>
      <c r="J63" s="7" t="e">
        <f>#REF!+#REF!+#REF!+#REF!</f>
        <v>#REF!</v>
      </c>
      <c r="K63" s="147">
        <f t="shared" si="0"/>
        <v>1574320</v>
      </c>
      <c r="L63" s="108">
        <v>1555492</v>
      </c>
      <c r="M63" s="108"/>
      <c r="N63" s="108">
        <v>18828</v>
      </c>
      <c r="O63" s="109">
        <v>20383</v>
      </c>
      <c r="P63" s="59">
        <f t="shared" si="4"/>
        <v>2213995.31</v>
      </c>
      <c r="Q63" s="37">
        <f t="shared" si="1"/>
        <v>2213995.31</v>
      </c>
      <c r="R63" s="110">
        <v>2213995.31</v>
      </c>
      <c r="S63" s="108"/>
      <c r="T63" s="110">
        <v>0</v>
      </c>
      <c r="U63" s="112"/>
      <c r="V63" s="57">
        <f>W63+AA63</f>
        <v>2295979.04736</v>
      </c>
      <c r="W63" s="147">
        <f t="shared" si="2"/>
        <v>2295979.04736</v>
      </c>
      <c r="X63" s="110">
        <f>R63*105.6/100-42000</f>
        <v>2295979.04736</v>
      </c>
      <c r="Y63" s="108"/>
      <c r="Z63" s="110">
        <f>T63*105.6/100</f>
        <v>0</v>
      </c>
      <c r="AA63" s="108"/>
    </row>
    <row r="64" spans="1:27" s="6" customFormat="1" ht="25.5">
      <c r="A64" s="11" t="s">
        <v>136</v>
      </c>
      <c r="B64" s="90" t="s">
        <v>50</v>
      </c>
      <c r="C64" s="41">
        <v>867017</v>
      </c>
      <c r="D64" s="57"/>
      <c r="E64" s="7"/>
      <c r="F64" s="48"/>
      <c r="G64" s="64">
        <f>K64+O64</f>
        <v>959596</v>
      </c>
      <c r="H64" s="7" t="e">
        <f>#REF!+#REF!+#REF!+#REF!+#REF!</f>
        <v>#REF!</v>
      </c>
      <c r="I64" s="7" t="e">
        <f>#REF!+#REF!+#REF!+#REF!+#REF!</f>
        <v>#REF!</v>
      </c>
      <c r="J64" s="7" t="e">
        <f>#REF!+#REF!+#REF!+#REF!+#REF!</f>
        <v>#REF!</v>
      </c>
      <c r="K64" s="147">
        <f>L64+M64+N64</f>
        <v>959576</v>
      </c>
      <c r="L64" s="108">
        <v>959576</v>
      </c>
      <c r="M64" s="108"/>
      <c r="N64" s="108"/>
      <c r="O64" s="109">
        <v>20</v>
      </c>
      <c r="P64" s="59">
        <f t="shared" si="4"/>
        <v>671263.84</v>
      </c>
      <c r="Q64" s="37">
        <f>R64+S64+T64</f>
        <v>671223.84</v>
      </c>
      <c r="R64" s="110">
        <v>671223.84</v>
      </c>
      <c r="S64" s="108"/>
      <c r="T64" s="108"/>
      <c r="U64" s="112">
        <v>40</v>
      </c>
      <c r="V64" s="57">
        <f>W64+AA64</f>
        <v>708852.37504</v>
      </c>
      <c r="W64" s="147">
        <f>X64+Y64+Z64</f>
        <v>708812.37504</v>
      </c>
      <c r="X64" s="110">
        <f>R64*105.6/100</f>
        <v>708812.37504</v>
      </c>
      <c r="Y64" s="108"/>
      <c r="Z64" s="108"/>
      <c r="AA64" s="108">
        <v>40</v>
      </c>
    </row>
    <row r="65" spans="1:27" ht="25.5">
      <c r="A65" s="11" t="s">
        <v>137</v>
      </c>
      <c r="B65" s="90" t="s">
        <v>48</v>
      </c>
      <c r="C65" s="41">
        <v>1894824</v>
      </c>
      <c r="D65" s="57"/>
      <c r="E65" s="7"/>
      <c r="F65" s="48"/>
      <c r="G65" s="64">
        <f>K65+O65</f>
        <v>1543603</v>
      </c>
      <c r="H65" s="7" t="e">
        <f>#REF!+#REF!+#REF!+#REF!+#REF!</f>
        <v>#REF!</v>
      </c>
      <c r="I65" s="7" t="e">
        <f>#REF!+#REF!+#REF!+#REF!+#REF!</f>
        <v>#REF!</v>
      </c>
      <c r="J65" s="7" t="e">
        <f>#REF!+#REF!+#REF!+#REF!+#REF!</f>
        <v>#REF!</v>
      </c>
      <c r="K65" s="147">
        <f>L65+M65+N65</f>
        <v>1536063</v>
      </c>
      <c r="L65" s="108">
        <v>1433383</v>
      </c>
      <c r="M65" s="108"/>
      <c r="N65" s="108">
        <v>102680</v>
      </c>
      <c r="O65" s="109">
        <v>7540</v>
      </c>
      <c r="P65" s="59">
        <f t="shared" si="4"/>
        <v>1477839.88</v>
      </c>
      <c r="Q65" s="37">
        <f>R65+S65+T65</f>
        <v>1361388.88</v>
      </c>
      <c r="R65" s="110">
        <v>1297188.88</v>
      </c>
      <c r="S65" s="108"/>
      <c r="T65" s="110">
        <v>64200</v>
      </c>
      <c r="U65" s="112">
        <v>116451</v>
      </c>
      <c r="V65" s="57">
        <f>W65+AA65</f>
        <v>1560833.6572799997</v>
      </c>
      <c r="W65" s="147">
        <f>X65+Y65+Z65</f>
        <v>1437626.6572799997</v>
      </c>
      <c r="X65" s="110">
        <f>R65*105.6/100</f>
        <v>1369831.4572799997</v>
      </c>
      <c r="Y65" s="108"/>
      <c r="Z65" s="110">
        <f>T65*105.6/100</f>
        <v>67795.2</v>
      </c>
      <c r="AA65" s="108">
        <v>123207</v>
      </c>
    </row>
    <row r="66" spans="1:27" ht="42.75" customHeight="1">
      <c r="A66" s="11" t="s">
        <v>138</v>
      </c>
      <c r="B66" s="90" t="s">
        <v>49</v>
      </c>
      <c r="C66" s="41">
        <v>146947</v>
      </c>
      <c r="D66" s="57"/>
      <c r="E66" s="7"/>
      <c r="F66" s="48"/>
      <c r="G66" s="58">
        <f>L66+M66+N66+O66</f>
        <v>248373</v>
      </c>
      <c r="H66" s="7" t="e">
        <f>#REF!+#REF!</f>
        <v>#REF!</v>
      </c>
      <c r="I66" s="7" t="e">
        <f>#REF!+#REF!</f>
        <v>#REF!</v>
      </c>
      <c r="J66" s="7" t="e">
        <f>#REF!+#REF!</f>
        <v>#REF!</v>
      </c>
      <c r="K66" s="37">
        <f>L66+M66+N66</f>
        <v>239115</v>
      </c>
      <c r="L66" s="108">
        <v>233522</v>
      </c>
      <c r="M66" s="108"/>
      <c r="N66" s="108">
        <v>5593</v>
      </c>
      <c r="O66" s="109">
        <v>9258</v>
      </c>
      <c r="P66" s="59">
        <f t="shared" si="4"/>
        <v>165345.91</v>
      </c>
      <c r="Q66" s="37">
        <f>R66+S66+T66</f>
        <v>155912.91</v>
      </c>
      <c r="R66" s="110">
        <v>151352.57</v>
      </c>
      <c r="S66" s="108"/>
      <c r="T66" s="110">
        <v>4560.34</v>
      </c>
      <c r="U66" s="112">
        <v>9433</v>
      </c>
      <c r="V66" s="59">
        <f>X66+Y66+Z66+AA66</f>
        <v>174360.03295999998</v>
      </c>
      <c r="W66" s="37">
        <f>X66+Y66+Z66</f>
        <v>164644.03295999998</v>
      </c>
      <c r="X66" s="110">
        <f>R66*105.6/100</f>
        <v>159828.31392</v>
      </c>
      <c r="Y66" s="108"/>
      <c r="Z66" s="113">
        <f>T66*105.6/100</f>
        <v>4815.71904</v>
      </c>
      <c r="AA66" s="108">
        <v>9716</v>
      </c>
    </row>
    <row r="67" spans="1:27" ht="6.75" customHeight="1" hidden="1">
      <c r="A67" s="11"/>
      <c r="B67" s="90"/>
      <c r="C67" s="41"/>
      <c r="D67" s="57"/>
      <c r="E67" s="151"/>
      <c r="F67" s="166"/>
      <c r="G67" s="64"/>
      <c r="H67" s="60"/>
      <c r="I67" s="60"/>
      <c r="J67" s="60"/>
      <c r="K67" s="37"/>
      <c r="L67" s="110"/>
      <c r="M67" s="110"/>
      <c r="N67" s="110"/>
      <c r="O67" s="163"/>
      <c r="P67" s="59"/>
      <c r="Q67" s="37"/>
      <c r="R67" s="110"/>
      <c r="S67" s="110"/>
      <c r="T67" s="110"/>
      <c r="U67" s="111"/>
      <c r="V67" s="59"/>
      <c r="W67" s="37"/>
      <c r="X67" s="110"/>
      <c r="Y67" s="110"/>
      <c r="Z67" s="113"/>
      <c r="AA67" s="113"/>
    </row>
    <row r="68" spans="1:27" ht="14.25">
      <c r="A68" s="11" t="s">
        <v>139</v>
      </c>
      <c r="B68" s="90" t="s">
        <v>51</v>
      </c>
      <c r="C68" s="41">
        <v>2565505</v>
      </c>
      <c r="D68" s="57"/>
      <c r="E68" s="7"/>
      <c r="F68" s="48"/>
      <c r="G68" s="64">
        <f>K68+O68</f>
        <v>3482629</v>
      </c>
      <c r="H68" s="7" t="e">
        <f>#REF!+#REF!</f>
        <v>#REF!</v>
      </c>
      <c r="I68" s="7" t="e">
        <f>#REF!+#REF!</f>
        <v>#REF!</v>
      </c>
      <c r="J68" s="7" t="e">
        <f>#REF!+#REF!</f>
        <v>#REF!</v>
      </c>
      <c r="K68" s="147">
        <f>L68+M68+N68</f>
        <v>3213666</v>
      </c>
      <c r="L68" s="108">
        <v>1331506</v>
      </c>
      <c r="M68" s="108">
        <v>179692</v>
      </c>
      <c r="N68" s="108">
        <v>1702468</v>
      </c>
      <c r="O68" s="109">
        <v>268963</v>
      </c>
      <c r="P68" s="59">
        <f>R68+S68+T68+U68</f>
        <v>3262170.6500000004</v>
      </c>
      <c r="Q68" s="37">
        <f>R68+S68+T68</f>
        <v>2999030.6500000004</v>
      </c>
      <c r="R68" s="110">
        <v>1143831.54</v>
      </c>
      <c r="S68" s="108">
        <v>62122</v>
      </c>
      <c r="T68" s="110">
        <v>1793077.11</v>
      </c>
      <c r="U68" s="112">
        <v>263140</v>
      </c>
      <c r="V68" s="57">
        <f>W68+AA68</f>
        <v>3432976.5344000002</v>
      </c>
      <c r="W68" s="147">
        <f>X68+Y68+Z68</f>
        <v>3157136.5344000002</v>
      </c>
      <c r="X68" s="110">
        <f>R68*105.6/100</f>
        <v>1207886.1062399999</v>
      </c>
      <c r="Y68" s="108">
        <v>55761</v>
      </c>
      <c r="Z68" s="113">
        <f>T68*105.6/100</f>
        <v>1893489.4281600001</v>
      </c>
      <c r="AA68" s="108">
        <v>275840</v>
      </c>
    </row>
    <row r="69" spans="1:27" ht="30.75" customHeight="1">
      <c r="A69" s="11" t="s">
        <v>140</v>
      </c>
      <c r="B69" s="90" t="s">
        <v>52</v>
      </c>
      <c r="C69" s="41">
        <v>892050</v>
      </c>
      <c r="D69" s="57"/>
      <c r="E69" s="7"/>
      <c r="F69" s="48"/>
      <c r="G69" s="64">
        <f>K69+O69</f>
        <v>1114090</v>
      </c>
      <c r="H69" s="7" t="e">
        <f>#REF!+#REF!+#REF!+#REF!+#REF!+#REF!</f>
        <v>#REF!</v>
      </c>
      <c r="I69" s="7" t="e">
        <f>#REF!+#REF!+#REF!+#REF!+#REF!+#REF!</f>
        <v>#REF!</v>
      </c>
      <c r="J69" s="7" t="e">
        <f>#REF!+#REF!+#REF!+#REF!+#REF!+#REF!</f>
        <v>#REF!</v>
      </c>
      <c r="K69" s="147">
        <f>L69+M69+N69</f>
        <v>1020541</v>
      </c>
      <c r="L69" s="108">
        <v>937196</v>
      </c>
      <c r="M69" s="108">
        <v>78348</v>
      </c>
      <c r="N69" s="108">
        <v>4997</v>
      </c>
      <c r="O69" s="109">
        <v>93549</v>
      </c>
      <c r="P69" s="59">
        <f>R69+S69+T69+U69</f>
        <v>856297.16</v>
      </c>
      <c r="Q69" s="37">
        <f>R69+S69+T69</f>
        <v>727780.16</v>
      </c>
      <c r="R69" s="110">
        <v>684894.16</v>
      </c>
      <c r="S69" s="108">
        <v>42886</v>
      </c>
      <c r="T69" s="108"/>
      <c r="U69" s="112">
        <v>128517</v>
      </c>
      <c r="V69" s="57">
        <f>W69+AA69</f>
        <v>898223.23296</v>
      </c>
      <c r="W69" s="147">
        <f>X69+Y69+Z69</f>
        <v>761220.23296</v>
      </c>
      <c r="X69" s="110">
        <f>R69*105.6/100</f>
        <v>723248.23296</v>
      </c>
      <c r="Y69" s="108">
        <v>37972</v>
      </c>
      <c r="Z69" s="108"/>
      <c r="AA69" s="108">
        <v>137003</v>
      </c>
    </row>
    <row r="70" spans="1:27" ht="16.5" customHeight="1">
      <c r="A70" s="11" t="s">
        <v>141</v>
      </c>
      <c r="B70" s="90" t="s">
        <v>53</v>
      </c>
      <c r="C70" s="41">
        <v>1714434</v>
      </c>
      <c r="D70" s="57"/>
      <c r="E70" s="7"/>
      <c r="F70" s="48"/>
      <c r="G70" s="64">
        <f>K70+O70</f>
        <v>2910268</v>
      </c>
      <c r="H70" s="7" t="e">
        <f>#REF!+#REF!</f>
        <v>#REF!</v>
      </c>
      <c r="I70" s="7" t="e">
        <f>#REF!+#REF!</f>
        <v>#REF!</v>
      </c>
      <c r="J70" s="7" t="e">
        <f>#REF!+#REF!</f>
        <v>#REF!</v>
      </c>
      <c r="K70" s="147">
        <f>L70+M70+N70</f>
        <v>2137783</v>
      </c>
      <c r="L70" s="108">
        <v>1278401</v>
      </c>
      <c r="M70" s="108">
        <v>720435</v>
      </c>
      <c r="N70" s="108">
        <v>138947</v>
      </c>
      <c r="O70" s="109">
        <v>772485</v>
      </c>
      <c r="P70" s="59">
        <f>R70+S70+T70+U70</f>
        <v>1909309.18</v>
      </c>
      <c r="Q70" s="37">
        <f>R70+S70+T70</f>
        <v>1615231.18</v>
      </c>
      <c r="R70" s="110">
        <v>1325670.89</v>
      </c>
      <c r="S70" s="108">
        <v>107182</v>
      </c>
      <c r="T70" s="110">
        <v>182378.29</v>
      </c>
      <c r="U70" s="112">
        <v>294078</v>
      </c>
      <c r="V70" s="57">
        <f>W70+AA70</f>
        <v>1983865.9340799996</v>
      </c>
      <c r="W70" s="147">
        <f>X70+Y70+Z70</f>
        <v>1684590.9340799996</v>
      </c>
      <c r="X70" s="110">
        <f>R70*105.6/100</f>
        <v>1399908.4598399997</v>
      </c>
      <c r="Y70" s="108">
        <v>92091</v>
      </c>
      <c r="Z70" s="113">
        <f>T70*105.6/100</f>
        <v>192591.47423999998</v>
      </c>
      <c r="AA70" s="108">
        <v>299275</v>
      </c>
    </row>
    <row r="71" spans="1:29" ht="14.25">
      <c r="A71" s="11" t="s">
        <v>142</v>
      </c>
      <c r="B71" s="90" t="s">
        <v>54</v>
      </c>
      <c r="C71" s="41">
        <v>473625</v>
      </c>
      <c r="D71" s="57"/>
      <c r="E71" s="7"/>
      <c r="F71" s="48"/>
      <c r="G71" s="64">
        <f>K71+O71</f>
        <v>146535</v>
      </c>
      <c r="H71" s="7" t="e">
        <f>#REF!+#REF!+#REF!+#REF!+#REF!+#REF!</f>
        <v>#REF!</v>
      </c>
      <c r="I71" s="7" t="e">
        <f>#REF!+#REF!+#REF!+#REF!+#REF!+#REF!</f>
        <v>#REF!</v>
      </c>
      <c r="J71" s="7" t="e">
        <f>#REF!+#REF!+#REF!+#REF!+#REF!+#REF!</f>
        <v>#REF!</v>
      </c>
      <c r="K71" s="147">
        <f>L71+M71+N71</f>
        <v>146535</v>
      </c>
      <c r="L71" s="108">
        <v>146535</v>
      </c>
      <c r="M71" s="108"/>
      <c r="N71" s="108"/>
      <c r="O71" s="109"/>
      <c r="P71" s="59">
        <f>R71+S71+T71+U71</f>
        <v>582015.8</v>
      </c>
      <c r="Q71" s="37">
        <f>R71+S71+T71</f>
        <v>582015.8</v>
      </c>
      <c r="R71" s="110">
        <v>582015.8</v>
      </c>
      <c r="S71" s="108"/>
      <c r="T71" s="108"/>
      <c r="U71" s="112"/>
      <c r="V71" s="57">
        <f>W71+AA71</f>
        <v>614608.6848</v>
      </c>
      <c r="W71" s="147">
        <f>X71+Y71+Z71</f>
        <v>614608.6848</v>
      </c>
      <c r="X71" s="110">
        <f>R71*105.6/100</f>
        <v>614608.6848</v>
      </c>
      <c r="Y71" s="108"/>
      <c r="Z71" s="108"/>
      <c r="AA71" s="108"/>
      <c r="AB71" s="17"/>
      <c r="AC71" s="17"/>
    </row>
    <row r="72" spans="1:27" ht="25.5" customHeight="1">
      <c r="A72" s="11" t="s">
        <v>143</v>
      </c>
      <c r="B72" s="90" t="s">
        <v>64</v>
      </c>
      <c r="C72" s="41">
        <v>171777</v>
      </c>
      <c r="D72" s="57"/>
      <c r="E72" s="7"/>
      <c r="F72" s="48"/>
      <c r="G72" s="64">
        <f>K72+O72</f>
        <v>140688</v>
      </c>
      <c r="H72" s="7" t="e">
        <f>#REF!+#REF!+#REF!+#REF!+#REF!</f>
        <v>#REF!</v>
      </c>
      <c r="I72" s="7" t="e">
        <f>#REF!+#REF!+#REF!+#REF!+#REF!</f>
        <v>#REF!</v>
      </c>
      <c r="J72" s="7" t="e">
        <f>#REF!+#REF!+#REF!+#REF!+#REF!</f>
        <v>#REF!</v>
      </c>
      <c r="K72" s="147">
        <f>L72+M72+N72</f>
        <v>140688</v>
      </c>
      <c r="L72" s="108">
        <v>140338</v>
      </c>
      <c r="M72" s="108">
        <v>350</v>
      </c>
      <c r="N72" s="108"/>
      <c r="O72" s="109"/>
      <c r="P72" s="59">
        <f>R72+S72+T72+U72</f>
        <v>116888.89</v>
      </c>
      <c r="Q72" s="37">
        <f>R72+S72+T72</f>
        <v>116888.89</v>
      </c>
      <c r="R72" s="110">
        <v>116016.89</v>
      </c>
      <c r="S72" s="108">
        <v>872</v>
      </c>
      <c r="T72" s="108"/>
      <c r="U72" s="112"/>
      <c r="V72" s="57">
        <f>W72+AA72</f>
        <v>123744.83583999999</v>
      </c>
      <c r="W72" s="147">
        <f>X72+Y72+Z72</f>
        <v>123744.83583999999</v>
      </c>
      <c r="X72" s="110">
        <f>R72*105.6/100</f>
        <v>122513.83583999999</v>
      </c>
      <c r="Y72" s="108">
        <v>1231</v>
      </c>
      <c r="Z72" s="108"/>
      <c r="AA72" s="108"/>
    </row>
    <row r="73" spans="1:27" ht="25.5">
      <c r="A73" s="11" t="s">
        <v>144</v>
      </c>
      <c r="B73" s="72" t="s">
        <v>67</v>
      </c>
      <c r="C73" s="41">
        <f>469314+25918+462821</f>
        <v>958053</v>
      </c>
      <c r="D73" s="47"/>
      <c r="E73" s="61"/>
      <c r="F73" s="62"/>
      <c r="G73" s="63"/>
      <c r="H73" s="2"/>
      <c r="I73" s="2"/>
      <c r="J73" s="2"/>
      <c r="K73" s="36"/>
      <c r="L73" s="2"/>
      <c r="M73" s="2"/>
      <c r="N73" s="2"/>
      <c r="O73" s="52"/>
      <c r="P73" s="59"/>
      <c r="Q73" s="36"/>
      <c r="R73" s="110"/>
      <c r="S73" s="110"/>
      <c r="T73" s="110"/>
      <c r="U73" s="111"/>
      <c r="V73" s="45"/>
      <c r="W73" s="36"/>
      <c r="X73" s="208"/>
      <c r="Y73" s="2"/>
      <c r="Z73" s="3"/>
      <c r="AA73" s="3"/>
    </row>
    <row r="74" spans="1:27" ht="14.25">
      <c r="A74" s="11" t="s">
        <v>145</v>
      </c>
      <c r="B74" s="72" t="s">
        <v>68</v>
      </c>
      <c r="C74" s="41">
        <v>166614</v>
      </c>
      <c r="D74" s="47"/>
      <c r="E74" s="61"/>
      <c r="F74" s="62"/>
      <c r="G74" s="63"/>
      <c r="H74" s="2"/>
      <c r="I74" s="2"/>
      <c r="J74" s="2"/>
      <c r="K74" s="36"/>
      <c r="L74" s="2"/>
      <c r="M74" s="2"/>
      <c r="N74" s="2"/>
      <c r="O74" s="52"/>
      <c r="P74" s="45"/>
      <c r="Q74" s="36"/>
      <c r="R74" s="2"/>
      <c r="S74" s="2"/>
      <c r="T74" s="2"/>
      <c r="U74" s="46"/>
      <c r="V74" s="45"/>
      <c r="W74" s="36"/>
      <c r="X74" s="207"/>
      <c r="Y74" s="2"/>
      <c r="Z74" s="3"/>
      <c r="AA74" s="3"/>
    </row>
    <row r="75" spans="1:27" ht="15" customHeight="1" thickBot="1">
      <c r="A75" s="11" t="s">
        <v>146</v>
      </c>
      <c r="B75" s="89" t="s">
        <v>69</v>
      </c>
      <c r="C75" s="167">
        <v>10025</v>
      </c>
      <c r="D75" s="168"/>
      <c r="E75" s="169"/>
      <c r="F75" s="170"/>
      <c r="G75" s="171"/>
      <c r="H75" s="156"/>
      <c r="I75" s="156"/>
      <c r="J75" s="156"/>
      <c r="K75" s="172"/>
      <c r="L75" s="156"/>
      <c r="M75" s="156"/>
      <c r="N75" s="156"/>
      <c r="O75" s="173"/>
      <c r="P75" s="174"/>
      <c r="Q75" s="172"/>
      <c r="R75" s="156"/>
      <c r="S75" s="156"/>
      <c r="T75" s="156"/>
      <c r="U75" s="175"/>
      <c r="V75" s="174"/>
      <c r="W75" s="172"/>
      <c r="X75" s="156"/>
      <c r="Y75" s="156"/>
      <c r="Z75" s="176"/>
      <c r="AA75" s="176"/>
    </row>
    <row r="76" spans="1:27" s="6" customFormat="1" ht="18" customHeight="1" thickBot="1">
      <c r="A76" s="34"/>
      <c r="B76" s="92" t="s">
        <v>155</v>
      </c>
      <c r="C76" s="177">
        <f>C56+C57+C59+C60+C61+C62+C63+C64+C65+C66+C67+C68+C69+C70+C71+C72+C73+C74+C75</f>
        <v>15021499</v>
      </c>
      <c r="D76" s="178">
        <v>13874177</v>
      </c>
      <c r="E76" s="178"/>
      <c r="F76" s="178"/>
      <c r="G76" s="178">
        <f>K76+O76</f>
        <v>14011817</v>
      </c>
      <c r="H76" s="178" t="e">
        <f aca="true" t="shared" si="5" ref="H76:AA76">SUM(H56:H75)</f>
        <v>#REF!</v>
      </c>
      <c r="I76" s="178" t="e">
        <f t="shared" si="5"/>
        <v>#REF!</v>
      </c>
      <c r="J76" s="178" t="e">
        <f t="shared" si="5"/>
        <v>#REF!</v>
      </c>
      <c r="K76" s="178">
        <f>L76+M76+N76</f>
        <v>12838069</v>
      </c>
      <c r="L76" s="178">
        <f>L56+L57+L59+L60+L61+L62+L63+L64+L65+L66+L68+L69+L70+L71+L72</f>
        <v>9663253</v>
      </c>
      <c r="M76" s="178">
        <f>M56+M57+M59+M60+M61+M62+M63+M64+M65+M66+M68+M69+M70+M71+M72</f>
        <v>1072627</v>
      </c>
      <c r="N76" s="178">
        <f>N56+N57+N59+N60+N61+N62+N63+N64+N65+N66+N68+N69+N70+N71+N72</f>
        <v>2102189</v>
      </c>
      <c r="O76" s="178">
        <f t="shared" si="5"/>
        <v>1173748</v>
      </c>
      <c r="P76" s="178">
        <f t="shared" si="5"/>
        <v>12454827.680000002</v>
      </c>
      <c r="Q76" s="178">
        <f t="shared" si="5"/>
        <v>11620096.680000002</v>
      </c>
      <c r="R76" s="178">
        <f>R56+R57+R59+R60+R61+R62+R63+R64+R65+R66+R68+R69+R70+R71+R72</f>
        <v>9187727.000000002</v>
      </c>
      <c r="S76" s="178">
        <f>S56+S57+S59+S60+S61+S62+S63+S64+S65+S66+S68+S69+S70+S71+S72</f>
        <v>219584</v>
      </c>
      <c r="T76" s="178">
        <f>T56+T57+T59+T60+T61+T62+T63+T64+T65+T66+T68+T69+T70+T71+T72</f>
        <v>2212785.68</v>
      </c>
      <c r="U76" s="178">
        <f t="shared" si="5"/>
        <v>834731</v>
      </c>
      <c r="V76" s="178">
        <f t="shared" si="5"/>
        <v>13060533.39008</v>
      </c>
      <c r="W76" s="178">
        <f t="shared" si="5"/>
        <v>12190377.39008</v>
      </c>
      <c r="X76" s="178">
        <f t="shared" si="5"/>
        <v>9660239.711999997</v>
      </c>
      <c r="Y76" s="178">
        <f t="shared" si="5"/>
        <v>193436</v>
      </c>
      <c r="Z76" s="178">
        <f t="shared" si="5"/>
        <v>2336701.67808</v>
      </c>
      <c r="AA76" s="178">
        <f t="shared" si="5"/>
        <v>870156</v>
      </c>
    </row>
    <row r="77" spans="1:27" ht="18.75" customHeight="1">
      <c r="A77" s="275"/>
      <c r="B77" s="276"/>
      <c r="C77" s="276"/>
      <c r="D77" s="277"/>
      <c r="E77" s="277"/>
      <c r="F77" s="277"/>
      <c r="G77" s="276"/>
      <c r="H77" s="276"/>
      <c r="I77" s="276"/>
      <c r="J77" s="276"/>
      <c r="K77" s="276"/>
      <c r="L77" s="276"/>
      <c r="M77" s="276"/>
      <c r="N77" s="276"/>
      <c r="O77" s="276"/>
      <c r="P77" s="277"/>
      <c r="Q77" s="277"/>
      <c r="R77" s="277"/>
      <c r="S77" s="277"/>
      <c r="T77" s="277"/>
      <c r="U77" s="277"/>
      <c r="V77" s="276"/>
      <c r="W77" s="276"/>
      <c r="X77" s="276"/>
      <c r="Y77" s="276"/>
      <c r="Z77" s="276"/>
      <c r="AA77" s="278"/>
    </row>
    <row r="78" spans="1:29" ht="14.25">
      <c r="A78" s="4">
        <v>3</v>
      </c>
      <c r="B78" s="72" t="s">
        <v>8</v>
      </c>
      <c r="C78" s="132">
        <f>C48-C76</f>
        <v>-903318</v>
      </c>
      <c r="D78" s="133">
        <f>D48-D76</f>
        <v>-1373488</v>
      </c>
      <c r="E78" s="7"/>
      <c r="F78" s="135"/>
      <c r="G78" s="58">
        <f>G48-K76</f>
        <v>-1884560</v>
      </c>
      <c r="H78" s="121" t="e">
        <f>H53-H76</f>
        <v>#REF!</v>
      </c>
      <c r="I78" s="121" t="e">
        <f>I53-I76</f>
        <v>#REF!</v>
      </c>
      <c r="J78" s="121" t="e">
        <f>J53-J76</f>
        <v>#REF!</v>
      </c>
      <c r="K78" s="121"/>
      <c r="L78" s="121"/>
      <c r="M78" s="121"/>
      <c r="N78" s="121"/>
      <c r="O78" s="132"/>
      <c r="P78" s="57">
        <f>P53-P76</f>
        <v>-75445.13000000082</v>
      </c>
      <c r="Q78" s="136"/>
      <c r="R78" s="134"/>
      <c r="S78" s="134"/>
      <c r="T78" s="134"/>
      <c r="U78" s="135"/>
      <c r="V78" s="59">
        <f>V48-W76</f>
        <v>-72070.28479999863</v>
      </c>
      <c r="W78" s="60"/>
      <c r="X78" s="121"/>
      <c r="Y78" s="121"/>
      <c r="Z78" s="122"/>
      <c r="AA78" s="7"/>
      <c r="AB78" s="17"/>
      <c r="AC78" s="17"/>
    </row>
    <row r="79" spans="1:29" ht="30.75" customHeight="1">
      <c r="A79" s="4">
        <v>4</v>
      </c>
      <c r="B79" s="72" t="s">
        <v>9</v>
      </c>
      <c r="C79" s="137">
        <f>-C78</f>
        <v>903318</v>
      </c>
      <c r="D79" s="59">
        <f>-D78</f>
        <v>1373488</v>
      </c>
      <c r="E79" s="60"/>
      <c r="F79" s="138"/>
      <c r="G79" s="58">
        <f>-G78</f>
        <v>1884560</v>
      </c>
      <c r="H79" s="60" t="e">
        <f>-H78</f>
        <v>#REF!</v>
      </c>
      <c r="I79" s="60" t="e">
        <f>-I78</f>
        <v>#REF!</v>
      </c>
      <c r="J79" s="60" t="e">
        <f>-J78</f>
        <v>#REF!</v>
      </c>
      <c r="K79" s="60"/>
      <c r="L79" s="60"/>
      <c r="M79" s="60"/>
      <c r="N79" s="60"/>
      <c r="O79" s="137"/>
      <c r="P79" s="59">
        <f>-P78</f>
        <v>75445.13000000082</v>
      </c>
      <c r="Q79" s="60"/>
      <c r="R79" s="60"/>
      <c r="S79" s="60"/>
      <c r="T79" s="60"/>
      <c r="U79" s="138"/>
      <c r="V79" s="59">
        <f>-V78</f>
        <v>72070.28479999863</v>
      </c>
      <c r="W79" s="60"/>
      <c r="X79" s="60"/>
      <c r="Y79" s="60"/>
      <c r="Z79" s="10"/>
      <c r="AA79" s="10"/>
      <c r="AB79" s="17"/>
      <c r="AC79" s="17"/>
    </row>
    <row r="80" spans="1:29" s="5" customFormat="1" ht="30.75" customHeight="1" hidden="1">
      <c r="A80" s="13" t="s">
        <v>147</v>
      </c>
      <c r="B80" s="73" t="s">
        <v>87</v>
      </c>
      <c r="C80" s="52"/>
      <c r="D80" s="45"/>
      <c r="E80" s="2"/>
      <c r="F80" s="46"/>
      <c r="G80" s="24"/>
      <c r="H80" s="2"/>
      <c r="I80" s="2"/>
      <c r="J80" s="2"/>
      <c r="K80" s="2"/>
      <c r="L80" s="2"/>
      <c r="M80" s="2"/>
      <c r="N80" s="2"/>
      <c r="O80" s="52"/>
      <c r="P80" s="45"/>
      <c r="Q80" s="2"/>
      <c r="R80" s="2"/>
      <c r="S80" s="2"/>
      <c r="T80" s="2"/>
      <c r="U80" s="46"/>
      <c r="V80" s="45"/>
      <c r="W80" s="2"/>
      <c r="X80" s="2"/>
      <c r="Y80" s="2"/>
      <c r="Z80" s="10"/>
      <c r="AA80" s="10"/>
      <c r="AB80" s="32"/>
      <c r="AC80" s="32"/>
    </row>
    <row r="81" spans="1:27" s="5" customFormat="1" ht="38.25">
      <c r="A81" s="13" t="s">
        <v>147</v>
      </c>
      <c r="B81" s="73" t="s">
        <v>55</v>
      </c>
      <c r="C81" s="52">
        <f>C82-C83</f>
        <v>46071</v>
      </c>
      <c r="D81" s="45">
        <f>D82-D83</f>
        <v>153321</v>
      </c>
      <c r="E81" s="2"/>
      <c r="F81" s="46"/>
      <c r="G81" s="45">
        <f>G82-G83</f>
        <v>-84162</v>
      </c>
      <c r="H81" s="2">
        <f>H82-H83</f>
        <v>0</v>
      </c>
      <c r="I81" s="2">
        <f>I82-I83</f>
        <v>0</v>
      </c>
      <c r="J81" s="2">
        <f>J82-J83</f>
        <v>0</v>
      </c>
      <c r="K81" s="2"/>
      <c r="L81" s="2"/>
      <c r="M81" s="2"/>
      <c r="N81" s="2"/>
      <c r="O81" s="52"/>
      <c r="P81" s="45">
        <f>P82-P83</f>
        <v>16270</v>
      </c>
      <c r="Q81" s="2"/>
      <c r="R81" s="2"/>
      <c r="S81" s="2"/>
      <c r="T81" s="2"/>
      <c r="U81" s="46"/>
      <c r="V81" s="45">
        <f>V82-V83</f>
        <v>-49164</v>
      </c>
      <c r="W81" s="2"/>
      <c r="X81" s="206"/>
      <c r="Y81" s="2"/>
      <c r="Z81" s="10"/>
      <c r="AA81" s="10"/>
    </row>
    <row r="82" spans="1:27" s="5" customFormat="1" ht="14.25">
      <c r="A82" s="13" t="s">
        <v>160</v>
      </c>
      <c r="B82" s="73" t="s">
        <v>10</v>
      </c>
      <c r="C82" s="39">
        <v>142500</v>
      </c>
      <c r="D82" s="45">
        <v>621178</v>
      </c>
      <c r="E82" s="2"/>
      <c r="F82" s="46"/>
      <c r="G82" s="24">
        <v>408695</v>
      </c>
      <c r="H82" s="2"/>
      <c r="I82" s="2"/>
      <c r="J82" s="2"/>
      <c r="K82" s="2"/>
      <c r="L82" s="2"/>
      <c r="M82" s="2"/>
      <c r="N82" s="2"/>
      <c r="O82" s="52"/>
      <c r="P82" s="45">
        <f>50000+209127</f>
        <v>259127</v>
      </c>
      <c r="Q82" s="2"/>
      <c r="R82" s="2"/>
      <c r="S82" s="2"/>
      <c r="T82" s="2"/>
      <c r="U82" s="46"/>
      <c r="V82" s="45">
        <v>193693</v>
      </c>
      <c r="W82" s="2"/>
      <c r="X82" s="2"/>
      <c r="Y82" s="2"/>
      <c r="Z82" s="10"/>
      <c r="AA82" s="10"/>
    </row>
    <row r="83" spans="1:27" s="5" customFormat="1" ht="14.25">
      <c r="A83" s="13" t="s">
        <v>161</v>
      </c>
      <c r="B83" s="73" t="s">
        <v>11</v>
      </c>
      <c r="C83" s="39">
        <v>96429</v>
      </c>
      <c r="D83" s="45">
        <v>467857</v>
      </c>
      <c r="E83" s="2"/>
      <c r="F83" s="46"/>
      <c r="G83" s="24">
        <v>492857</v>
      </c>
      <c r="H83" s="2"/>
      <c r="I83" s="2"/>
      <c r="J83" s="2"/>
      <c r="K83" s="2"/>
      <c r="L83" s="2"/>
      <c r="M83" s="2"/>
      <c r="N83" s="2"/>
      <c r="O83" s="52"/>
      <c r="P83" s="45">
        <v>242857</v>
      </c>
      <c r="Q83" s="2"/>
      <c r="R83" s="2"/>
      <c r="S83" s="2"/>
      <c r="T83" s="2"/>
      <c r="U83" s="46"/>
      <c r="V83" s="45">
        <v>242857</v>
      </c>
      <c r="W83" s="2"/>
      <c r="X83" s="2"/>
      <c r="Y83" s="2"/>
      <c r="Z83" s="10"/>
      <c r="AA83" s="10"/>
    </row>
    <row r="84" spans="1:27" s="5" customFormat="1" ht="25.5">
      <c r="A84" s="13" t="s">
        <v>148</v>
      </c>
      <c r="B84" s="73" t="s">
        <v>12</v>
      </c>
      <c r="C84" s="52">
        <v>107141</v>
      </c>
      <c r="D84" s="45">
        <f>D85-D86</f>
        <v>1072924</v>
      </c>
      <c r="E84" s="2"/>
      <c r="F84" s="46"/>
      <c r="G84" s="24">
        <f>G85</f>
        <v>1708543</v>
      </c>
      <c r="H84" s="2"/>
      <c r="I84" s="2"/>
      <c r="J84" s="2"/>
      <c r="K84" s="2"/>
      <c r="L84" s="2"/>
      <c r="M84" s="2"/>
      <c r="N84" s="2"/>
      <c r="O84" s="52"/>
      <c r="P84" s="45">
        <f>P85-P86</f>
        <v>5000</v>
      </c>
      <c r="Q84" s="2"/>
      <c r="R84" s="2"/>
      <c r="S84" s="2"/>
      <c r="T84" s="2"/>
      <c r="U84" s="46"/>
      <c r="V84" s="45">
        <f>V85-V86</f>
        <v>5000</v>
      </c>
      <c r="W84" s="2"/>
      <c r="X84" s="2"/>
      <c r="Y84" s="2"/>
      <c r="Z84" s="10"/>
      <c r="AA84" s="10"/>
    </row>
    <row r="85" spans="1:27" s="5" customFormat="1" ht="14.25">
      <c r="A85" s="13" t="s">
        <v>150</v>
      </c>
      <c r="B85" s="73" t="s">
        <v>13</v>
      </c>
      <c r="C85" s="39"/>
      <c r="D85" s="45">
        <v>1072924</v>
      </c>
      <c r="E85" s="2"/>
      <c r="F85" s="46"/>
      <c r="G85" s="24">
        <v>1708543</v>
      </c>
      <c r="H85" s="2"/>
      <c r="I85" s="2"/>
      <c r="J85" s="2"/>
      <c r="K85" s="2"/>
      <c r="L85" s="2"/>
      <c r="M85" s="2"/>
      <c r="N85" s="2"/>
      <c r="O85" s="52"/>
      <c r="P85" s="45">
        <v>5000</v>
      </c>
      <c r="Q85" s="2"/>
      <c r="R85" s="2"/>
      <c r="S85" s="2"/>
      <c r="T85" s="2"/>
      <c r="U85" s="46"/>
      <c r="V85" s="45">
        <v>5000</v>
      </c>
      <c r="W85" s="2"/>
      <c r="X85" s="2"/>
      <c r="Y85" s="2"/>
      <c r="Z85" s="10"/>
      <c r="AA85" s="10"/>
    </row>
    <row r="86" spans="1:27" s="5" customFormat="1" ht="14.25">
      <c r="A86" s="13" t="s">
        <v>151</v>
      </c>
      <c r="B86" s="73" t="s">
        <v>14</v>
      </c>
      <c r="C86" s="39"/>
      <c r="D86" s="45"/>
      <c r="E86" s="2"/>
      <c r="F86" s="46"/>
      <c r="G86" s="24"/>
      <c r="H86" s="2"/>
      <c r="I86" s="2"/>
      <c r="J86" s="2"/>
      <c r="K86" s="2"/>
      <c r="L86" s="2"/>
      <c r="M86" s="2"/>
      <c r="N86" s="2"/>
      <c r="O86" s="52"/>
      <c r="P86" s="45"/>
      <c r="Q86" s="2"/>
      <c r="R86" s="2"/>
      <c r="S86" s="2"/>
      <c r="T86" s="2"/>
      <c r="U86" s="46"/>
      <c r="V86" s="45"/>
      <c r="W86" s="2"/>
      <c r="X86" s="2"/>
      <c r="Y86" s="2"/>
      <c r="Z86" s="10"/>
      <c r="AA86" s="10"/>
    </row>
    <row r="87" spans="1:27" s="5" customFormat="1" ht="14.25">
      <c r="A87" s="13" t="s">
        <v>149</v>
      </c>
      <c r="B87" s="73" t="s">
        <v>15</v>
      </c>
      <c r="C87" s="39">
        <v>27147</v>
      </c>
      <c r="D87" s="45">
        <v>87301</v>
      </c>
      <c r="E87" s="2"/>
      <c r="F87" s="46"/>
      <c r="G87" s="24">
        <v>87000</v>
      </c>
      <c r="H87" s="2"/>
      <c r="I87" s="2"/>
      <c r="J87" s="2"/>
      <c r="K87" s="2"/>
      <c r="L87" s="2"/>
      <c r="M87" s="2"/>
      <c r="N87" s="2"/>
      <c r="O87" s="52"/>
      <c r="P87" s="45">
        <v>90000</v>
      </c>
      <c r="Q87" s="2"/>
      <c r="R87" s="2"/>
      <c r="S87" s="2"/>
      <c r="T87" s="2"/>
      <c r="U87" s="46"/>
      <c r="V87" s="45">
        <v>90000</v>
      </c>
      <c r="W87" s="2"/>
      <c r="X87" s="2"/>
      <c r="Y87" s="2"/>
      <c r="Z87" s="10"/>
      <c r="AA87" s="10"/>
    </row>
    <row r="88" spans="1:27" s="5" customFormat="1" ht="25.5">
      <c r="A88" s="13" t="s">
        <v>152</v>
      </c>
      <c r="B88" s="73" t="s">
        <v>16</v>
      </c>
      <c r="C88" s="52">
        <f>C79-C81-C84-C87</f>
        <v>722959</v>
      </c>
      <c r="D88" s="45">
        <v>59942</v>
      </c>
      <c r="E88" s="2"/>
      <c r="F88" s="46"/>
      <c r="G88" s="45">
        <f>G79-G81-G84-G87</f>
        <v>173179</v>
      </c>
      <c r="H88" s="2"/>
      <c r="I88" s="2"/>
      <c r="J88" s="2"/>
      <c r="K88" s="2"/>
      <c r="L88" s="2"/>
      <c r="M88" s="2"/>
      <c r="N88" s="2"/>
      <c r="O88" s="52"/>
      <c r="P88" s="45">
        <f>P79-P81-P84-P87</f>
        <v>-35824.86999999918</v>
      </c>
      <c r="Q88" s="2"/>
      <c r="R88" s="2"/>
      <c r="S88" s="2"/>
      <c r="T88" s="2"/>
      <c r="U88" s="46"/>
      <c r="V88" s="45">
        <f>V79-V81-V84-V87</f>
        <v>26234.284799998626</v>
      </c>
      <c r="W88" s="2"/>
      <c r="X88" s="2"/>
      <c r="Y88" s="2"/>
      <c r="Z88" s="10"/>
      <c r="AA88" s="10"/>
    </row>
    <row r="89" spans="1:27" s="5" customFormat="1" ht="14.25">
      <c r="A89" s="13" t="s">
        <v>162</v>
      </c>
      <c r="B89" s="73" t="s">
        <v>17</v>
      </c>
      <c r="C89" s="39">
        <v>897297</v>
      </c>
      <c r="D89" s="45">
        <f>C90</f>
        <v>174338</v>
      </c>
      <c r="E89" s="2"/>
      <c r="F89" s="46"/>
      <c r="G89" s="24">
        <v>173179</v>
      </c>
      <c r="H89" s="2"/>
      <c r="I89" s="2"/>
      <c r="J89" s="2"/>
      <c r="K89" s="2"/>
      <c r="L89" s="2"/>
      <c r="M89" s="2"/>
      <c r="N89" s="2"/>
      <c r="O89" s="52"/>
      <c r="P89" s="45">
        <f>G90</f>
        <v>0</v>
      </c>
      <c r="Q89" s="2"/>
      <c r="R89" s="2"/>
      <c r="S89" s="2"/>
      <c r="T89" s="2"/>
      <c r="U89" s="46"/>
      <c r="V89" s="45">
        <f>P90</f>
        <v>35824.86999999918</v>
      </c>
      <c r="W89" s="2"/>
      <c r="X89" s="2"/>
      <c r="Y89" s="2"/>
      <c r="Z89" s="10"/>
      <c r="AA89" s="10"/>
    </row>
    <row r="90" spans="1:27" s="5" customFormat="1" ht="14.25">
      <c r="A90" s="13" t="s">
        <v>163</v>
      </c>
      <c r="B90" s="73" t="s">
        <v>18</v>
      </c>
      <c r="C90" s="39">
        <f>C89-C88</f>
        <v>174338</v>
      </c>
      <c r="D90" s="45">
        <v>114396</v>
      </c>
      <c r="E90" s="2"/>
      <c r="F90" s="46"/>
      <c r="G90" s="24">
        <v>0</v>
      </c>
      <c r="H90" s="2"/>
      <c r="I90" s="2"/>
      <c r="J90" s="2"/>
      <c r="K90" s="2"/>
      <c r="L90" s="2"/>
      <c r="M90" s="2"/>
      <c r="N90" s="2"/>
      <c r="O90" s="52"/>
      <c r="P90" s="45">
        <f>P89-P88</f>
        <v>35824.86999999918</v>
      </c>
      <c r="Q90" s="2"/>
      <c r="R90" s="2"/>
      <c r="S90" s="2"/>
      <c r="T90" s="2"/>
      <c r="U90" s="46"/>
      <c r="V90" s="45">
        <f>V89-V88</f>
        <v>9590.585200000554</v>
      </c>
      <c r="W90" s="2"/>
      <c r="X90" s="2"/>
      <c r="Y90" s="2"/>
      <c r="Z90" s="10"/>
      <c r="AA90" s="10"/>
    </row>
    <row r="91" spans="1:27" s="15" customFormat="1" ht="30" customHeight="1" hidden="1">
      <c r="A91" s="107"/>
      <c r="B91" s="93" t="s">
        <v>56</v>
      </c>
      <c r="C91" s="79">
        <f>C79/(C14+47575)*100</f>
        <v>10.459696407369092</v>
      </c>
      <c r="D91" s="123">
        <f>D79/(D14+48500)*100</f>
        <v>28.263064656620827</v>
      </c>
      <c r="E91" s="84"/>
      <c r="F91" s="87"/>
      <c r="G91" s="83">
        <f>G79/G14*100</f>
        <v>32.979071162527305</v>
      </c>
      <c r="H91" s="84"/>
      <c r="I91" s="84"/>
      <c r="J91" s="84"/>
      <c r="K91" s="84"/>
      <c r="L91" s="84"/>
      <c r="M91" s="84"/>
      <c r="N91" s="84"/>
      <c r="O91" s="86"/>
      <c r="P91" s="80">
        <f>P79/P14*100</f>
        <v>1.4540173561134229</v>
      </c>
      <c r="Q91" s="84"/>
      <c r="R91" s="84"/>
      <c r="S91" s="84"/>
      <c r="T91" s="84"/>
      <c r="U91" s="87"/>
      <c r="V91" s="83">
        <f>V79/V14*100</f>
        <v>1.333039920135819</v>
      </c>
      <c r="W91" s="84"/>
      <c r="X91" s="84"/>
      <c r="Y91" s="84"/>
      <c r="Z91" s="14"/>
      <c r="AA91" s="14"/>
    </row>
    <row r="92" spans="1:28" ht="25.5">
      <c r="A92" s="4">
        <v>5</v>
      </c>
      <c r="B92" s="94" t="s">
        <v>57</v>
      </c>
      <c r="C92" s="52">
        <f>C93+C94</f>
        <v>564571</v>
      </c>
      <c r="D92" s="45">
        <f>D93+D94</f>
        <v>717892</v>
      </c>
      <c r="E92" s="2"/>
      <c r="F92" s="46"/>
      <c r="G92" s="24">
        <f>G93+G94</f>
        <v>715052</v>
      </c>
      <c r="H92" s="2"/>
      <c r="I92" s="2"/>
      <c r="J92" s="2"/>
      <c r="K92" s="2"/>
      <c r="L92" s="2"/>
      <c r="M92" s="2"/>
      <c r="N92" s="2"/>
      <c r="O92" s="52"/>
      <c r="P92" s="45">
        <f>P93+P94</f>
        <v>850000</v>
      </c>
      <c r="Q92" s="2"/>
      <c r="R92" s="2"/>
      <c r="S92" s="2"/>
      <c r="T92" s="2"/>
      <c r="U92" s="46"/>
      <c r="V92" s="45">
        <f>V93+V94</f>
        <v>607143</v>
      </c>
      <c r="W92" s="2"/>
      <c r="X92" s="2"/>
      <c r="Y92" s="2"/>
      <c r="Z92" s="3"/>
      <c r="AA92" s="3"/>
      <c r="AB92" s="26"/>
    </row>
    <row r="93" spans="1:28" s="69" customFormat="1" ht="38.25">
      <c r="A93" s="66" t="s">
        <v>153</v>
      </c>
      <c r="B93" s="95" t="s">
        <v>59</v>
      </c>
      <c r="C93" s="124">
        <v>564571</v>
      </c>
      <c r="D93" s="125">
        <v>717892</v>
      </c>
      <c r="E93" s="126"/>
      <c r="F93" s="127"/>
      <c r="G93" s="128">
        <v>715052</v>
      </c>
      <c r="H93" s="129"/>
      <c r="I93" s="129"/>
      <c r="J93" s="129"/>
      <c r="K93" s="129"/>
      <c r="L93" s="129"/>
      <c r="M93" s="129"/>
      <c r="N93" s="129"/>
      <c r="O93" s="130"/>
      <c r="P93" s="125">
        <v>850000</v>
      </c>
      <c r="Q93" s="129"/>
      <c r="R93" s="129"/>
      <c r="S93" s="129"/>
      <c r="T93" s="129"/>
      <c r="U93" s="131"/>
      <c r="V93" s="125">
        <v>607143</v>
      </c>
      <c r="W93" s="129"/>
      <c r="X93" s="129"/>
      <c r="Y93" s="129"/>
      <c r="Z93" s="113"/>
      <c r="AA93" s="113"/>
      <c r="AB93" s="68"/>
    </row>
    <row r="94" spans="1:28" s="1" customFormat="1" ht="25.5">
      <c r="A94" s="13" t="s">
        <v>154</v>
      </c>
      <c r="B94" s="96" t="s">
        <v>58</v>
      </c>
      <c r="C94" s="39"/>
      <c r="D94" s="45"/>
      <c r="E94" s="75"/>
      <c r="F94" s="76"/>
      <c r="G94" s="24"/>
      <c r="H94" s="2"/>
      <c r="I94" s="2"/>
      <c r="J94" s="2"/>
      <c r="K94" s="2"/>
      <c r="L94" s="2"/>
      <c r="M94" s="2"/>
      <c r="N94" s="2"/>
      <c r="O94" s="52"/>
      <c r="P94" s="45"/>
      <c r="Q94" s="2"/>
      <c r="R94" s="2"/>
      <c r="S94" s="2"/>
      <c r="T94" s="2"/>
      <c r="U94" s="46"/>
      <c r="V94" s="45"/>
      <c r="W94" s="2"/>
      <c r="X94" s="2"/>
      <c r="Y94" s="2"/>
      <c r="Z94" s="3"/>
      <c r="AA94" s="3"/>
      <c r="AB94" s="27"/>
    </row>
    <row r="95" spans="1:28" s="16" customFormat="1" ht="30.75" customHeight="1" hidden="1">
      <c r="A95" s="14"/>
      <c r="B95" s="97" t="s">
        <v>60</v>
      </c>
      <c r="C95" s="42">
        <f>C92/(C14+47575)*100</f>
        <v>6.537278411815968</v>
      </c>
      <c r="D95" s="114">
        <f>D92/(D14+48500)*100</f>
        <v>14.772482913917587</v>
      </c>
      <c r="E95" s="49"/>
      <c r="F95" s="50"/>
      <c r="G95" s="115">
        <f>G92/G14*100</f>
        <v>12.51313345975054</v>
      </c>
      <c r="H95" s="28"/>
      <c r="I95" s="28"/>
      <c r="J95" s="28"/>
      <c r="K95" s="28"/>
      <c r="L95" s="28"/>
      <c r="M95" s="28"/>
      <c r="N95" s="28"/>
      <c r="O95" s="53"/>
      <c r="P95" s="116">
        <f>P92/P14*100</f>
        <v>16.381637260037802</v>
      </c>
      <c r="Q95" s="55"/>
      <c r="R95" s="55"/>
      <c r="S95" s="55"/>
      <c r="T95" s="55"/>
      <c r="U95" s="56"/>
      <c r="V95" s="115">
        <f>V92/V14*100</f>
        <v>11.229952240053267</v>
      </c>
      <c r="W95" s="49"/>
      <c r="X95" s="55"/>
      <c r="Y95" s="55"/>
      <c r="Z95" s="98"/>
      <c r="AA95" s="99"/>
      <c r="AB95" s="29"/>
    </row>
    <row r="96" spans="1:28" ht="14.25">
      <c r="A96" s="100"/>
      <c r="B96" s="101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102"/>
      <c r="AA96" s="102"/>
      <c r="AB96" s="26"/>
    </row>
    <row r="97" spans="1:28" ht="14.25" customHeight="1" hidden="1">
      <c r="A97" s="100"/>
      <c r="B97" s="274" t="s">
        <v>19</v>
      </c>
      <c r="C97" s="274"/>
      <c r="D97" s="274"/>
      <c r="E97" s="274"/>
      <c r="F97" s="274"/>
      <c r="G97" s="274"/>
      <c r="H97" s="274"/>
      <c r="I97" s="274"/>
      <c r="J97" s="274"/>
      <c r="K97" s="274"/>
      <c r="L97" s="274"/>
      <c r="M97" s="274"/>
      <c r="N97" s="274"/>
      <c r="O97" s="274"/>
      <c r="P97" s="274"/>
      <c r="Q97" s="274"/>
      <c r="R97" s="274"/>
      <c r="S97" s="274"/>
      <c r="T97" s="274"/>
      <c r="U97" s="274"/>
      <c r="V97" s="274"/>
      <c r="W97" s="274"/>
      <c r="X97" s="274"/>
      <c r="Y97" s="274"/>
      <c r="Z97" s="274"/>
      <c r="AA97" s="103"/>
      <c r="AB97" s="26"/>
    </row>
    <row r="98" spans="1:28" ht="12.75" customHeight="1" hidden="1">
      <c r="A98" s="100"/>
      <c r="B98" s="101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102"/>
      <c r="AA98" s="102"/>
      <c r="AB98" s="26"/>
    </row>
    <row r="99" spans="1:28" ht="15" customHeight="1" hidden="1">
      <c r="A99" s="100"/>
      <c r="B99" s="274" t="s">
        <v>20</v>
      </c>
      <c r="C99" s="274"/>
      <c r="D99" s="274"/>
      <c r="E99" s="274"/>
      <c r="F99" s="274"/>
      <c r="G99" s="274"/>
      <c r="H99" s="274"/>
      <c r="I99" s="274"/>
      <c r="J99" s="274"/>
      <c r="K99" s="274"/>
      <c r="L99" s="274"/>
      <c r="M99" s="274"/>
      <c r="N99" s="274"/>
      <c r="O99" s="274"/>
      <c r="P99" s="274"/>
      <c r="Q99" s="274"/>
      <c r="R99" s="274"/>
      <c r="S99" s="274"/>
      <c r="T99" s="274"/>
      <c r="U99" s="274"/>
      <c r="V99" s="274"/>
      <c r="W99" s="274"/>
      <c r="X99" s="274"/>
      <c r="Y99" s="274"/>
      <c r="Z99" s="102"/>
      <c r="AA99" s="102"/>
      <c r="AB99" s="26"/>
    </row>
    <row r="100" spans="1:28" ht="9" customHeight="1" hidden="1">
      <c r="A100" s="100"/>
      <c r="B100" s="104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102"/>
      <c r="AA100" s="102"/>
      <c r="AB100" s="26"/>
    </row>
    <row r="101" spans="1:28" ht="14.25" customHeight="1" hidden="1">
      <c r="A101" s="105"/>
      <c r="B101" s="274" t="s">
        <v>21</v>
      </c>
      <c r="C101" s="274"/>
      <c r="D101" s="274"/>
      <c r="E101" s="274"/>
      <c r="F101" s="274"/>
      <c r="G101" s="274"/>
      <c r="H101" s="274"/>
      <c r="I101" s="274"/>
      <c r="J101" s="274"/>
      <c r="K101" s="274"/>
      <c r="L101" s="274"/>
      <c r="M101" s="274"/>
      <c r="N101" s="274"/>
      <c r="O101" s="274"/>
      <c r="P101" s="274"/>
      <c r="Q101" s="274"/>
      <c r="R101" s="274"/>
      <c r="S101" s="274"/>
      <c r="T101" s="274"/>
      <c r="U101" s="274"/>
      <c r="V101" s="274"/>
      <c r="W101" s="274"/>
      <c r="X101" s="274"/>
      <c r="Y101" s="274"/>
      <c r="Z101" s="104"/>
      <c r="AA101" s="104"/>
      <c r="AB101" s="26"/>
    </row>
    <row r="102" spans="1:28" ht="1.5" customHeight="1">
      <c r="A102" s="105"/>
      <c r="B102" s="101" t="s">
        <v>22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26"/>
    </row>
    <row r="103" spans="1:28" ht="14.25" customHeight="1" hidden="1">
      <c r="A103" s="105"/>
      <c r="B103" s="274" t="s">
        <v>23</v>
      </c>
      <c r="C103" s="274"/>
      <c r="D103" s="274"/>
      <c r="E103" s="274"/>
      <c r="F103" s="274"/>
      <c r="G103" s="274"/>
      <c r="H103" s="274"/>
      <c r="I103" s="274"/>
      <c r="J103" s="274"/>
      <c r="K103" s="274"/>
      <c r="L103" s="274"/>
      <c r="M103" s="274"/>
      <c r="N103" s="274"/>
      <c r="O103" s="274"/>
      <c r="P103" s="274"/>
      <c r="Q103" s="274"/>
      <c r="R103" s="274"/>
      <c r="S103" s="274"/>
      <c r="T103" s="274"/>
      <c r="U103" s="274"/>
      <c r="V103" s="274"/>
      <c r="W103" s="274"/>
      <c r="X103" s="274"/>
      <c r="Y103" s="274"/>
      <c r="Z103" s="274"/>
      <c r="AA103" s="106"/>
      <c r="AB103" s="26"/>
    </row>
    <row r="104" spans="1:28" ht="14.25" customHeight="1" hidden="1">
      <c r="A104" s="105"/>
      <c r="B104" s="274"/>
      <c r="C104" s="274"/>
      <c r="D104" s="274"/>
      <c r="E104" s="274"/>
      <c r="F104" s="274"/>
      <c r="G104" s="274"/>
      <c r="H104" s="274"/>
      <c r="I104" s="274"/>
      <c r="J104" s="274"/>
      <c r="K104" s="274"/>
      <c r="L104" s="274"/>
      <c r="M104" s="274"/>
      <c r="N104" s="274"/>
      <c r="O104" s="274"/>
      <c r="P104" s="274"/>
      <c r="Q104" s="274"/>
      <c r="R104" s="274"/>
      <c r="S104" s="274"/>
      <c r="T104" s="274"/>
      <c r="U104" s="274"/>
      <c r="V104" s="274"/>
      <c r="W104" s="274"/>
      <c r="X104" s="274"/>
      <c r="Y104" s="274"/>
      <c r="Z104" s="274"/>
      <c r="AA104" s="106"/>
      <c r="AB104" s="26"/>
    </row>
    <row r="105" spans="1:28" ht="30.75" customHeight="1">
      <c r="A105" s="117"/>
      <c r="B105" s="273" t="s">
        <v>70</v>
      </c>
      <c r="C105" s="273"/>
      <c r="D105" s="273"/>
      <c r="E105" s="273"/>
      <c r="F105" s="273"/>
      <c r="G105" s="273"/>
      <c r="H105" s="273"/>
      <c r="I105" s="273"/>
      <c r="J105" s="273"/>
      <c r="K105" s="273"/>
      <c r="L105" s="273"/>
      <c r="M105" s="273"/>
      <c r="N105" s="273"/>
      <c r="O105" s="273"/>
      <c r="P105" s="273"/>
      <c r="Q105" s="273"/>
      <c r="R105" s="273"/>
      <c r="S105" s="71"/>
      <c r="T105" s="71"/>
      <c r="U105" s="71"/>
      <c r="V105" s="71"/>
      <c r="W105" s="71"/>
      <c r="X105" s="71"/>
      <c r="Y105" s="71"/>
      <c r="Z105" s="71"/>
      <c r="AA105" s="71"/>
      <c r="AB105" s="26"/>
    </row>
    <row r="106" spans="1:28" ht="36" customHeight="1">
      <c r="A106" s="117"/>
      <c r="B106" s="273" t="s">
        <v>71</v>
      </c>
      <c r="C106" s="273"/>
      <c r="D106" s="273"/>
      <c r="E106" s="273"/>
      <c r="F106" s="273"/>
      <c r="G106" s="273"/>
      <c r="H106" s="273"/>
      <c r="I106" s="273"/>
      <c r="J106" s="273"/>
      <c r="K106" s="273"/>
      <c r="L106" s="273"/>
      <c r="M106" s="273"/>
      <c r="N106" s="273"/>
      <c r="O106" s="273"/>
      <c r="P106" s="273"/>
      <c r="Q106" s="273"/>
      <c r="R106" s="273"/>
      <c r="S106" s="71"/>
      <c r="T106" s="71"/>
      <c r="U106" s="71"/>
      <c r="V106" s="71"/>
      <c r="W106" s="71"/>
      <c r="X106" s="71"/>
      <c r="Y106" s="71"/>
      <c r="Z106" s="71"/>
      <c r="AA106" s="71"/>
      <c r="AB106" s="26"/>
    </row>
    <row r="107" spans="1:28" ht="33.75" customHeight="1">
      <c r="A107" s="117"/>
      <c r="B107" s="118" t="s">
        <v>72</v>
      </c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71"/>
      <c r="T107" s="71"/>
      <c r="U107" s="71"/>
      <c r="V107" s="71"/>
      <c r="W107" s="71"/>
      <c r="X107" s="71"/>
      <c r="Y107" s="71"/>
      <c r="Z107" s="71"/>
      <c r="AA107" s="71"/>
      <c r="AB107" s="26"/>
    </row>
    <row r="108" spans="2:28" ht="14.25"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</row>
    <row r="109" spans="2:28" ht="14.25"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</row>
    <row r="110" spans="2:28" ht="14.25"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</row>
    <row r="111" spans="2:28" ht="14.25"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71"/>
      <c r="U111" s="26"/>
      <c r="V111" s="26"/>
      <c r="W111" s="26"/>
      <c r="X111" s="26"/>
      <c r="Y111" s="26"/>
      <c r="Z111" s="26"/>
      <c r="AA111" s="26"/>
      <c r="AB111" s="26"/>
    </row>
    <row r="112" spans="2:28" ht="14.25"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</row>
    <row r="113" spans="2:28" ht="14.25"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</row>
    <row r="114" spans="2:28" ht="14.25"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</row>
    <row r="115" spans="2:28" ht="14.25"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</row>
  </sheetData>
  <mergeCells count="38">
    <mergeCell ref="B99:Y99"/>
    <mergeCell ref="B97:Z97"/>
    <mergeCell ref="A77:AA77"/>
    <mergeCell ref="K11:K12"/>
    <mergeCell ref="Q11:Q12"/>
    <mergeCell ref="W11:W12"/>
    <mergeCell ref="B106:R106"/>
    <mergeCell ref="B105:R105"/>
    <mergeCell ref="B103:Z104"/>
    <mergeCell ref="B101:Y101"/>
    <mergeCell ref="A6:Z6"/>
    <mergeCell ref="T11:T12"/>
    <mergeCell ref="V11:V12"/>
    <mergeCell ref="X11:Y11"/>
    <mergeCell ref="Z11:Z12"/>
    <mergeCell ref="A9:A12"/>
    <mergeCell ref="B9:B12"/>
    <mergeCell ref="C9:C12"/>
    <mergeCell ref="D10:D12"/>
    <mergeCell ref="P11:P12"/>
    <mergeCell ref="G10:O10"/>
    <mergeCell ref="O11:O12"/>
    <mergeCell ref="P10:U10"/>
    <mergeCell ref="U11:U12"/>
    <mergeCell ref="H11:I11"/>
    <mergeCell ref="G11:G12"/>
    <mergeCell ref="J11:J12"/>
    <mergeCell ref="N11:N12"/>
    <mergeCell ref="C7:S7"/>
    <mergeCell ref="D9:F9"/>
    <mergeCell ref="R11:S11"/>
    <mergeCell ref="E10:F10"/>
    <mergeCell ref="E11:E12"/>
    <mergeCell ref="F11:F12"/>
    <mergeCell ref="L11:M11"/>
    <mergeCell ref="G9:AA9"/>
    <mergeCell ref="V10:AA10"/>
    <mergeCell ref="AA11:AA12"/>
  </mergeCells>
  <printOptions horizontalCentered="1"/>
  <pageMargins left="0.5905511811023623" right="0" top="0.7874015748031497" bottom="0.3937007874015748" header="0.5118110236220472" footer="0.3937007874015748"/>
  <pageSetup horizontalDpi="600" verticalDpi="600" orientation="landscape" paperSize="8" scale="85" r:id="rId1"/>
  <rowBreaks count="1" manualBreakCount="1">
    <brk id="53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ges</cp:lastModifiedBy>
  <cp:lastPrinted>2007-01-18T11:27:15Z</cp:lastPrinted>
  <dcterms:created xsi:type="dcterms:W3CDTF">2006-07-06T02:47:36Z</dcterms:created>
  <dcterms:modified xsi:type="dcterms:W3CDTF">2007-01-18T11:30:03Z</dcterms:modified>
  <cp:category/>
  <cp:version/>
  <cp:contentType/>
  <cp:contentStatus/>
</cp:coreProperties>
</file>