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697" activeTab="2"/>
  </bookViews>
  <sheets>
    <sheet name="изменение доходов" sheetId="1" r:id="rId1"/>
    <sheet name="2005-2006гг." sheetId="2" r:id="rId2"/>
    <sheet name="источники покрытия дефицита" sheetId="3" r:id="rId3"/>
  </sheets>
  <externalReferences>
    <externalReference r:id="rId6"/>
  </externalReferences>
  <definedNames>
    <definedName name="_xlnm.Print_Titles" localSheetId="1">'2005-2006гг.'!$4:$6</definedName>
    <definedName name="_xlnm.Print_Titles" localSheetId="2">'источники покрытия дефицита'!$5:$8</definedName>
    <definedName name="_xlnm.Print_Area" localSheetId="1">'2005-2006гг.'!$A$1:$S$38</definedName>
    <definedName name="_xlnm.Print_Area" localSheetId="0">'изменение доходов'!$A$1:$S$38</definedName>
    <definedName name="_xlnm.Print_Area" localSheetId="2">'источники покрытия дефицита'!$A$1:$O$27</definedName>
  </definedNames>
  <calcPr fullCalcOnLoad="1"/>
</workbook>
</file>

<file path=xl/sharedStrings.xml><?xml version="1.0" encoding="utf-8"?>
<sst xmlns="http://schemas.openxmlformats.org/spreadsheetml/2006/main" count="312" uniqueCount="216">
  <si>
    <t>Исполнение 2005 год</t>
  </si>
  <si>
    <t>2006 год</t>
  </si>
  <si>
    <t>Утвержденный бюджет</t>
  </si>
  <si>
    <t>Отклонения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</si>
  <si>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</si>
  <si>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</si>
  <si>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</si>
  <si>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</si>
  <si>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</si>
  <si>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</si>
  <si>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</si>
  <si>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</si>
  <si>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</si>
  <si>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</si>
  <si>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</si>
  <si>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</si>
  <si>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</si>
  <si>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</si>
  <si>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Уточненный бюджет</t>
  </si>
  <si>
    <t>№п/п</t>
  </si>
  <si>
    <t>Наименование</t>
  </si>
  <si>
    <t>Удельный вес в общей сумме доходов</t>
  </si>
  <si>
    <t>ДОХОДЫ</t>
  </si>
  <si>
    <t>НАЛОГИ НА ПРИБЫЛЬ, ДОХОДЫ</t>
  </si>
  <si>
    <t>1.1</t>
  </si>
  <si>
    <t>Налог на прибыль организаций</t>
  </si>
  <si>
    <t>1.2</t>
  </si>
  <si>
    <t>Налог на доходы  физических лиц</t>
  </si>
  <si>
    <t>НАЛОГИ НА СОВОКУПНЫЙ ДОХОД</t>
  </si>
  <si>
    <t>2.1</t>
  </si>
  <si>
    <t>Единый налог, взимаемый в связи с применением упрощённой системы налогообложения</t>
  </si>
  <si>
    <t>2.2</t>
  </si>
  <si>
    <t>Единый налог на вмененный доход для отдельных видов деятельности</t>
  </si>
  <si>
    <t>2.3</t>
  </si>
  <si>
    <t xml:space="preserve">Единый сельскохозяйственный налог </t>
  </si>
  <si>
    <t>НАЛОГИ НА ИМУЩЕСТВО</t>
  </si>
  <si>
    <t>3.1</t>
  </si>
  <si>
    <t>Налог на имущество физических лиц</t>
  </si>
  <si>
    <t>3.2</t>
  </si>
  <si>
    <t>Земельный налог</t>
  </si>
  <si>
    <t>3.3</t>
  </si>
  <si>
    <t xml:space="preserve">Транспортный налог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</si>
  <si>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</si>
  <si>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</si>
  <si>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ГОС. И МУНИЦ. СОБСТВЕННОСТИ</t>
  </si>
  <si>
    <t>в т.ч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</si>
  <si>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ЗА ПОЛЬЗОВАНИЕ ПРИРОДНЫМИ РЕСУРСАМИ</t>
  </si>
  <si>
    <t>7.1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</si>
  <si>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</si>
  <si>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</si>
  <si>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</si>
  <si>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</si>
  <si>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</si>
  <si>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</si>
  <si>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</si>
  <si>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</si>
  <si>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</si>
  <si>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</si>
  <si>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</si>
  <si>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</si>
  <si>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ПРОЧИЕ БЕЗВОЗМЕЗДНЫЕ ПОСТУПЛЕНИЯ</t>
  </si>
  <si>
    <t>ИТОГО:</t>
  </si>
  <si>
    <t>гр.11-гр.3</t>
  </si>
  <si>
    <t>%</t>
  </si>
  <si>
    <t>тыс.руб.</t>
  </si>
  <si>
    <t>2005 год</t>
  </si>
  <si>
    <t>исполнение бюджета</t>
  </si>
  <si>
    <t>13</t>
  </si>
  <si>
    <t>14.1</t>
  </si>
  <si>
    <t>14.2</t>
  </si>
  <si>
    <t xml:space="preserve">ВОЗВРАТ ОСТАТКОВ СУБВЕНЦИЙ И СУБСИДИЙ ИЗ БЮДЖЕТОВ ГОРОДСКИХ ОКРУГОВ </t>
  </si>
  <si>
    <t>14.1.1</t>
  </si>
  <si>
    <t>14.1.2</t>
  </si>
  <si>
    <t>14.1.3</t>
  </si>
  <si>
    <t>14.1.4</t>
  </si>
  <si>
    <t>Сравнительный анализ исполнения доходной части бюджета 2005 - 2006гг.</t>
  </si>
  <si>
    <t>1 00 00000 00 0000 000</t>
  </si>
  <si>
    <t>приложение №1</t>
  </si>
  <si>
    <t xml:space="preserve">Код дохода        </t>
  </si>
  <si>
    <t xml:space="preserve">Наименование кодов экономической классификации доходов  </t>
  </si>
  <si>
    <t>Всего с изменениями</t>
  </si>
  <si>
    <t>Налог на прибыль</t>
  </si>
  <si>
    <t xml:space="preserve">Налоги на совокупный доход </t>
  </si>
  <si>
    <t xml:space="preserve">Земельный налог 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</si>
  <si>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</si>
  <si>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государственной и муниципальной собственности </t>
  </si>
  <si>
    <t xml:space="preserve">Платежи при пользовании природными ресурсами   </t>
  </si>
  <si>
    <t xml:space="preserve">Доходы от оказания платных услуг и компенсации затрат государства  </t>
  </si>
  <si>
    <t xml:space="preserve">Доходы от продажи материальных и нематериальных активов </t>
  </si>
  <si>
    <t>Административные платежи и сборы</t>
  </si>
  <si>
    <t xml:space="preserve">Штрафы, санкции, возмещение ущерба </t>
  </si>
  <si>
    <t>Прочие неналоговые доходы</t>
  </si>
  <si>
    <t>1 01 00000 00 0000 000</t>
  </si>
  <si>
    <t>1 01 02000 01 0000 110</t>
  </si>
  <si>
    <t>1 05 00000 00 0000 000</t>
  </si>
  <si>
    <t>налог на доходы физических</t>
  </si>
  <si>
    <t>1 05 01000 00 0000 110</t>
  </si>
  <si>
    <t>1 05 02000 02 0000 110</t>
  </si>
  <si>
    <t>1 05 03000 01 0000 110</t>
  </si>
  <si>
    <t>Налоги на имущество</t>
  </si>
  <si>
    <t>1 06 00000 00 0000 000</t>
  </si>
  <si>
    <t>1 06 01020 04 0000 110</t>
  </si>
  <si>
    <t>1 06 04000 02 0000 110</t>
  </si>
  <si>
    <t>1 06 06000 00 0000 110</t>
  </si>
  <si>
    <t>Государственная пошлина, сборы</t>
  </si>
  <si>
    <t xml:space="preserve">1 08 00000 00 0000 000 </t>
  </si>
  <si>
    <t>1 09 00000 00 0000 000</t>
  </si>
  <si>
    <t>1 11 00000 00 0000 000</t>
  </si>
  <si>
    <t>1 12 00000 00 0000 000</t>
  </si>
  <si>
    <t>1 12 01000 01 0000 120</t>
  </si>
  <si>
    <t>1 13 03040 00 0000 130</t>
  </si>
  <si>
    <t>Доходы бюджетов городских округов от продажи квартир</t>
  </si>
  <si>
    <t>Доходы от реализации имущества, находящегося в собственности городских округов ( в части реаклизации основных средств по указанному имуществу)</t>
  </si>
  <si>
    <t>1 14 00000 00 0000 000</t>
  </si>
  <si>
    <t>1 14 01040 04 0000 410</t>
  </si>
  <si>
    <t>1 14 02030 04 0000 410</t>
  </si>
  <si>
    <t xml:space="preserve">Возврат остатков субсидий и субвенций из бюджетов городских округов </t>
  </si>
  <si>
    <t xml:space="preserve">БЕЗВОЗМЕЗДНЫЕ ПОСТУПЛЕНИЯ </t>
  </si>
  <si>
    <t>1 15 00000 00 0000 000</t>
  </si>
  <si>
    <t>1 16 00000 00 0000 000</t>
  </si>
  <si>
    <t xml:space="preserve">1 17 00000 00 0000 000 </t>
  </si>
  <si>
    <t>1 19 04010 04 0000 151</t>
  </si>
  <si>
    <t>2 00 00000 00 0000 000</t>
  </si>
  <si>
    <t>2 02 00000 00 0000 000</t>
  </si>
  <si>
    <t>2 02 01000 00 0000 151</t>
  </si>
  <si>
    <t>2 02 02000 00 0000 151</t>
  </si>
  <si>
    <t>2 02 03000 00 0000 151</t>
  </si>
  <si>
    <t>2 02 04000 00 0000 151</t>
  </si>
  <si>
    <t>2 07 00000 00 0000 180</t>
  </si>
  <si>
    <t>13.</t>
  </si>
  <si>
    <t>Решение Думы №542 - III ГД от 28.12.2005 г.</t>
  </si>
  <si>
    <t>Решение Думы №565 - III ГД от 28.02.2006 г.</t>
  </si>
  <si>
    <t>Решение Думы от № 19-IV ДГ от 27.04.2006г.</t>
  </si>
  <si>
    <t>Решение Думы №22-IV ДГ от 30.05.2006 г.</t>
  </si>
  <si>
    <t>Решение Думы №118 - IV ДГ от 03.11.2006 г.</t>
  </si>
  <si>
    <t>9.1</t>
  </si>
  <si>
    <t>9.2</t>
  </si>
  <si>
    <t>изменения</t>
  </si>
  <si>
    <t xml:space="preserve">изменения доходной части </t>
  </si>
  <si>
    <t>Уточненный бюджет 2006 года</t>
  </si>
  <si>
    <t>Увеличение доходной части бюджета</t>
  </si>
  <si>
    <t>2.2.</t>
  </si>
  <si>
    <t xml:space="preserve">Отклонение уточненного от утвержденного бюджета </t>
  </si>
  <si>
    <t xml:space="preserve">уведомление от 04.10.2006г. №1489 </t>
  </si>
  <si>
    <r>
      <t xml:space="preserve">Примечание       </t>
    </r>
    <r>
      <rPr>
        <i/>
        <sz val="10"/>
        <rFont val="Arial Cyr"/>
        <family val="0"/>
      </rPr>
      <t xml:space="preserve">                              (уточнение плановых значений произведено в связи с поступлением уведомлений от Департамента финансов ХМАО-Югры об изменении бюджетных ассигнований)</t>
    </r>
  </si>
  <si>
    <t>Информация об изменении доходной части утвержденного бюджета в 2006 году.</t>
  </si>
  <si>
    <t>% роста</t>
  </si>
  <si>
    <t xml:space="preserve">уведомление от 18.12.2006г. №2016; уведомление от 3.11.2006г. №1624;                                                                                                                                                      уведомление от 29.09.2006г. №1459;                                    уведомление от 23.10.2006г.№ 1536;                                              уведомление 20.11.2006г. №1671.                                                  </t>
  </si>
  <si>
    <t>Приказ Минфина РФ  от 23.11.2006г. №466; уведомление от 18.12.2006г. №2016; уведомление от 18.12.2006г. №1973.</t>
  </si>
  <si>
    <t xml:space="preserve">код </t>
  </si>
  <si>
    <t>Уточнённый план за 1 полугодие</t>
  </si>
  <si>
    <t>Исполнение относительно годового</t>
  </si>
  <si>
    <t>Анализ изменения (тыс.руб., %) плановых и отчётных показателей в соотношении</t>
  </si>
  <si>
    <t>уточнённый / утверждённый</t>
  </si>
  <si>
    <t>исполнение / утверждённый</t>
  </si>
  <si>
    <t>исполнение / уточнённый за 1 полугодие</t>
  </si>
  <si>
    <t>000  1  00  00000  00  0000  000</t>
  </si>
  <si>
    <t>Доходы</t>
  </si>
  <si>
    <t xml:space="preserve">Расходы </t>
  </si>
  <si>
    <t>Дефицит (-), профицит (+)</t>
  </si>
  <si>
    <t>Источники внутреннего финансирования дефицита бюджета</t>
  </si>
  <si>
    <t>330 02 01 00 00 00 0000 000</t>
  </si>
  <si>
    <t>Кредитные соглашения и договоры, муниципальных образований, указанные в валюте РФ (кредит Европейского банка рекострукции и развития)</t>
  </si>
  <si>
    <t>330 02 01 00 00 00 0000 700</t>
  </si>
  <si>
    <t>Полученние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</si>
  <si>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330 02 01 00 00 00 0000 800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</si>
  <si>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</si>
  <si>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060 05 00 00 00 00 0000 000</t>
  </si>
  <si>
    <t xml:space="preserve">Акции и иные формы участия в капитале, находящиеся в государственной и муниципальной собственности </t>
  </si>
  <si>
    <t>060 05 00 00 00 00 0000 630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</si>
  <si>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</si>
  <si>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 xml:space="preserve">Продажа акций и иных форм участия в капитале, находящихся в собственности городских округов </t>
  </si>
  <si>
    <t>060 06 00 00 00 00 0000 000</t>
  </si>
  <si>
    <t xml:space="preserve">Земельные участки, находящиеся в государственной и муниципальной собственности </t>
  </si>
  <si>
    <t>330 08 00 00 00 00 0000 000</t>
  </si>
  <si>
    <t xml:space="preserve">Изменение остатков средств бюджета </t>
  </si>
  <si>
    <t xml:space="preserve">                                                   </t>
  </si>
  <si>
    <t>% исполн. 2006 года к 2005 году</t>
  </si>
  <si>
    <t>% исполн. плана 2006г.</t>
  </si>
  <si>
    <t>доля в общей сумме (%)</t>
  </si>
  <si>
    <t>план 2006</t>
  </si>
  <si>
    <t xml:space="preserve">                                                                                                                                                  </t>
  </si>
  <si>
    <t xml:space="preserve"> </t>
  </si>
  <si>
    <t>приложение №3</t>
  </si>
  <si>
    <t>Бюджетные кредиты, полученные от других бюджетов бюджетной системы РФ бюджетами городских округов</t>
  </si>
  <si>
    <t xml:space="preserve">Кредиты, полученные в валюте РФ от кредитных организаций бюджетами городских округов </t>
  </si>
  <si>
    <t>330 02 01 02 00 04 0000 810</t>
  </si>
  <si>
    <t>060 05 00 00 00 04 0000 630</t>
  </si>
  <si>
    <t xml:space="preserve">отклонение </t>
  </si>
  <si>
    <t>Анализ исполнения по источникам внутреннего финансирования бюджета за 2006 год</t>
  </si>
  <si>
    <t xml:space="preserve">Исполнение к плану 2006 года </t>
  </si>
  <si>
    <t>гр.13-гр.11</t>
  </si>
  <si>
    <t>гр.13-гр.7</t>
  </si>
  <si>
    <t>Исполнено за 2006 год</t>
  </si>
  <si>
    <t xml:space="preserve">Утверждённый план на 2006 год </t>
  </si>
  <si>
    <t>приложение №2</t>
  </si>
  <si>
    <t>330 02 01 01 00 04 0000 710</t>
  </si>
  <si>
    <t>330 02 01 02 00 04 0000 710</t>
  </si>
  <si>
    <t>330 08 02 01 00 04 0000 510</t>
  </si>
  <si>
    <t>330 08 02 01 00 04 0000 610</t>
  </si>
  <si>
    <t>4.1</t>
  </si>
  <si>
    <t>4.2</t>
  </si>
  <si>
    <t>4.2.1</t>
  </si>
  <si>
    <t>4.3</t>
  </si>
  <si>
    <t>4.4</t>
  </si>
  <si>
    <t>4.4.1</t>
  </si>
  <si>
    <t>4.4.2</t>
  </si>
  <si>
    <t xml:space="preserve">Увеличение прочих остатков денежных средств бюджетов городских округов </t>
  </si>
  <si>
    <t xml:space="preserve">Уменьшение прочих остатков денежных средств бюджетов городских округов </t>
  </si>
  <si>
    <t>4.1.1</t>
  </si>
  <si>
    <t>4.1.1.1.</t>
  </si>
  <si>
    <t>4.1.1.2.</t>
  </si>
  <si>
    <t>4.1.2</t>
  </si>
  <si>
    <t>4.1.2.1.</t>
  </si>
  <si>
    <t>4.2.1.1</t>
  </si>
  <si>
    <t>6.1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</si>
</sst>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_ ;[Red]\-0\ "/>
    <numFmt numFmtId="172" formatCode="#,##0_ ;[Red]\-#,##0\ "/>
    <numFmt numFmtId="173" formatCode="#,##0.0_ ;[Red]\-#,##0.0\ "/>
    <numFmt numFmtId="174" formatCode="0.0%"/>
    <numFmt numFmtId="175" formatCode="#,##0.00_ ;[Red]\-#,##0.00\ "/>
    <numFmt numFmtId="176" formatCode="0.0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_ ;[Red]\-0.0\ "/>
    <numFmt numFmtId="183" formatCode="d/m"/>
    <numFmt numFmtId="184" formatCode="0.00000000"/>
    <numFmt numFmtId="185" formatCode="0.00_ ;[Red]\-0.00\ "/>
    <numFmt numFmtId="186" formatCode="#,##0.000_ ;[Red]\-#,##0.000\ "/>
    <numFmt numFmtId="187" formatCode="#,##0_ ;\-#,##0\ "/>
  </numFmts>
  <fonts count="34">
    <font>
      <sz val="10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sz val="12"/>
      <name val="Times New Roman Cyr"/>
      <family val="0"/>
    </font>
    <font>
      <u val="single"/>
      <sz val="8"/>
      <color indexed="36"/>
      <name val="Arial Cyr"/>
      <family val="0"/>
    </font>
    <font>
      <sz val="8"/>
      <name val="Times New Roman Cyr"/>
      <family val="0"/>
    </font>
    <font>
      <b/>
      <sz val="12"/>
      <name val="Times New Roman Cyr"/>
      <family val="1"/>
    </font>
    <font>
      <i/>
      <sz val="12"/>
      <name val="Times New Roman Cyr"/>
      <family val="0"/>
    </font>
    <font>
      <sz val="2.25"/>
      <name val="Arial Cyr"/>
      <family val="0"/>
    </font>
    <font>
      <sz val="1.25"/>
      <name val="Arial Cyr"/>
      <family val="0"/>
    </font>
    <font>
      <b/>
      <sz val="14"/>
      <name val="Times New Roman Cyr"/>
      <family val="1"/>
    </font>
    <font>
      <i/>
      <sz val="10"/>
      <name val="Arial Cyr"/>
      <family val="0"/>
    </font>
    <font>
      <b/>
      <sz val="8"/>
      <name val="Arial Cyr"/>
      <family val="0"/>
    </font>
    <font>
      <b/>
      <sz val="8"/>
      <name val="Times New Roman Cyr"/>
      <family val="0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8"/>
      <name val="Arial CE"/>
      <family val="2"/>
    </font>
    <font>
      <sz val="8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b/>
      <sz val="8"/>
      <name val="Arial CE"/>
      <family val="2"/>
    </font>
    <font>
      <i/>
      <sz val="8"/>
      <name val="Arial CYR"/>
      <family val="2"/>
    </font>
    <font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 CE"/>
      <family val="2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9"/>
      <name val="Times New Roman Cyr"/>
      <family val="0"/>
    </font>
    <font>
      <sz val="14"/>
      <name val="Times New Roman Cyr"/>
      <family val="0"/>
    </font>
    <font>
      <sz val="9"/>
      <name val="Times New Roman Cyr"/>
      <family val="1"/>
    </font>
    <font>
      <b/>
      <i/>
      <sz val="12"/>
      <name val="Times New Roman Cyr"/>
      <family val="0"/>
    </font>
    <font>
      <i/>
      <sz val="14"/>
      <name val="Arial Cyr"/>
      <family val="0"/>
    </font>
    <font>
      <b/>
      <sz val="16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0" fontId="6" fillId="0" borderId="0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vertical="top" wrapText="1"/>
      <protection/>
    </xf>
    <xf numFmtId="172" fontId="3" fillId="0" borderId="4" xfId="19" applyNumberFormat="1" applyFont="1" applyFill="1" applyBorder="1" applyAlignment="1">
      <alignment horizontal="right" vertical="center" wrapText="1"/>
      <protection/>
    </xf>
    <xf numFmtId="0" fontId="6" fillId="0" borderId="5" xfId="20" applyNumberFormat="1" applyFont="1" applyFill="1" applyBorder="1" applyAlignment="1" applyProtection="1">
      <alignment vertical="top" wrapText="1"/>
      <protection/>
    </xf>
    <xf numFmtId="172" fontId="6" fillId="0" borderId="5" xfId="19" applyNumberFormat="1" applyFont="1" applyFill="1" applyBorder="1" applyAlignment="1">
      <alignment horizontal="right" vertical="center" wrapText="1"/>
      <protection/>
    </xf>
    <xf numFmtId="0" fontId="6" fillId="0" borderId="0" xfId="19" applyFont="1" applyFill="1" applyBorder="1" applyAlignment="1">
      <alignment horizontal="center" vertical="center" wrapText="1"/>
      <protection/>
    </xf>
    <xf numFmtId="0" fontId="3" fillId="0" borderId="5" xfId="20" applyNumberFormat="1" applyFont="1" applyFill="1" applyBorder="1" applyAlignment="1" applyProtection="1">
      <alignment vertical="top" wrapText="1"/>
      <protection/>
    </xf>
    <xf numFmtId="172" fontId="3" fillId="0" borderId="5" xfId="19" applyNumberFormat="1" applyFont="1" applyFill="1" applyBorder="1" applyAlignment="1">
      <alignment horizontal="right" vertical="center" wrapText="1"/>
      <protection/>
    </xf>
    <xf numFmtId="172" fontId="3" fillId="0" borderId="5" xfId="19" applyNumberFormat="1" applyFont="1" applyFill="1" applyBorder="1" applyAlignment="1">
      <alignment horizontal="right" vertical="center" wrapText="1"/>
      <protection/>
    </xf>
    <xf numFmtId="0" fontId="6" fillId="0" borderId="6" xfId="20" applyNumberFormat="1" applyFont="1" applyFill="1" applyBorder="1" applyAlignment="1" applyProtection="1">
      <alignment vertical="top" wrapText="1"/>
      <protection/>
    </xf>
    <xf numFmtId="172" fontId="3" fillId="0" borderId="0" xfId="19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2" fontId="3" fillId="0" borderId="5" xfId="19" applyNumberFormat="1" applyFont="1" applyFill="1" applyBorder="1" applyAlignment="1">
      <alignment horizontal="center" vertical="center" wrapText="1"/>
      <protection/>
    </xf>
    <xf numFmtId="0" fontId="10" fillId="0" borderId="0" xfId="19" applyFont="1" applyFill="1" applyBorder="1" applyAlignment="1">
      <alignment horizontal="center" vertical="center"/>
      <protection/>
    </xf>
    <xf numFmtId="173" fontId="3" fillId="0" borderId="4" xfId="19" applyNumberFormat="1" applyFont="1" applyFill="1" applyBorder="1" applyAlignment="1">
      <alignment horizontal="right" vertical="center" wrapText="1"/>
      <protection/>
    </xf>
    <xf numFmtId="173" fontId="3" fillId="0" borderId="5" xfId="19" applyNumberFormat="1" applyFont="1" applyFill="1" applyBorder="1" applyAlignment="1">
      <alignment horizontal="right" vertical="center" wrapText="1"/>
      <protection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19" applyFont="1" applyFill="1" applyBorder="1" applyAlignment="1">
      <alignment horizontal="center" vertical="center" wrapText="1"/>
      <protection/>
    </xf>
    <xf numFmtId="49" fontId="6" fillId="0" borderId="13" xfId="19" applyNumberFormat="1" applyFont="1" applyFill="1" applyBorder="1" applyAlignment="1">
      <alignment horizontal="center" vertical="center" wrapText="1"/>
      <protection/>
    </xf>
    <xf numFmtId="49" fontId="3" fillId="0" borderId="13" xfId="19" applyNumberFormat="1" applyFont="1" applyFill="1" applyBorder="1" applyAlignment="1">
      <alignment horizontal="center" vertical="center" wrapText="1"/>
      <protection/>
    </xf>
    <xf numFmtId="49" fontId="3" fillId="0" borderId="14" xfId="19" applyNumberFormat="1" applyFont="1" applyFill="1" applyBorder="1" applyAlignment="1">
      <alignment horizontal="center" vertical="center" wrapText="1"/>
      <protection/>
    </xf>
    <xf numFmtId="0" fontId="6" fillId="0" borderId="15" xfId="20" applyNumberFormat="1" applyFont="1" applyFill="1" applyBorder="1" applyAlignment="1" applyProtection="1">
      <alignment vertical="top" wrapText="1"/>
      <protection/>
    </xf>
    <xf numFmtId="172" fontId="6" fillId="0" borderId="15" xfId="19" applyNumberFormat="1" applyFont="1" applyFill="1" applyBorder="1" applyAlignment="1">
      <alignment horizontal="right" vertical="center" wrapText="1"/>
      <protection/>
    </xf>
    <xf numFmtId="173" fontId="3" fillId="0" borderId="15" xfId="19" applyNumberFormat="1" applyFont="1" applyFill="1" applyBorder="1" applyAlignment="1">
      <alignment horizontal="right" vertical="center" wrapText="1"/>
      <protection/>
    </xf>
    <xf numFmtId="172" fontId="3" fillId="0" borderId="15" xfId="19" applyNumberFormat="1" applyFont="1" applyFill="1" applyBorder="1" applyAlignment="1">
      <alignment horizontal="right" vertical="center" wrapText="1"/>
      <protection/>
    </xf>
    <xf numFmtId="0" fontId="7" fillId="0" borderId="16" xfId="19" applyFont="1" applyFill="1" applyBorder="1" applyAlignment="1">
      <alignment horizontal="center" vertical="center" wrapText="1"/>
      <protection/>
    </xf>
    <xf numFmtId="0" fontId="3" fillId="0" borderId="17" xfId="19" applyFont="1" applyFill="1" applyBorder="1" applyAlignment="1">
      <alignment horizontal="center" vertical="center" wrapText="1"/>
      <protection/>
    </xf>
    <xf numFmtId="172" fontId="3" fillId="0" borderId="18" xfId="19" applyNumberFormat="1" applyFont="1" applyFill="1" applyBorder="1" applyAlignment="1">
      <alignment horizontal="right" vertical="center" wrapText="1"/>
      <protection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 wrapText="1"/>
    </xf>
    <xf numFmtId="0" fontId="11" fillId="0" borderId="0" xfId="0" applyFont="1" applyAlignment="1">
      <alignment/>
    </xf>
    <xf numFmtId="0" fontId="19" fillId="0" borderId="6" xfId="0" applyFont="1" applyBorder="1" applyAlignment="1">
      <alignment/>
    </xf>
    <xf numFmtId="0" fontId="19" fillId="0" borderId="13" xfId="0" applyFont="1" applyBorder="1" applyAlignment="1">
      <alignment/>
    </xf>
    <xf numFmtId="3" fontId="20" fillId="0" borderId="5" xfId="0" applyNumberFormat="1" applyFont="1" applyBorder="1" applyAlignment="1">
      <alignment wrapText="1"/>
    </xf>
    <xf numFmtId="3" fontId="15" fillId="0" borderId="5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13" xfId="0" applyFont="1" applyBorder="1" applyAlignment="1">
      <alignment/>
    </xf>
    <xf numFmtId="3" fontId="19" fillId="0" borderId="5" xfId="0" applyNumberFormat="1" applyFont="1" applyBorder="1" applyAlignment="1">
      <alignment/>
    </xf>
    <xf numFmtId="0" fontId="17" fillId="0" borderId="6" xfId="0" applyFont="1" applyBorder="1" applyAlignment="1">
      <alignment horizontal="justify"/>
    </xf>
    <xf numFmtId="0" fontId="17" fillId="0" borderId="13" xfId="0" applyFont="1" applyBorder="1" applyAlignment="1">
      <alignment wrapText="1"/>
    </xf>
    <xf numFmtId="3" fontId="21" fillId="0" borderId="5" xfId="0" applyNumberFormat="1" applyFont="1" applyBorder="1" applyAlignment="1">
      <alignment/>
    </xf>
    <xf numFmtId="0" fontId="19" fillId="0" borderId="13" xfId="0" applyFont="1" applyBorder="1" applyAlignment="1">
      <alignment wrapText="1"/>
    </xf>
    <xf numFmtId="0" fontId="22" fillId="0" borderId="0" xfId="0" applyFont="1" applyAlignment="1">
      <alignment/>
    </xf>
    <xf numFmtId="3" fontId="20" fillId="2" borderId="15" xfId="0" applyNumberFormat="1" applyFont="1" applyFill="1" applyBorder="1" applyAlignment="1">
      <alignment wrapText="1"/>
    </xf>
    <xf numFmtId="3" fontId="17" fillId="0" borderId="15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19" xfId="0" applyFont="1" applyBorder="1" applyAlignment="1">
      <alignment wrapText="1"/>
    </xf>
    <xf numFmtId="0" fontId="6" fillId="0" borderId="20" xfId="19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wrapText="1" shrinkToFit="1"/>
    </xf>
    <xf numFmtId="0" fontId="12" fillId="0" borderId="13" xfId="0" applyFont="1" applyBorder="1" applyAlignment="1">
      <alignment horizontal="justify"/>
    </xf>
    <xf numFmtId="0" fontId="12" fillId="0" borderId="13" xfId="0" applyFont="1" applyBorder="1" applyAlignment="1">
      <alignment wrapText="1"/>
    </xf>
    <xf numFmtId="0" fontId="0" fillId="2" borderId="0" xfId="0" applyFill="1" applyAlignment="1">
      <alignment/>
    </xf>
    <xf numFmtId="0" fontId="15" fillId="2" borderId="0" xfId="0" applyFont="1" applyFill="1" applyAlignment="1">
      <alignment wrapText="1"/>
    </xf>
    <xf numFmtId="0" fontId="6" fillId="2" borderId="2" xfId="19" applyFont="1" applyFill="1" applyBorder="1" applyAlignment="1">
      <alignment horizontal="center" vertical="center" wrapText="1"/>
      <protection/>
    </xf>
    <xf numFmtId="3" fontId="20" fillId="2" borderId="5" xfId="0" applyNumberFormat="1" applyFont="1" applyFill="1" applyBorder="1" applyAlignment="1">
      <alignment wrapText="1"/>
    </xf>
    <xf numFmtId="0" fontId="23" fillId="2" borderId="0" xfId="0" applyFont="1" applyFill="1" applyAlignment="1">
      <alignment/>
    </xf>
    <xf numFmtId="3" fontId="19" fillId="0" borderId="18" xfId="0" applyNumberFormat="1" applyFont="1" applyFill="1" applyBorder="1" applyAlignment="1">
      <alignment/>
    </xf>
    <xf numFmtId="0" fontId="12" fillId="0" borderId="6" xfId="0" applyFont="1" applyBorder="1" applyAlignment="1">
      <alignment horizontal="justify"/>
    </xf>
    <xf numFmtId="0" fontId="14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3" fillId="0" borderId="2" xfId="19" applyFont="1" applyFill="1" applyBorder="1" applyAlignment="1">
      <alignment horizontal="center" vertical="center" wrapText="1"/>
      <protection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horizontal="justify" wrapText="1"/>
    </xf>
    <xf numFmtId="0" fontId="15" fillId="0" borderId="7" xfId="0" applyFont="1" applyBorder="1" applyAlignment="1">
      <alignment wrapText="1"/>
    </xf>
    <xf numFmtId="0" fontId="15" fillId="2" borderId="7" xfId="0" applyFont="1" applyFill="1" applyBorder="1" applyAlignment="1">
      <alignment wrapText="1"/>
    </xf>
    <xf numFmtId="0" fontId="17" fillId="0" borderId="21" xfId="0" applyFont="1" applyBorder="1" applyAlignment="1">
      <alignment wrapText="1"/>
    </xf>
    <xf numFmtId="0" fontId="21" fillId="0" borderId="2" xfId="0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19" fillId="0" borderId="6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0" fontId="6" fillId="0" borderId="5" xfId="19" applyFont="1" applyFill="1" applyBorder="1" applyAlignment="1">
      <alignment horizontal="center" vertical="center" wrapText="1"/>
      <protection/>
    </xf>
    <xf numFmtId="49" fontId="13" fillId="0" borderId="23" xfId="19" applyNumberFormat="1" applyFont="1" applyFill="1" applyBorder="1" applyAlignment="1">
      <alignment horizontal="center" vertical="center" wrapText="1"/>
      <protection/>
    </xf>
    <xf numFmtId="49" fontId="5" fillId="0" borderId="23" xfId="19" applyNumberFormat="1" applyFont="1" applyFill="1" applyBorder="1" applyAlignment="1">
      <alignment horizontal="center" vertical="center" wrapText="1"/>
      <protection/>
    </xf>
    <xf numFmtId="49" fontId="5" fillId="0" borderId="6" xfId="19" applyNumberFormat="1" applyFont="1" applyFill="1" applyBorder="1" applyAlignment="1">
      <alignment horizontal="center" vertical="center" wrapText="1"/>
      <protection/>
    </xf>
    <xf numFmtId="49" fontId="5" fillId="0" borderId="14" xfId="19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0" fontId="6" fillId="0" borderId="16" xfId="19" applyFont="1" applyFill="1" applyBorder="1" applyAlignment="1">
      <alignment horizontal="center" vertical="center" wrapText="1"/>
      <protection/>
    </xf>
    <xf numFmtId="0" fontId="6" fillId="0" borderId="11" xfId="19" applyFont="1" applyFill="1" applyBorder="1" applyAlignment="1">
      <alignment horizontal="center" vertical="center" wrapText="1"/>
      <protection/>
    </xf>
    <xf numFmtId="3" fontId="25" fillId="0" borderId="6" xfId="0" applyNumberFormat="1" applyFont="1" applyBorder="1" applyAlignment="1">
      <alignment wrapText="1"/>
    </xf>
    <xf numFmtId="3" fontId="17" fillId="0" borderId="6" xfId="0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0" fontId="6" fillId="0" borderId="9" xfId="19" applyFont="1" applyFill="1" applyBorder="1" applyAlignment="1">
      <alignment horizontal="center" vertical="center" wrapText="1"/>
      <protection/>
    </xf>
    <xf numFmtId="0" fontId="6" fillId="0" borderId="10" xfId="19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23" fillId="0" borderId="29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165" fontId="21" fillId="0" borderId="5" xfId="0" applyNumberFormat="1" applyFont="1" applyBorder="1" applyAlignment="1">
      <alignment/>
    </xf>
    <xf numFmtId="165" fontId="21" fillId="0" borderId="15" xfId="0" applyNumberFormat="1" applyFont="1" applyBorder="1" applyAlignment="1">
      <alignment/>
    </xf>
    <xf numFmtId="49" fontId="28" fillId="0" borderId="3" xfId="19" applyNumberFormat="1" applyFont="1" applyFill="1" applyBorder="1" applyAlignment="1">
      <alignment horizontal="center" vertical="center" wrapText="1"/>
      <protection/>
    </xf>
    <xf numFmtId="0" fontId="29" fillId="0" borderId="3" xfId="19" applyFont="1" applyFill="1" applyBorder="1" applyAlignment="1">
      <alignment horizontal="left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30" xfId="19" applyFont="1" applyFill="1" applyBorder="1" applyAlignment="1">
      <alignment horizontal="center" vertical="center" wrapText="1"/>
      <protection/>
    </xf>
    <xf numFmtId="0" fontId="29" fillId="0" borderId="5" xfId="19" applyFont="1" applyFill="1" applyBorder="1" applyAlignment="1">
      <alignment horizontal="left" vertical="center" wrapText="1"/>
      <protection/>
    </xf>
    <xf numFmtId="0" fontId="29" fillId="0" borderId="3" xfId="20" applyNumberFormat="1" applyFont="1" applyFill="1" applyBorder="1" applyAlignment="1" applyProtection="1">
      <alignment horizontal="left" vertical="top" wrapText="1"/>
      <protection/>
    </xf>
    <xf numFmtId="0" fontId="30" fillId="3" borderId="3" xfId="20" applyNumberFormat="1" applyFont="1" applyFill="1" applyBorder="1" applyAlignment="1" applyProtection="1">
      <alignment vertical="top" wrapText="1"/>
      <protection/>
    </xf>
    <xf numFmtId="0" fontId="3" fillId="3" borderId="3" xfId="20" applyNumberFormat="1" applyFont="1" applyFill="1" applyBorder="1" applyAlignment="1" applyProtection="1">
      <alignment vertical="top" wrapText="1"/>
      <protection/>
    </xf>
    <xf numFmtId="0" fontId="3" fillId="3" borderId="3" xfId="19" applyFont="1" applyFill="1" applyBorder="1" applyAlignment="1">
      <alignment horizontal="center" vertical="center" wrapText="1"/>
      <protection/>
    </xf>
    <xf numFmtId="49" fontId="3" fillId="0" borderId="5" xfId="19" applyNumberFormat="1" applyFont="1" applyFill="1" applyBorder="1" applyAlignment="1">
      <alignment horizontal="center" vertical="center" wrapText="1"/>
      <protection/>
    </xf>
    <xf numFmtId="0" fontId="30" fillId="0" borderId="3" xfId="20" applyNumberFormat="1" applyFont="1" applyFill="1" applyBorder="1" applyAlignment="1" applyProtection="1">
      <alignment vertical="top" wrapText="1"/>
      <protection/>
    </xf>
    <xf numFmtId="0" fontId="3" fillId="0" borderId="5" xfId="20" applyNumberFormat="1" applyFont="1" applyFill="1" applyBorder="1" applyAlignment="1" applyProtection="1">
      <alignment vertical="top" wrapText="1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174" fontId="7" fillId="0" borderId="5" xfId="19" applyNumberFormat="1" applyFont="1" applyFill="1" applyBorder="1" applyAlignment="1">
      <alignment horizontal="right" vertical="center" wrapText="1"/>
      <protection/>
    </xf>
    <xf numFmtId="174" fontId="31" fillId="0" borderId="5" xfId="19" applyNumberFormat="1" applyFont="1" applyFill="1" applyBorder="1" applyAlignment="1">
      <alignment horizontal="right" vertical="center" wrapText="1"/>
      <protection/>
    </xf>
    <xf numFmtId="49" fontId="6" fillId="3" borderId="5" xfId="19" applyNumberFormat="1" applyFont="1" applyFill="1" applyBorder="1" applyAlignment="1">
      <alignment horizontal="center" vertical="center" wrapText="1"/>
      <protection/>
    </xf>
    <xf numFmtId="0" fontId="30" fillId="3" borderId="3" xfId="20" applyNumberFormat="1" applyFont="1" applyFill="1" applyBorder="1" applyAlignment="1" applyProtection="1">
      <alignment vertical="top" wrapText="1"/>
      <protection/>
    </xf>
    <xf numFmtId="0" fontId="3" fillId="3" borderId="5" xfId="20" applyNumberFormat="1" applyFont="1" applyFill="1" applyBorder="1" applyAlignment="1" applyProtection="1">
      <alignment vertical="top" wrapText="1"/>
      <protection/>
    </xf>
    <xf numFmtId="0" fontId="3" fillId="3" borderId="5" xfId="19" applyFont="1" applyFill="1" applyBorder="1" applyAlignment="1">
      <alignment horizontal="center" vertical="center" wrapText="1"/>
      <protection/>
    </xf>
    <xf numFmtId="174" fontId="7" fillId="0" borderId="3" xfId="19" applyNumberFormat="1" applyFont="1" applyFill="1" applyBorder="1" applyAlignment="1">
      <alignment horizontal="right" vertical="center" wrapText="1"/>
      <protection/>
    </xf>
    <xf numFmtId="174" fontId="7" fillId="0" borderId="18" xfId="19" applyNumberFormat="1" applyFont="1" applyFill="1" applyBorder="1" applyAlignment="1">
      <alignment horizontal="right" vertical="center" wrapText="1"/>
      <protection/>
    </xf>
    <xf numFmtId="172" fontId="3" fillId="0" borderId="3" xfId="19" applyNumberFormat="1" applyFont="1" applyFill="1" applyBorder="1" applyAlignment="1">
      <alignment horizontal="right" vertical="center" wrapText="1"/>
      <protection/>
    </xf>
    <xf numFmtId="174" fontId="7" fillId="0" borderId="31" xfId="19" applyNumberFormat="1" applyFont="1" applyFill="1" applyBorder="1" applyAlignment="1">
      <alignment horizontal="right" vertical="center" wrapText="1"/>
      <protection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3" fillId="2" borderId="0" xfId="19" applyFont="1" applyFill="1" applyBorder="1" applyAlignment="1">
      <alignment horizontal="center" vertical="center" wrapText="1"/>
      <protection/>
    </xf>
    <xf numFmtId="0" fontId="22" fillId="0" borderId="2" xfId="0" applyFont="1" applyBorder="1" applyAlignment="1">
      <alignment horizontal="right" vertical="top" wrapText="1"/>
    </xf>
    <xf numFmtId="0" fontId="22" fillId="0" borderId="11" xfId="0" applyFont="1" applyBorder="1" applyAlignment="1">
      <alignment horizontal="right" vertical="top" wrapText="1"/>
    </xf>
    <xf numFmtId="164" fontId="6" fillId="0" borderId="0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Fill="1" applyBorder="1" applyAlignment="1">
      <alignment horizontal="center" vertical="center" wrapText="1"/>
      <protection/>
    </xf>
    <xf numFmtId="0" fontId="6" fillId="2" borderId="0" xfId="19" applyFont="1" applyFill="1" applyBorder="1" applyAlignment="1">
      <alignment horizontal="center" vertical="center" wrapText="1"/>
      <protection/>
    </xf>
    <xf numFmtId="164" fontId="6" fillId="2" borderId="0" xfId="19" applyNumberFormat="1" applyFont="1" applyFill="1" applyBorder="1" applyAlignment="1">
      <alignment horizontal="center" vertical="center" wrapText="1"/>
      <protection/>
    </xf>
    <xf numFmtId="0" fontId="6" fillId="0" borderId="7" xfId="19" applyFont="1" applyFill="1" applyBorder="1" applyAlignment="1">
      <alignment horizontal="center" vertical="center" wrapText="1"/>
      <protection/>
    </xf>
    <xf numFmtId="0" fontId="6" fillId="3" borderId="3" xfId="19" applyFont="1" applyFill="1" applyBorder="1" applyAlignment="1">
      <alignment horizontal="center" vertical="center" wrapText="1"/>
      <protection/>
    </xf>
    <xf numFmtId="172" fontId="3" fillId="3" borderId="5" xfId="19" applyNumberFormat="1" applyFont="1" applyFill="1" applyBorder="1" applyAlignment="1">
      <alignment horizontal="right" vertical="center" wrapText="1"/>
      <protection/>
    </xf>
    <xf numFmtId="174" fontId="7" fillId="3" borderId="5" xfId="19" applyNumberFormat="1" applyFont="1" applyFill="1" applyBorder="1" applyAlignment="1">
      <alignment horizontal="right" vertical="center" wrapText="1"/>
      <protection/>
    </xf>
    <xf numFmtId="172" fontId="6" fillId="3" borderId="5" xfId="19" applyNumberFormat="1" applyFont="1" applyFill="1" applyBorder="1" applyAlignment="1">
      <alignment horizontal="right" vertical="center" wrapText="1"/>
      <protection/>
    </xf>
    <xf numFmtId="174" fontId="31" fillId="3" borderId="5" xfId="19" applyNumberFormat="1" applyFont="1" applyFill="1" applyBorder="1" applyAlignment="1">
      <alignment horizontal="right" vertical="center" wrapText="1"/>
      <protection/>
    </xf>
    <xf numFmtId="0" fontId="6" fillId="3" borderId="0" xfId="19" applyFont="1" applyFill="1" applyBorder="1" applyAlignment="1">
      <alignment horizontal="center" vertical="center" wrapText="1"/>
      <protection/>
    </xf>
    <xf numFmtId="172" fontId="3" fillId="3" borderId="4" xfId="19" applyNumberFormat="1" applyFont="1" applyFill="1" applyBorder="1" applyAlignment="1">
      <alignment horizontal="right" vertical="center" wrapText="1"/>
      <protection/>
    </xf>
    <xf numFmtId="174" fontId="7" fillId="3" borderId="4" xfId="19" applyNumberFormat="1" applyFont="1" applyFill="1" applyBorder="1" applyAlignment="1">
      <alignment horizontal="right" vertical="center" wrapText="1"/>
      <protection/>
    </xf>
    <xf numFmtId="174" fontId="7" fillId="3" borderId="32" xfId="19" applyNumberFormat="1" applyFont="1" applyFill="1" applyBorder="1" applyAlignment="1">
      <alignment horizontal="right" vertical="center" wrapText="1"/>
      <protection/>
    </xf>
    <xf numFmtId="0" fontId="3" fillId="3" borderId="0" xfId="19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174" fontId="3" fillId="0" borderId="3" xfId="19" applyNumberFormat="1" applyFont="1" applyFill="1" applyBorder="1" applyAlignment="1">
      <alignment horizontal="center" vertical="center" wrapText="1"/>
      <protection/>
    </xf>
    <xf numFmtId="174" fontId="3" fillId="3" borderId="3" xfId="19" applyNumberFormat="1" applyFont="1" applyFill="1" applyBorder="1" applyAlignment="1">
      <alignment horizontal="center" vertical="center" wrapText="1"/>
      <protection/>
    </xf>
    <xf numFmtId="0" fontId="0" fillId="4" borderId="34" xfId="0" applyFont="1" applyFill="1" applyBorder="1" applyAlignment="1">
      <alignment horizontal="center" vertical="center" wrapText="1"/>
    </xf>
    <xf numFmtId="0" fontId="6" fillId="4" borderId="2" xfId="19" applyFont="1" applyFill="1" applyBorder="1" applyAlignment="1">
      <alignment horizontal="center" vertical="center" wrapText="1"/>
      <protection/>
    </xf>
    <xf numFmtId="172" fontId="3" fillId="4" borderId="4" xfId="19" applyNumberFormat="1" applyFont="1" applyFill="1" applyBorder="1" applyAlignment="1">
      <alignment horizontal="right" vertical="center" wrapText="1"/>
      <protection/>
    </xf>
    <xf numFmtId="172" fontId="6" fillId="4" borderId="5" xfId="19" applyNumberFormat="1" applyFont="1" applyFill="1" applyBorder="1" applyAlignment="1">
      <alignment horizontal="right" vertical="center" wrapText="1"/>
      <protection/>
    </xf>
    <xf numFmtId="172" fontId="3" fillId="4" borderId="5" xfId="19" applyNumberFormat="1" applyFont="1" applyFill="1" applyBorder="1" applyAlignment="1">
      <alignment horizontal="right" vertical="center" wrapText="1"/>
      <protection/>
    </xf>
    <xf numFmtId="172" fontId="3" fillId="4" borderId="5" xfId="19" applyNumberFormat="1" applyFont="1" applyFill="1" applyBorder="1" applyAlignment="1">
      <alignment horizontal="right" vertical="center" wrapText="1"/>
      <protection/>
    </xf>
    <xf numFmtId="172" fontId="6" fillId="4" borderId="15" xfId="19" applyNumberFormat="1" applyFont="1" applyFill="1" applyBorder="1" applyAlignment="1">
      <alignment horizontal="right" vertical="center" wrapText="1"/>
      <protection/>
    </xf>
    <xf numFmtId="0" fontId="0" fillId="4" borderId="2" xfId="0" applyFill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29" fillId="0" borderId="0" xfId="19" applyFont="1" applyFill="1" applyBorder="1" applyAlignment="1">
      <alignment horizontal="center" vertical="center" wrapText="1"/>
      <protection/>
    </xf>
    <xf numFmtId="49" fontId="3" fillId="0" borderId="5" xfId="19" applyNumberFormat="1" applyFont="1" applyFill="1" applyBorder="1" applyAlignment="1">
      <alignment horizontal="center" vertical="center" wrapText="1"/>
      <protection/>
    </xf>
    <xf numFmtId="0" fontId="3" fillId="0" borderId="11" xfId="19" applyFont="1" applyBorder="1" applyAlignment="1">
      <alignment vertical="center" wrapText="1"/>
      <protection/>
    </xf>
    <xf numFmtId="0" fontId="27" fillId="0" borderId="16" xfId="19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164" fontId="6" fillId="0" borderId="1" xfId="19" applyNumberFormat="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0" xfId="19" applyFont="1" applyFill="1" applyBorder="1" applyAlignment="1">
      <alignment horizontal="center" vertical="center"/>
      <protection/>
    </xf>
    <xf numFmtId="164" fontId="6" fillId="0" borderId="35" xfId="19" applyNumberFormat="1" applyFont="1" applyFill="1" applyBorder="1" applyAlignment="1">
      <alignment horizontal="center" vertical="center" wrapText="1"/>
      <protection/>
    </xf>
    <xf numFmtId="0" fontId="1" fillId="0" borderId="36" xfId="19" applyFont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  <xf numFmtId="0" fontId="3" fillId="0" borderId="17" xfId="19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7" xfId="19" applyFont="1" applyFill="1" applyBorder="1" applyAlignment="1">
      <alignment horizontal="center" vertical="center" wrapText="1"/>
      <protection/>
    </xf>
    <xf numFmtId="0" fontId="3" fillId="0" borderId="35" xfId="19" applyFont="1" applyFill="1" applyBorder="1" applyAlignment="1">
      <alignment horizontal="center" vertical="center" wrapText="1"/>
      <protection/>
    </xf>
    <xf numFmtId="0" fontId="3" fillId="0" borderId="36" xfId="19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1" fillId="0" borderId="7" xfId="19" applyFont="1" applyBorder="1" applyAlignment="1">
      <alignment vertical="center" wrapText="1"/>
      <protection/>
    </xf>
    <xf numFmtId="0" fontId="3" fillId="0" borderId="7" xfId="19" applyFont="1" applyBorder="1" applyAlignment="1">
      <alignment vertical="center" wrapText="1"/>
      <protection/>
    </xf>
    <xf numFmtId="0" fontId="6" fillId="0" borderId="0" xfId="19" applyFont="1" applyFill="1" applyBorder="1" applyAlignment="1">
      <alignment horizontal="right" vertical="center" wrapText="1"/>
      <protection/>
    </xf>
    <xf numFmtId="0" fontId="1" fillId="0" borderId="10" xfId="19" applyFont="1" applyBorder="1" applyAlignment="1">
      <alignment horizontal="center" vertical="center" wrapText="1"/>
      <protection/>
    </xf>
    <xf numFmtId="0" fontId="26" fillId="0" borderId="2" xfId="19" applyFont="1" applyFill="1" applyBorder="1" applyAlignment="1">
      <alignment horizontal="center" vertical="center" wrapText="1"/>
      <protection/>
    </xf>
    <xf numFmtId="0" fontId="26" fillId="0" borderId="2" xfId="19" applyFont="1" applyBorder="1" applyAlignment="1">
      <alignment horizontal="center" vertical="center" wrapText="1"/>
      <protection/>
    </xf>
    <xf numFmtId="0" fontId="27" fillId="0" borderId="2" xfId="19" applyFont="1" applyFill="1" applyBorder="1" applyAlignment="1">
      <alignment horizontal="center" vertical="center" wrapText="1"/>
      <protection/>
    </xf>
    <xf numFmtId="0" fontId="27" fillId="0" borderId="2" xfId="19" applyFont="1" applyBorder="1" applyAlignment="1">
      <alignment horizontal="center" vertical="center" wrapText="1"/>
      <protection/>
    </xf>
    <xf numFmtId="0" fontId="26" fillId="0" borderId="35" xfId="19" applyFont="1" applyFill="1" applyBorder="1" applyAlignment="1">
      <alignment horizontal="center" vertical="center" wrapText="1"/>
      <protection/>
    </xf>
    <xf numFmtId="0" fontId="26" fillId="0" borderId="10" xfId="19" applyFont="1" applyFill="1" applyBorder="1" applyAlignment="1">
      <alignment horizontal="center" vertical="center" wrapText="1"/>
      <protection/>
    </xf>
    <xf numFmtId="0" fontId="26" fillId="0" borderId="16" xfId="19" applyFont="1" applyFill="1" applyBorder="1" applyAlignment="1">
      <alignment horizontal="center" vertical="center" wrapText="1"/>
      <protection/>
    </xf>
    <xf numFmtId="0" fontId="26" fillId="0" borderId="17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4" fillId="0" borderId="37" xfId="18" applyBorder="1" applyAlignment="1">
      <alignment horizontal="center" vertical="center" wrapText="1"/>
      <protection/>
    </xf>
    <xf numFmtId="0" fontId="24" fillId="0" borderId="17" xfId="18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Анализ доходов бюджета" xfId="18"/>
    <cellStyle name="Обычный_Анализ расходов бюджета" xfId="19"/>
    <cellStyle name="Обычный_КЭ Приложения 03-2005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8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axId val="17220627"/>
        <c:axId val="20767916"/>
      </c:bar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20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693517"/>
        <c:axId val="4479606"/>
      </c:barChart>
      <c:catAx>
        <c:axId val="52693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69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8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'[1]анализ2'!#REF!</c:f>
              <c:numCache>
                <c:ptCount val="1"/>
                <c:pt idx="0">
                  <c:v>0</c:v>
                </c:pt>
              </c:numCache>
            </c:numRef>
          </c:val>
        </c:ser>
        <c:axId val="40316455"/>
        <c:axId val="27303776"/>
      </c:bar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16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407393"/>
        <c:axId val="64122218"/>
      </c:barChart>
      <c:catAx>
        <c:axId val="44407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22218"/>
        <c:crosses val="autoZero"/>
        <c:auto val="1"/>
        <c:lblOffset val="100"/>
        <c:noMultiLvlLbl val="0"/>
      </c:catAx>
      <c:valAx>
        <c:axId val="64122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40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485775</xdr:colOff>
      <xdr:row>0</xdr:row>
      <xdr:rowOff>0</xdr:rowOff>
    </xdr:from>
    <xdr:to>
      <xdr:col>55</xdr:col>
      <xdr:colOff>285750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538525" y="0"/>
        <a:ext cx="9172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5133975" y="704850"/>
        <a:ext cx="0" cy="726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485775</xdr:colOff>
      <xdr:row>0</xdr:row>
      <xdr:rowOff>0</xdr:rowOff>
    </xdr:from>
    <xdr:to>
      <xdr:col>55</xdr:col>
      <xdr:colOff>285750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594425" y="0"/>
        <a:ext cx="9172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638800" y="809625"/>
        <a:ext cx="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$wc\2004&#1043;&#1054;~1\&#1054;&#1058;&#1063;&#1025;&#1058;&#1067;~1\&#1047;&#1040;&#1050;&#1051;&#1053;&#1040;~1.&#1041;&#1070;&#1044;\&#1048;&#1053;&#1060;&#1054;&#1056;&#1052;~3\&#1040;&#1085;&#1072;&#1083;&#1080;&#1079;%20&#1056;&#1063;%209%20&#1084;&#1077;&#1089;&#1103;&#1094;&#1077;&#1074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анализ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B1">
      <pane xSplit="3" ySplit="5" topLeftCell="E3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C41" sqref="C41"/>
    </sheetView>
  </sheetViews>
  <sheetFormatPr defaultColWidth="9.00390625" defaultRowHeight="12.75"/>
  <cols>
    <col min="1" max="1" width="5.25390625" style="0" customWidth="1"/>
    <col min="2" max="2" width="5.375" style="0" customWidth="1"/>
    <col min="3" max="3" width="24.875" style="0" customWidth="1"/>
    <col min="4" max="4" width="26.125" style="0" customWidth="1"/>
    <col min="5" max="5" width="11.25390625" style="0" customWidth="1"/>
    <col min="6" max="6" width="0" style="68" hidden="1" customWidth="1"/>
    <col min="7" max="7" width="9.125" style="75" customWidth="1"/>
    <col min="8" max="8" width="0" style="77" hidden="1" customWidth="1"/>
    <col min="10" max="10" width="0" style="68" hidden="1" customWidth="1"/>
    <col min="11" max="11" width="9.625" style="75" customWidth="1"/>
    <col min="12" max="12" width="9.625" style="68" hidden="1" customWidth="1"/>
    <col min="13" max="13" width="9.125" style="75" customWidth="1"/>
    <col min="14" max="14" width="9.125" style="0" hidden="1" customWidth="1"/>
    <col min="15" max="15" width="10.125" style="43" customWidth="1"/>
    <col min="16" max="16" width="9.125" style="43" customWidth="1"/>
    <col min="17" max="17" width="10.875" style="75" customWidth="1"/>
    <col min="18" max="18" width="9.875" style="75" customWidth="1"/>
    <col min="19" max="19" width="35.125" style="0" customWidth="1"/>
  </cols>
  <sheetData>
    <row r="1" ht="12.75">
      <c r="S1" s="112" t="s">
        <v>77</v>
      </c>
    </row>
    <row r="2" spans="4:19" ht="12.75">
      <c r="D2" s="40"/>
      <c r="S2" s="43"/>
    </row>
    <row r="3" spans="5:19" ht="12.75">
      <c r="E3" s="40" t="s">
        <v>145</v>
      </c>
      <c r="S3" s="43"/>
    </row>
    <row r="4" spans="4:19" ht="13.5" thickBot="1">
      <c r="D4" s="41"/>
      <c r="E4" s="42"/>
      <c r="F4" s="69"/>
      <c r="S4" s="1" t="s">
        <v>64</v>
      </c>
    </row>
    <row r="5" spans="1:19" ht="86.25" customHeight="1" thickBot="1">
      <c r="A5" s="63" t="s">
        <v>19</v>
      </c>
      <c r="B5" s="80" t="s">
        <v>19</v>
      </c>
      <c r="C5" s="81" t="s">
        <v>78</v>
      </c>
      <c r="D5" s="82" t="s">
        <v>79</v>
      </c>
      <c r="E5" s="83" t="s">
        <v>130</v>
      </c>
      <c r="F5" s="84" t="s">
        <v>138</v>
      </c>
      <c r="G5" s="83" t="s">
        <v>131</v>
      </c>
      <c r="H5" s="84" t="s">
        <v>137</v>
      </c>
      <c r="I5" s="83" t="s">
        <v>132</v>
      </c>
      <c r="J5" s="84" t="s">
        <v>137</v>
      </c>
      <c r="K5" s="83" t="s">
        <v>133</v>
      </c>
      <c r="L5" s="84" t="s">
        <v>137</v>
      </c>
      <c r="M5" s="83" t="s">
        <v>134</v>
      </c>
      <c r="N5" s="85" t="s">
        <v>80</v>
      </c>
      <c r="O5" s="86" t="s">
        <v>140</v>
      </c>
      <c r="P5" s="86" t="s">
        <v>146</v>
      </c>
      <c r="Q5" s="106" t="s">
        <v>139</v>
      </c>
      <c r="R5" s="107" t="s">
        <v>142</v>
      </c>
      <c r="S5" s="111" t="s">
        <v>144</v>
      </c>
    </row>
    <row r="6" spans="1:19" s="4" customFormat="1" ht="9.75" customHeight="1" thickBot="1">
      <c r="A6" s="64">
        <v>1</v>
      </c>
      <c r="B6" s="38">
        <v>1</v>
      </c>
      <c r="C6" s="6">
        <f>A6+1</f>
        <v>2</v>
      </c>
      <c r="D6" s="6">
        <f>C6+1</f>
        <v>3</v>
      </c>
      <c r="E6" s="6">
        <f>D6+1</f>
        <v>4</v>
      </c>
      <c r="F6" s="70"/>
      <c r="G6" s="6">
        <f>E6+1</f>
        <v>5</v>
      </c>
      <c r="H6" s="70"/>
      <c r="I6" s="6">
        <f>G6+1</f>
        <v>6</v>
      </c>
      <c r="J6" s="70"/>
      <c r="K6" s="6">
        <f>I6+1</f>
        <v>7</v>
      </c>
      <c r="L6" s="70"/>
      <c r="M6" s="6">
        <f>K6+1</f>
        <v>8</v>
      </c>
      <c r="N6" s="6"/>
      <c r="O6" s="6">
        <v>9</v>
      </c>
      <c r="P6" s="6">
        <v>10</v>
      </c>
      <c r="Q6" s="104">
        <v>11</v>
      </c>
      <c r="R6" s="104">
        <v>12</v>
      </c>
      <c r="S6" s="105">
        <v>13</v>
      </c>
    </row>
    <row r="7" spans="1:19" ht="17.25" customHeight="1">
      <c r="A7" s="91" t="s">
        <v>4</v>
      </c>
      <c r="B7" s="91"/>
      <c r="C7" s="44" t="s">
        <v>76</v>
      </c>
      <c r="D7" s="45" t="s">
        <v>22</v>
      </c>
      <c r="E7" s="51">
        <v>4361846</v>
      </c>
      <c r="F7" s="71">
        <f>G7-E7</f>
        <v>-20664</v>
      </c>
      <c r="G7" s="46">
        <v>4341182</v>
      </c>
      <c r="H7" s="71">
        <f>I7-G7</f>
        <v>0</v>
      </c>
      <c r="I7" s="46">
        <v>4341182</v>
      </c>
      <c r="J7" s="71">
        <f>K7-I7</f>
        <v>0</v>
      </c>
      <c r="K7" s="46">
        <v>4341182</v>
      </c>
      <c r="L7" s="71">
        <f>M7-K7</f>
        <v>539975</v>
      </c>
      <c r="M7" s="46">
        <v>4881157</v>
      </c>
      <c r="N7" s="48">
        <f>E7+F7+H7+J7+L7</f>
        <v>4881157</v>
      </c>
      <c r="O7" s="54">
        <f>F7+H7+J7+L7</f>
        <v>519311</v>
      </c>
      <c r="P7" s="113">
        <f>O7/E7*100</f>
        <v>11.905761918233702</v>
      </c>
      <c r="Q7" s="87">
        <v>4881157</v>
      </c>
      <c r="R7" s="100">
        <f>Q7-M7</f>
        <v>0</v>
      </c>
      <c r="S7" s="108"/>
    </row>
    <row r="8" spans="1:19" ht="12.75" customHeight="1">
      <c r="A8" s="92" t="s">
        <v>24</v>
      </c>
      <c r="B8" s="92" t="s">
        <v>4</v>
      </c>
      <c r="C8" s="49" t="s">
        <v>92</v>
      </c>
      <c r="D8" s="62" t="s">
        <v>81</v>
      </c>
      <c r="E8" s="51">
        <f>E9</f>
        <v>2530009</v>
      </c>
      <c r="F8" s="71">
        <f aca="true" t="shared" si="0" ref="F8:F37">G8-E8</f>
        <v>0</v>
      </c>
      <c r="G8" s="51">
        <f>G9</f>
        <v>2530009</v>
      </c>
      <c r="H8" s="71">
        <f aca="true" t="shared" si="1" ref="H8:H38">I8-G8</f>
        <v>0</v>
      </c>
      <c r="I8" s="51">
        <f>I9</f>
        <v>2530009</v>
      </c>
      <c r="J8" s="71">
        <f aca="true" t="shared" si="2" ref="J8:J38">K8-I8</f>
        <v>0</v>
      </c>
      <c r="K8" s="51">
        <f>K9</f>
        <v>2530009</v>
      </c>
      <c r="L8" s="71">
        <f aca="true" t="shared" si="3" ref="L8:L37">M8-K8</f>
        <v>90495</v>
      </c>
      <c r="M8" s="51">
        <f>M9</f>
        <v>2620504</v>
      </c>
      <c r="N8" s="48">
        <f aca="true" t="shared" si="4" ref="N8:N38">E8+F8+H8+J8+L8</f>
        <v>2620504</v>
      </c>
      <c r="O8" s="54">
        <f>F8+H8+J8+L8</f>
        <v>90495</v>
      </c>
      <c r="P8" s="113">
        <f aca="true" t="shared" si="5" ref="P8:P38">O8/E8*100</f>
        <v>3.576864746330942</v>
      </c>
      <c r="Q8" s="88">
        <f>Q9</f>
        <v>2620504</v>
      </c>
      <c r="R8" s="101">
        <f aca="true" t="shared" si="6" ref="R8:R37">Q8-M8</f>
        <v>0</v>
      </c>
      <c r="S8" s="109"/>
    </row>
    <row r="9" spans="1:19" ht="13.5" customHeight="1">
      <c r="A9" s="92" t="s">
        <v>26</v>
      </c>
      <c r="B9" s="92" t="s">
        <v>24</v>
      </c>
      <c r="C9" s="49" t="s">
        <v>93</v>
      </c>
      <c r="D9" s="50" t="s">
        <v>95</v>
      </c>
      <c r="E9" s="51">
        <v>2530009</v>
      </c>
      <c r="F9" s="71">
        <f t="shared" si="0"/>
        <v>0</v>
      </c>
      <c r="G9" s="51">
        <v>2530009</v>
      </c>
      <c r="H9" s="71">
        <f t="shared" si="1"/>
        <v>0</v>
      </c>
      <c r="I9" s="51">
        <v>2530009</v>
      </c>
      <c r="J9" s="71">
        <f t="shared" si="2"/>
        <v>0</v>
      </c>
      <c r="K9" s="51">
        <v>2530009</v>
      </c>
      <c r="L9" s="71">
        <f t="shared" si="3"/>
        <v>90495</v>
      </c>
      <c r="M9" s="51">
        <v>2620504</v>
      </c>
      <c r="N9" s="48">
        <f t="shared" si="4"/>
        <v>2620504</v>
      </c>
      <c r="O9" s="54">
        <f aca="true" t="shared" si="7" ref="O9:O37">F9+H9+J9+L9</f>
        <v>90495</v>
      </c>
      <c r="P9" s="113">
        <f t="shared" si="5"/>
        <v>3.576864746330942</v>
      </c>
      <c r="Q9" s="88">
        <v>2620504</v>
      </c>
      <c r="R9" s="101">
        <f t="shared" si="6"/>
        <v>0</v>
      </c>
      <c r="S9" s="109"/>
    </row>
    <row r="10" spans="1:19" ht="12.75">
      <c r="A10" s="92" t="s">
        <v>5</v>
      </c>
      <c r="B10" s="92" t="s">
        <v>5</v>
      </c>
      <c r="C10" s="49" t="s">
        <v>94</v>
      </c>
      <c r="D10" s="62" t="s">
        <v>82</v>
      </c>
      <c r="E10" s="51">
        <f>E11+E12+E13</f>
        <v>362772</v>
      </c>
      <c r="F10" s="71">
        <f t="shared" si="0"/>
        <v>0</v>
      </c>
      <c r="G10" s="51">
        <f>G11+G12+G13</f>
        <v>362772</v>
      </c>
      <c r="H10" s="71">
        <f t="shared" si="1"/>
        <v>0</v>
      </c>
      <c r="I10" s="51">
        <f>I11+I12+I13</f>
        <v>362772</v>
      </c>
      <c r="J10" s="71">
        <f t="shared" si="2"/>
        <v>0</v>
      </c>
      <c r="K10" s="51">
        <f>K11+K12+K13</f>
        <v>362772</v>
      </c>
      <c r="L10" s="71">
        <f t="shared" si="3"/>
        <v>38328</v>
      </c>
      <c r="M10" s="51">
        <f>M11+M12+M13</f>
        <v>401100</v>
      </c>
      <c r="N10" s="48">
        <f t="shared" si="4"/>
        <v>401100</v>
      </c>
      <c r="O10" s="54">
        <f t="shared" si="7"/>
        <v>38328</v>
      </c>
      <c r="P10" s="113">
        <f t="shared" si="5"/>
        <v>10.565313750785617</v>
      </c>
      <c r="Q10" s="88">
        <f>Q11+Q12+Q13</f>
        <v>401100</v>
      </c>
      <c r="R10" s="101">
        <f t="shared" si="6"/>
        <v>0</v>
      </c>
      <c r="S10" s="109"/>
    </row>
    <row r="11" spans="1:19" ht="35.25" customHeight="1">
      <c r="A11" s="92" t="s">
        <v>29</v>
      </c>
      <c r="B11" s="92" t="s">
        <v>29</v>
      </c>
      <c r="C11" s="49" t="s">
        <v>96</v>
      </c>
      <c r="D11" s="65" t="s">
        <v>30</v>
      </c>
      <c r="E11" s="51">
        <v>106348</v>
      </c>
      <c r="F11" s="71">
        <f t="shared" si="0"/>
        <v>0</v>
      </c>
      <c r="G11" s="51">
        <v>106348</v>
      </c>
      <c r="H11" s="71">
        <f t="shared" si="1"/>
        <v>0</v>
      </c>
      <c r="I11" s="51">
        <v>106348</v>
      </c>
      <c r="J11" s="71">
        <f t="shared" si="2"/>
        <v>0</v>
      </c>
      <c r="K11" s="51">
        <v>106348</v>
      </c>
      <c r="L11" s="71">
        <f t="shared" si="3"/>
        <v>15868</v>
      </c>
      <c r="M11" s="51">
        <v>122216</v>
      </c>
      <c r="N11" s="48">
        <f t="shared" si="4"/>
        <v>122216</v>
      </c>
      <c r="O11" s="54">
        <f t="shared" si="7"/>
        <v>15868</v>
      </c>
      <c r="P11" s="113">
        <f t="shared" si="5"/>
        <v>14.92082596757814</v>
      </c>
      <c r="Q11" s="88">
        <v>122216</v>
      </c>
      <c r="R11" s="101">
        <f t="shared" si="6"/>
        <v>0</v>
      </c>
      <c r="S11" s="109"/>
    </row>
    <row r="12" spans="1:19" ht="33.75">
      <c r="A12" s="92" t="s">
        <v>31</v>
      </c>
      <c r="B12" s="92" t="s">
        <v>141</v>
      </c>
      <c r="C12" s="49" t="s">
        <v>97</v>
      </c>
      <c r="D12" s="65" t="s">
        <v>32</v>
      </c>
      <c r="E12" s="51">
        <v>256424</v>
      </c>
      <c r="F12" s="71">
        <f t="shared" si="0"/>
        <v>0</v>
      </c>
      <c r="G12" s="51">
        <v>256424</v>
      </c>
      <c r="H12" s="71">
        <f t="shared" si="1"/>
        <v>0</v>
      </c>
      <c r="I12" s="51">
        <v>256424</v>
      </c>
      <c r="J12" s="71">
        <f t="shared" si="2"/>
        <v>0</v>
      </c>
      <c r="K12" s="51">
        <v>256424</v>
      </c>
      <c r="L12" s="71">
        <f t="shared" si="3"/>
        <v>22284</v>
      </c>
      <c r="M12" s="51">
        <v>278708</v>
      </c>
      <c r="N12" s="48">
        <f t="shared" si="4"/>
        <v>278708</v>
      </c>
      <c r="O12" s="54">
        <f t="shared" si="7"/>
        <v>22284</v>
      </c>
      <c r="P12" s="113">
        <f t="shared" si="5"/>
        <v>8.690294200230868</v>
      </c>
      <c r="Q12" s="88">
        <v>278708</v>
      </c>
      <c r="R12" s="101">
        <f t="shared" si="6"/>
        <v>0</v>
      </c>
      <c r="S12" s="109"/>
    </row>
    <row r="13" spans="1:19" ht="22.5">
      <c r="A13" s="92" t="s">
        <v>33</v>
      </c>
      <c r="B13" s="92" t="s">
        <v>33</v>
      </c>
      <c r="C13" s="49" t="s">
        <v>98</v>
      </c>
      <c r="D13" s="65" t="s">
        <v>34</v>
      </c>
      <c r="E13" s="51">
        <v>0</v>
      </c>
      <c r="F13" s="71">
        <f t="shared" si="0"/>
        <v>0</v>
      </c>
      <c r="G13" s="51"/>
      <c r="H13" s="71">
        <f t="shared" si="1"/>
        <v>0</v>
      </c>
      <c r="I13" s="51"/>
      <c r="J13" s="71">
        <f t="shared" si="2"/>
        <v>0</v>
      </c>
      <c r="K13" s="51"/>
      <c r="L13" s="71">
        <f t="shared" si="3"/>
        <v>176</v>
      </c>
      <c r="M13" s="51">
        <v>176</v>
      </c>
      <c r="N13" s="48">
        <f t="shared" si="4"/>
        <v>176</v>
      </c>
      <c r="O13" s="54">
        <f t="shared" si="7"/>
        <v>176</v>
      </c>
      <c r="P13" s="113"/>
      <c r="Q13" s="88">
        <v>176</v>
      </c>
      <c r="R13" s="101">
        <f t="shared" si="6"/>
        <v>0</v>
      </c>
      <c r="S13" s="109"/>
    </row>
    <row r="14" spans="1:19" ht="12.75">
      <c r="A14" s="92" t="s">
        <v>6</v>
      </c>
      <c r="B14" s="92" t="s">
        <v>6</v>
      </c>
      <c r="C14" s="49" t="s">
        <v>100</v>
      </c>
      <c r="D14" s="62" t="s">
        <v>99</v>
      </c>
      <c r="E14" s="51">
        <f>E15+E16+E17</f>
        <v>483745</v>
      </c>
      <c r="F14" s="71">
        <f t="shared" si="0"/>
        <v>-20664</v>
      </c>
      <c r="G14" s="51">
        <f>G15+G16+G17</f>
        <v>463081</v>
      </c>
      <c r="H14" s="71">
        <f t="shared" si="1"/>
        <v>0</v>
      </c>
      <c r="I14" s="51">
        <f>I15+I16+I17</f>
        <v>463081</v>
      </c>
      <c r="J14" s="71">
        <f t="shared" si="2"/>
        <v>0</v>
      </c>
      <c r="K14" s="51">
        <f>K15+K16+K17</f>
        <v>463081</v>
      </c>
      <c r="L14" s="71">
        <f t="shared" si="3"/>
        <v>-27142</v>
      </c>
      <c r="M14" s="51">
        <f>M15+M16+M17</f>
        <v>435939</v>
      </c>
      <c r="N14" s="48">
        <f t="shared" si="4"/>
        <v>435939</v>
      </c>
      <c r="O14" s="54">
        <f t="shared" si="7"/>
        <v>-47806</v>
      </c>
      <c r="P14" s="113">
        <f t="shared" si="5"/>
        <v>-9.882479405471893</v>
      </c>
      <c r="Q14" s="88">
        <f>Q15+Q16+Q17</f>
        <v>435939</v>
      </c>
      <c r="R14" s="101">
        <f t="shared" si="6"/>
        <v>0</v>
      </c>
      <c r="S14" s="109"/>
    </row>
    <row r="15" spans="1:19" ht="22.5">
      <c r="A15" s="92" t="s">
        <v>36</v>
      </c>
      <c r="B15" s="92" t="s">
        <v>36</v>
      </c>
      <c r="C15" s="49" t="s">
        <v>101</v>
      </c>
      <c r="D15" s="65" t="s">
        <v>37</v>
      </c>
      <c r="E15" s="51">
        <v>10253</v>
      </c>
      <c r="F15" s="71">
        <f t="shared" si="0"/>
        <v>0</v>
      </c>
      <c r="G15" s="51">
        <v>10253</v>
      </c>
      <c r="H15" s="71">
        <f t="shared" si="1"/>
        <v>0</v>
      </c>
      <c r="I15" s="51">
        <v>10253</v>
      </c>
      <c r="J15" s="71">
        <f t="shared" si="2"/>
        <v>0</v>
      </c>
      <c r="K15" s="51">
        <v>10253</v>
      </c>
      <c r="L15" s="71">
        <f t="shared" si="3"/>
        <v>-1253</v>
      </c>
      <c r="M15" s="51">
        <v>9000</v>
      </c>
      <c r="N15" s="48">
        <f t="shared" si="4"/>
        <v>9000</v>
      </c>
      <c r="O15" s="54">
        <f t="shared" si="7"/>
        <v>-1253</v>
      </c>
      <c r="P15" s="113">
        <f t="shared" si="5"/>
        <v>-12.220813420462303</v>
      </c>
      <c r="Q15" s="88">
        <v>9000</v>
      </c>
      <c r="R15" s="101">
        <f t="shared" si="6"/>
        <v>0</v>
      </c>
      <c r="S15" s="109"/>
    </row>
    <row r="16" spans="1:19" ht="12.75">
      <c r="A16" s="92" t="s">
        <v>38</v>
      </c>
      <c r="B16" s="92" t="s">
        <v>38</v>
      </c>
      <c r="C16" s="49" t="s">
        <v>102</v>
      </c>
      <c r="D16" s="50" t="s">
        <v>41</v>
      </c>
      <c r="E16" s="51">
        <v>390443</v>
      </c>
      <c r="F16" s="71">
        <f t="shared" si="0"/>
        <v>0</v>
      </c>
      <c r="G16" s="51">
        <v>390443</v>
      </c>
      <c r="H16" s="71">
        <f t="shared" si="1"/>
        <v>0</v>
      </c>
      <c r="I16" s="51">
        <v>390443</v>
      </c>
      <c r="J16" s="71">
        <f t="shared" si="2"/>
        <v>0</v>
      </c>
      <c r="K16" s="51">
        <v>390443</v>
      </c>
      <c r="L16" s="71">
        <f t="shared" si="3"/>
        <v>-25889</v>
      </c>
      <c r="M16" s="51">
        <v>364554</v>
      </c>
      <c r="N16" s="48">
        <f t="shared" si="4"/>
        <v>364554</v>
      </c>
      <c r="O16" s="54">
        <f t="shared" si="7"/>
        <v>-25889</v>
      </c>
      <c r="P16" s="113">
        <f t="shared" si="5"/>
        <v>-6.630673363333445</v>
      </c>
      <c r="Q16" s="88">
        <v>364554</v>
      </c>
      <c r="R16" s="101">
        <f t="shared" si="6"/>
        <v>0</v>
      </c>
      <c r="S16" s="109"/>
    </row>
    <row r="17" spans="1:19" ht="12.75">
      <c r="A17" s="92" t="s">
        <v>40</v>
      </c>
      <c r="B17" s="92" t="s">
        <v>40</v>
      </c>
      <c r="C17" s="49" t="s">
        <v>103</v>
      </c>
      <c r="D17" s="50" t="s">
        <v>83</v>
      </c>
      <c r="E17" s="51">
        <v>83049</v>
      </c>
      <c r="F17" s="71">
        <f t="shared" si="0"/>
        <v>-20664</v>
      </c>
      <c r="G17" s="51">
        <v>62385</v>
      </c>
      <c r="H17" s="71">
        <f t="shared" si="1"/>
        <v>0</v>
      </c>
      <c r="I17" s="51">
        <v>62385</v>
      </c>
      <c r="J17" s="71">
        <f t="shared" si="2"/>
        <v>0</v>
      </c>
      <c r="K17" s="51">
        <v>62385</v>
      </c>
      <c r="L17" s="71">
        <f t="shared" si="3"/>
        <v>0</v>
      </c>
      <c r="M17" s="51">
        <v>62385</v>
      </c>
      <c r="N17" s="48">
        <f t="shared" si="4"/>
        <v>62385</v>
      </c>
      <c r="O17" s="54">
        <f t="shared" si="7"/>
        <v>-20664</v>
      </c>
      <c r="P17" s="113">
        <f t="shared" si="5"/>
        <v>-24.88169634793917</v>
      </c>
      <c r="Q17" s="88">
        <v>62385</v>
      </c>
      <c r="R17" s="101">
        <f t="shared" si="6"/>
        <v>0</v>
      </c>
      <c r="S17" s="109"/>
    </row>
    <row r="18" spans="1:19" ht="22.5">
      <c r="A18" s="92" t="s">
        <v>7</v>
      </c>
      <c r="B18" s="92" t="s">
        <v>7</v>
      </c>
      <c r="C18" s="49" t="s">
        <v>105</v>
      </c>
      <c r="D18" s="67" t="s">
        <v>104</v>
      </c>
      <c r="E18" s="51">
        <v>40608</v>
      </c>
      <c r="F18" s="71">
        <f t="shared" si="0"/>
        <v>0</v>
      </c>
      <c r="G18" s="51">
        <v>40608</v>
      </c>
      <c r="H18" s="71">
        <f t="shared" si="1"/>
        <v>0</v>
      </c>
      <c r="I18" s="51">
        <v>40608</v>
      </c>
      <c r="J18" s="71">
        <f t="shared" si="2"/>
        <v>0</v>
      </c>
      <c r="K18" s="51">
        <v>40608</v>
      </c>
      <c r="L18" s="71">
        <f t="shared" si="3"/>
        <v>-2932</v>
      </c>
      <c r="M18" s="51">
        <v>37676</v>
      </c>
      <c r="N18" s="48">
        <f t="shared" si="4"/>
        <v>37676</v>
      </c>
      <c r="O18" s="54">
        <f t="shared" si="7"/>
        <v>-2932</v>
      </c>
      <c r="P18" s="113">
        <f t="shared" si="5"/>
        <v>-7.220252167060677</v>
      </c>
      <c r="Q18" s="88">
        <v>37676</v>
      </c>
      <c r="R18" s="101">
        <f t="shared" si="6"/>
        <v>0</v>
      </c>
      <c r="S18" s="109"/>
    </row>
    <row r="19" spans="1:19" ht="45">
      <c r="A19" s="92" t="s">
        <v>8</v>
      </c>
      <c r="B19" s="92" t="s">
        <v>8</v>
      </c>
      <c r="C19" s="49" t="s">
        <v>106</v>
      </c>
      <c r="D19" s="66" t="s">
        <v>84</v>
      </c>
      <c r="E19" s="73">
        <v>0</v>
      </c>
      <c r="F19" s="71">
        <f t="shared" si="0"/>
        <v>0</v>
      </c>
      <c r="G19" s="51">
        <v>0</v>
      </c>
      <c r="H19" s="71">
        <f t="shared" si="1"/>
        <v>0</v>
      </c>
      <c r="I19" s="51">
        <v>0</v>
      </c>
      <c r="J19" s="71">
        <f t="shared" si="2"/>
        <v>0</v>
      </c>
      <c r="K19" s="51">
        <v>0</v>
      </c>
      <c r="L19" s="71">
        <f t="shared" si="3"/>
        <v>-19000</v>
      </c>
      <c r="M19" s="51">
        <v>-19000</v>
      </c>
      <c r="N19" s="48">
        <f t="shared" si="4"/>
        <v>-19000</v>
      </c>
      <c r="O19" s="54">
        <f t="shared" si="7"/>
        <v>-19000</v>
      </c>
      <c r="P19" s="113"/>
      <c r="Q19" s="88">
        <v>-19000</v>
      </c>
      <c r="R19" s="101">
        <f t="shared" si="6"/>
        <v>0</v>
      </c>
      <c r="S19" s="109"/>
    </row>
    <row r="20" spans="1:19" ht="45">
      <c r="A20" s="92" t="s">
        <v>9</v>
      </c>
      <c r="B20" s="92" t="s">
        <v>9</v>
      </c>
      <c r="C20" s="52" t="s">
        <v>107</v>
      </c>
      <c r="D20" s="67" t="s">
        <v>85</v>
      </c>
      <c r="E20" s="51">
        <v>500290</v>
      </c>
      <c r="F20" s="71">
        <f t="shared" si="0"/>
        <v>0</v>
      </c>
      <c r="G20" s="51">
        <v>500290</v>
      </c>
      <c r="H20" s="71">
        <f t="shared" si="1"/>
        <v>0</v>
      </c>
      <c r="I20" s="51">
        <v>500290</v>
      </c>
      <c r="J20" s="71">
        <f t="shared" si="2"/>
        <v>0</v>
      </c>
      <c r="K20" s="51">
        <v>500290</v>
      </c>
      <c r="L20" s="71">
        <f t="shared" si="3"/>
        <v>416528</v>
      </c>
      <c r="M20" s="51">
        <v>916818</v>
      </c>
      <c r="N20" s="48">
        <f t="shared" si="4"/>
        <v>916818</v>
      </c>
      <c r="O20" s="54">
        <f t="shared" si="7"/>
        <v>416528</v>
      </c>
      <c r="P20" s="113">
        <f t="shared" si="5"/>
        <v>83.25731075975933</v>
      </c>
      <c r="Q20" s="88">
        <v>916818</v>
      </c>
      <c r="R20" s="101">
        <f t="shared" si="6"/>
        <v>0</v>
      </c>
      <c r="S20" s="109"/>
    </row>
    <row r="21" spans="1:19" ht="22.5">
      <c r="A21" s="92" t="s">
        <v>10</v>
      </c>
      <c r="B21" s="92" t="s">
        <v>10</v>
      </c>
      <c r="C21" s="52" t="s">
        <v>108</v>
      </c>
      <c r="D21" s="67" t="s">
        <v>86</v>
      </c>
      <c r="E21" s="51">
        <f>E22</f>
        <v>16332</v>
      </c>
      <c r="F21" s="71">
        <f t="shared" si="0"/>
        <v>0</v>
      </c>
      <c r="G21" s="51">
        <f>G22</f>
        <v>16332</v>
      </c>
      <c r="H21" s="71">
        <f t="shared" si="1"/>
        <v>0</v>
      </c>
      <c r="I21" s="51">
        <f>I22</f>
        <v>16332</v>
      </c>
      <c r="J21" s="71">
        <f t="shared" si="2"/>
        <v>0</v>
      </c>
      <c r="K21" s="51">
        <f>K22</f>
        <v>16332</v>
      </c>
      <c r="L21" s="71">
        <f t="shared" si="3"/>
        <v>1800</v>
      </c>
      <c r="M21" s="51">
        <f>M22</f>
        <v>18132</v>
      </c>
      <c r="N21" s="48">
        <f t="shared" si="4"/>
        <v>18132</v>
      </c>
      <c r="O21" s="54">
        <f t="shared" si="7"/>
        <v>1800</v>
      </c>
      <c r="P21" s="113">
        <f t="shared" si="5"/>
        <v>11.021307861866275</v>
      </c>
      <c r="Q21" s="88">
        <f>Q22</f>
        <v>18132</v>
      </c>
      <c r="R21" s="101">
        <f t="shared" si="6"/>
        <v>0</v>
      </c>
      <c r="S21" s="109"/>
    </row>
    <row r="22" spans="1:19" ht="22.5" customHeight="1">
      <c r="A22" s="92" t="s">
        <v>47</v>
      </c>
      <c r="B22" s="92" t="s">
        <v>47</v>
      </c>
      <c r="C22" s="52" t="s">
        <v>109</v>
      </c>
      <c r="D22" s="53" t="s">
        <v>48</v>
      </c>
      <c r="E22" s="51">
        <v>16332</v>
      </c>
      <c r="F22" s="71">
        <f t="shared" si="0"/>
        <v>0</v>
      </c>
      <c r="G22" s="51">
        <v>16332</v>
      </c>
      <c r="H22" s="71">
        <f t="shared" si="1"/>
        <v>0</v>
      </c>
      <c r="I22" s="51">
        <v>16332</v>
      </c>
      <c r="J22" s="71">
        <f t="shared" si="2"/>
        <v>0</v>
      </c>
      <c r="K22" s="51">
        <v>16332</v>
      </c>
      <c r="L22" s="71">
        <f t="shared" si="3"/>
        <v>1800</v>
      </c>
      <c r="M22" s="51">
        <v>18132</v>
      </c>
      <c r="N22" s="48">
        <f t="shared" si="4"/>
        <v>18132</v>
      </c>
      <c r="O22" s="54">
        <f t="shared" si="7"/>
        <v>1800</v>
      </c>
      <c r="P22" s="113">
        <f t="shared" si="5"/>
        <v>11.021307861866275</v>
      </c>
      <c r="Q22" s="88">
        <v>18132</v>
      </c>
      <c r="R22" s="101">
        <f t="shared" si="6"/>
        <v>0</v>
      </c>
      <c r="S22" s="109"/>
    </row>
    <row r="23" spans="1:19" ht="33.75">
      <c r="A23" s="92" t="s">
        <v>11</v>
      </c>
      <c r="B23" s="92" t="s">
        <v>11</v>
      </c>
      <c r="C23" s="52" t="s">
        <v>110</v>
      </c>
      <c r="D23" s="67" t="s">
        <v>87</v>
      </c>
      <c r="E23" s="51">
        <v>0</v>
      </c>
      <c r="F23" s="71">
        <f t="shared" si="0"/>
        <v>0</v>
      </c>
      <c r="G23" s="51">
        <v>0</v>
      </c>
      <c r="H23" s="71">
        <f t="shared" si="1"/>
        <v>0</v>
      </c>
      <c r="I23" s="51">
        <v>0</v>
      </c>
      <c r="J23" s="71">
        <f t="shared" si="2"/>
        <v>0</v>
      </c>
      <c r="K23" s="51">
        <v>0</v>
      </c>
      <c r="L23" s="71">
        <f t="shared" si="3"/>
        <v>176</v>
      </c>
      <c r="M23" s="51">
        <v>176</v>
      </c>
      <c r="N23" s="48">
        <f t="shared" si="4"/>
        <v>176</v>
      </c>
      <c r="O23" s="54">
        <f t="shared" si="7"/>
        <v>176</v>
      </c>
      <c r="P23" s="113"/>
      <c r="Q23" s="88">
        <v>176</v>
      </c>
      <c r="R23" s="101">
        <f t="shared" si="6"/>
        <v>0</v>
      </c>
      <c r="S23" s="109"/>
    </row>
    <row r="24" spans="1:19" ht="33.75">
      <c r="A24" s="92" t="s">
        <v>12</v>
      </c>
      <c r="B24" s="92" t="s">
        <v>12</v>
      </c>
      <c r="C24" s="52" t="s">
        <v>113</v>
      </c>
      <c r="D24" s="67" t="s">
        <v>88</v>
      </c>
      <c r="E24" s="51">
        <f>E25+E26</f>
        <v>172373</v>
      </c>
      <c r="F24" s="71">
        <f t="shared" si="0"/>
        <v>0</v>
      </c>
      <c r="G24" s="51">
        <f>G25+G26</f>
        <v>172373</v>
      </c>
      <c r="H24" s="71">
        <f t="shared" si="1"/>
        <v>0</v>
      </c>
      <c r="I24" s="51">
        <f>I25+I26</f>
        <v>172373</v>
      </c>
      <c r="J24" s="71">
        <f t="shared" si="2"/>
        <v>0</v>
      </c>
      <c r="K24" s="51">
        <f>K25+K26</f>
        <v>172373</v>
      </c>
      <c r="L24" s="71">
        <f t="shared" si="3"/>
        <v>-23064</v>
      </c>
      <c r="M24" s="51">
        <v>149309</v>
      </c>
      <c r="N24" s="48">
        <f t="shared" si="4"/>
        <v>149309</v>
      </c>
      <c r="O24" s="54">
        <f t="shared" si="7"/>
        <v>-23064</v>
      </c>
      <c r="P24" s="113">
        <f t="shared" si="5"/>
        <v>-13.380285775614512</v>
      </c>
      <c r="Q24" s="88">
        <v>149309</v>
      </c>
      <c r="R24" s="101">
        <f t="shared" si="6"/>
        <v>0</v>
      </c>
      <c r="S24" s="109"/>
    </row>
    <row r="25" spans="1:19" ht="22.5">
      <c r="A25" s="92" t="s">
        <v>135</v>
      </c>
      <c r="B25" s="92" t="s">
        <v>135</v>
      </c>
      <c r="C25" s="52" t="s">
        <v>114</v>
      </c>
      <c r="D25" s="53" t="s">
        <v>111</v>
      </c>
      <c r="E25" s="51">
        <v>18356</v>
      </c>
      <c r="F25" s="71">
        <f t="shared" si="0"/>
        <v>0</v>
      </c>
      <c r="G25" s="51">
        <v>18356</v>
      </c>
      <c r="H25" s="71">
        <f t="shared" si="1"/>
        <v>0</v>
      </c>
      <c r="I25" s="51">
        <v>18356</v>
      </c>
      <c r="J25" s="71">
        <f t="shared" si="2"/>
        <v>0</v>
      </c>
      <c r="K25" s="51">
        <v>18356</v>
      </c>
      <c r="L25" s="71">
        <f t="shared" si="3"/>
        <v>26644</v>
      </c>
      <c r="M25" s="51">
        <v>45000</v>
      </c>
      <c r="N25" s="48">
        <f t="shared" si="4"/>
        <v>45000</v>
      </c>
      <c r="O25" s="54">
        <f t="shared" si="7"/>
        <v>26644</v>
      </c>
      <c r="P25" s="113">
        <f t="shared" si="5"/>
        <v>145.1514491174548</v>
      </c>
      <c r="Q25" s="88">
        <v>45000</v>
      </c>
      <c r="R25" s="101">
        <f t="shared" si="6"/>
        <v>0</v>
      </c>
      <c r="S25" s="109"/>
    </row>
    <row r="26" spans="1:19" ht="67.5">
      <c r="A26" s="92" t="s">
        <v>136</v>
      </c>
      <c r="B26" s="92" t="s">
        <v>136</v>
      </c>
      <c r="C26" s="52" t="s">
        <v>115</v>
      </c>
      <c r="D26" s="53" t="s">
        <v>112</v>
      </c>
      <c r="E26" s="51">
        <v>154017</v>
      </c>
      <c r="F26" s="71">
        <f t="shared" si="0"/>
        <v>0</v>
      </c>
      <c r="G26" s="51">
        <v>154017</v>
      </c>
      <c r="H26" s="71">
        <f t="shared" si="1"/>
        <v>0</v>
      </c>
      <c r="I26" s="51">
        <v>154017</v>
      </c>
      <c r="J26" s="71">
        <f t="shared" si="2"/>
        <v>0</v>
      </c>
      <c r="K26" s="51">
        <v>154017</v>
      </c>
      <c r="L26" s="71">
        <f t="shared" si="3"/>
        <v>-49708</v>
      </c>
      <c r="M26" s="51">
        <v>104309</v>
      </c>
      <c r="N26" s="48">
        <f t="shared" si="4"/>
        <v>104309</v>
      </c>
      <c r="O26" s="54">
        <f t="shared" si="7"/>
        <v>-49708</v>
      </c>
      <c r="P26" s="113">
        <f t="shared" si="5"/>
        <v>-32.27435932397073</v>
      </c>
      <c r="Q26" s="88">
        <v>104309</v>
      </c>
      <c r="R26" s="101">
        <f t="shared" si="6"/>
        <v>0</v>
      </c>
      <c r="S26" s="109"/>
    </row>
    <row r="27" spans="1:19" ht="22.5">
      <c r="A27" s="92" t="s">
        <v>13</v>
      </c>
      <c r="B27" s="92" t="s">
        <v>13</v>
      </c>
      <c r="C27" s="52" t="s">
        <v>118</v>
      </c>
      <c r="D27" s="67" t="s">
        <v>89</v>
      </c>
      <c r="E27" s="51">
        <v>1788</v>
      </c>
      <c r="F27" s="71">
        <f t="shared" si="0"/>
        <v>0</v>
      </c>
      <c r="G27" s="51">
        <v>1788</v>
      </c>
      <c r="H27" s="71">
        <f t="shared" si="1"/>
        <v>0</v>
      </c>
      <c r="I27" s="51">
        <v>1788</v>
      </c>
      <c r="J27" s="71">
        <f t="shared" si="2"/>
        <v>0</v>
      </c>
      <c r="K27" s="51">
        <v>1788</v>
      </c>
      <c r="L27" s="71">
        <f t="shared" si="3"/>
        <v>-1549</v>
      </c>
      <c r="M27" s="51">
        <v>239</v>
      </c>
      <c r="N27" s="48">
        <f t="shared" si="4"/>
        <v>239</v>
      </c>
      <c r="O27" s="54">
        <f t="shared" si="7"/>
        <v>-1549</v>
      </c>
      <c r="P27" s="113">
        <f t="shared" si="5"/>
        <v>-86.63310961968679</v>
      </c>
      <c r="Q27" s="88">
        <v>239</v>
      </c>
      <c r="R27" s="101">
        <f t="shared" si="6"/>
        <v>0</v>
      </c>
      <c r="S27" s="109"/>
    </row>
    <row r="28" spans="1:19" ht="22.5">
      <c r="A28" s="92" t="s">
        <v>14</v>
      </c>
      <c r="B28" s="92" t="s">
        <v>14</v>
      </c>
      <c r="C28" s="52" t="s">
        <v>119</v>
      </c>
      <c r="D28" s="67" t="s">
        <v>90</v>
      </c>
      <c r="E28" s="51">
        <v>52000</v>
      </c>
      <c r="F28" s="71">
        <f t="shared" si="0"/>
        <v>0</v>
      </c>
      <c r="G28" s="51">
        <v>52000</v>
      </c>
      <c r="H28" s="71">
        <f t="shared" si="1"/>
        <v>0</v>
      </c>
      <c r="I28" s="51">
        <v>52000</v>
      </c>
      <c r="J28" s="71">
        <f t="shared" si="2"/>
        <v>0</v>
      </c>
      <c r="K28" s="51">
        <v>52000</v>
      </c>
      <c r="L28" s="71">
        <f t="shared" si="3"/>
        <v>6015</v>
      </c>
      <c r="M28" s="51">
        <v>58015</v>
      </c>
      <c r="N28" s="48">
        <f t="shared" si="4"/>
        <v>58015</v>
      </c>
      <c r="O28" s="54">
        <f t="shared" si="7"/>
        <v>6015</v>
      </c>
      <c r="P28" s="113">
        <f t="shared" si="5"/>
        <v>11.567307692307692</v>
      </c>
      <c r="Q28" s="88">
        <v>58015</v>
      </c>
      <c r="R28" s="101">
        <f t="shared" si="6"/>
        <v>0</v>
      </c>
      <c r="S28" s="109"/>
    </row>
    <row r="29" spans="1:19" ht="12.75">
      <c r="A29" s="92" t="s">
        <v>15</v>
      </c>
      <c r="B29" s="92" t="s">
        <v>15</v>
      </c>
      <c r="C29" s="52" t="s">
        <v>120</v>
      </c>
      <c r="D29" s="67" t="s">
        <v>91</v>
      </c>
      <c r="E29" s="51">
        <v>201929</v>
      </c>
      <c r="F29" s="71">
        <f t="shared" si="0"/>
        <v>0</v>
      </c>
      <c r="G29" s="51">
        <v>201929</v>
      </c>
      <c r="H29" s="71">
        <f t="shared" si="1"/>
        <v>0</v>
      </c>
      <c r="I29" s="51">
        <v>201929</v>
      </c>
      <c r="J29" s="71">
        <f t="shared" si="2"/>
        <v>0</v>
      </c>
      <c r="K29" s="51">
        <v>201929</v>
      </c>
      <c r="L29" s="71">
        <f t="shared" si="3"/>
        <v>60320</v>
      </c>
      <c r="M29" s="51">
        <v>262249</v>
      </c>
      <c r="N29" s="48">
        <f t="shared" si="4"/>
        <v>262249</v>
      </c>
      <c r="O29" s="54">
        <f t="shared" si="7"/>
        <v>60320</v>
      </c>
      <c r="P29" s="113">
        <f t="shared" si="5"/>
        <v>29.871885662782464</v>
      </c>
      <c r="Q29" s="88">
        <v>262249</v>
      </c>
      <c r="R29" s="101">
        <f t="shared" si="6"/>
        <v>0</v>
      </c>
      <c r="S29" s="109"/>
    </row>
    <row r="30" spans="1:19" ht="33.75">
      <c r="A30" s="92" t="s">
        <v>129</v>
      </c>
      <c r="B30" s="92" t="s">
        <v>129</v>
      </c>
      <c r="C30" s="52" t="s">
        <v>121</v>
      </c>
      <c r="D30" s="67" t="s">
        <v>116</v>
      </c>
      <c r="E30" s="51">
        <v>0</v>
      </c>
      <c r="F30" s="71">
        <f t="shared" si="0"/>
        <v>0</v>
      </c>
      <c r="G30" s="51">
        <v>0</v>
      </c>
      <c r="H30" s="71">
        <f t="shared" si="1"/>
        <v>0</v>
      </c>
      <c r="I30" s="51">
        <v>0</v>
      </c>
      <c r="J30" s="71">
        <f t="shared" si="2"/>
        <v>0</v>
      </c>
      <c r="K30" s="51">
        <v>0</v>
      </c>
      <c r="L30" s="71">
        <f t="shared" si="3"/>
        <v>0</v>
      </c>
      <c r="M30" s="51">
        <v>0</v>
      </c>
      <c r="N30" s="48">
        <f t="shared" si="4"/>
        <v>0</v>
      </c>
      <c r="O30" s="54">
        <f t="shared" si="7"/>
        <v>0</v>
      </c>
      <c r="P30" s="113"/>
      <c r="Q30" s="88">
        <v>0</v>
      </c>
      <c r="R30" s="101">
        <f t="shared" si="6"/>
        <v>0</v>
      </c>
      <c r="S30" s="109"/>
    </row>
    <row r="31" spans="1:19" ht="22.5">
      <c r="A31" s="92" t="s">
        <v>16</v>
      </c>
      <c r="B31" s="92" t="s">
        <v>16</v>
      </c>
      <c r="C31" s="74" t="s">
        <v>122</v>
      </c>
      <c r="D31" s="55" t="s">
        <v>117</v>
      </c>
      <c r="E31" s="47">
        <f>E32+E37</f>
        <v>5079975</v>
      </c>
      <c r="F31" s="71">
        <f t="shared" si="0"/>
        <v>731274</v>
      </c>
      <c r="G31" s="47">
        <f>G32+G37</f>
        <v>5811249</v>
      </c>
      <c r="H31" s="71">
        <f t="shared" si="1"/>
        <v>0</v>
      </c>
      <c r="I31" s="47">
        <f>I32+I37</f>
        <v>5811249</v>
      </c>
      <c r="J31" s="71">
        <f t="shared" si="2"/>
        <v>26623</v>
      </c>
      <c r="K31" s="47">
        <f>K32+K37</f>
        <v>5837872</v>
      </c>
      <c r="L31" s="71">
        <f t="shared" si="3"/>
        <v>1866944</v>
      </c>
      <c r="M31" s="47">
        <f>M32+M37</f>
        <v>7704816</v>
      </c>
      <c r="N31" s="48">
        <f t="shared" si="4"/>
        <v>7704816</v>
      </c>
      <c r="O31" s="54">
        <f t="shared" si="7"/>
        <v>2624841</v>
      </c>
      <c r="P31" s="113">
        <f t="shared" si="5"/>
        <v>51.67035270842868</v>
      </c>
      <c r="Q31" s="89">
        <f>Q32+Q37</f>
        <v>7905676</v>
      </c>
      <c r="R31" s="102">
        <f t="shared" si="6"/>
        <v>200860</v>
      </c>
      <c r="S31" s="109"/>
    </row>
    <row r="32" spans="1:19" ht="33.75">
      <c r="A32" s="92" t="s">
        <v>68</v>
      </c>
      <c r="B32" s="92" t="s">
        <v>68</v>
      </c>
      <c r="C32" s="52" t="s">
        <v>123</v>
      </c>
      <c r="D32" s="53" t="s">
        <v>55</v>
      </c>
      <c r="E32" s="51">
        <f>E33+E34+E35+E36</f>
        <v>5046475</v>
      </c>
      <c r="F32" s="71">
        <f t="shared" si="0"/>
        <v>716274</v>
      </c>
      <c r="G32" s="51">
        <f>G33+G34+G35+G36</f>
        <v>5762749</v>
      </c>
      <c r="H32" s="71">
        <f t="shared" si="1"/>
        <v>0</v>
      </c>
      <c r="I32" s="51">
        <f>I33+I34+I35+I36</f>
        <v>5762749</v>
      </c>
      <c r="J32" s="71">
        <f t="shared" si="2"/>
        <v>26623</v>
      </c>
      <c r="K32" s="51">
        <f>K33+K34+K35+K36</f>
        <v>5789372</v>
      </c>
      <c r="L32" s="71">
        <f t="shared" si="3"/>
        <v>1866944</v>
      </c>
      <c r="M32" s="51">
        <f>M33+M34+M35+M36</f>
        <v>7656316</v>
      </c>
      <c r="N32" s="48">
        <f t="shared" si="4"/>
        <v>7656316</v>
      </c>
      <c r="O32" s="54">
        <f t="shared" si="7"/>
        <v>2609841</v>
      </c>
      <c r="P32" s="113">
        <f t="shared" si="5"/>
        <v>51.716118676898226</v>
      </c>
      <c r="Q32" s="88">
        <f>Q33+Q34+Q35+Q36</f>
        <v>7857176</v>
      </c>
      <c r="R32" s="101">
        <f t="shared" si="6"/>
        <v>200860</v>
      </c>
      <c r="S32" s="109"/>
    </row>
    <row r="33" spans="1:19" ht="33.75">
      <c r="A33" s="92" t="s">
        <v>71</v>
      </c>
      <c r="B33" s="92" t="s">
        <v>71</v>
      </c>
      <c r="C33" s="49" t="s">
        <v>124</v>
      </c>
      <c r="D33" s="53" t="s">
        <v>56</v>
      </c>
      <c r="E33" s="51">
        <v>1758949</v>
      </c>
      <c r="F33" s="71">
        <f t="shared" si="0"/>
        <v>577158</v>
      </c>
      <c r="G33" s="51">
        <v>2336107</v>
      </c>
      <c r="H33" s="71">
        <f t="shared" si="1"/>
        <v>0</v>
      </c>
      <c r="I33" s="51">
        <v>2336107</v>
      </c>
      <c r="J33" s="71">
        <f t="shared" si="2"/>
        <v>0</v>
      </c>
      <c r="K33" s="51">
        <v>2336107</v>
      </c>
      <c r="L33" s="71">
        <f t="shared" si="3"/>
        <v>1653321</v>
      </c>
      <c r="M33" s="51">
        <v>3989428</v>
      </c>
      <c r="N33" s="48">
        <f t="shared" si="4"/>
        <v>3989428</v>
      </c>
      <c r="O33" s="54">
        <f t="shared" si="7"/>
        <v>2230479</v>
      </c>
      <c r="P33" s="113">
        <f t="shared" si="5"/>
        <v>126.80748560646158</v>
      </c>
      <c r="Q33" s="88">
        <v>3989428</v>
      </c>
      <c r="R33" s="101">
        <f t="shared" si="6"/>
        <v>0</v>
      </c>
      <c r="S33" s="109"/>
    </row>
    <row r="34" spans="1:19" ht="61.5" customHeight="1">
      <c r="A34" s="92" t="s">
        <v>72</v>
      </c>
      <c r="B34" s="92" t="s">
        <v>72</v>
      </c>
      <c r="C34" s="49" t="s">
        <v>125</v>
      </c>
      <c r="D34" s="53" t="s">
        <v>57</v>
      </c>
      <c r="E34" s="51">
        <v>2125326</v>
      </c>
      <c r="F34" s="71">
        <f t="shared" si="0"/>
        <v>-473393</v>
      </c>
      <c r="G34" s="51">
        <v>1651933</v>
      </c>
      <c r="H34" s="71">
        <f t="shared" si="1"/>
        <v>0</v>
      </c>
      <c r="I34" s="51">
        <v>1651933</v>
      </c>
      <c r="J34" s="71">
        <f t="shared" si="2"/>
        <v>0</v>
      </c>
      <c r="K34" s="51">
        <v>1651933</v>
      </c>
      <c r="L34" s="71">
        <f t="shared" si="3"/>
        <v>124709</v>
      </c>
      <c r="M34" s="51">
        <v>1776642</v>
      </c>
      <c r="N34" s="48">
        <f t="shared" si="4"/>
        <v>1776642</v>
      </c>
      <c r="O34" s="54">
        <f t="shared" si="7"/>
        <v>-348684</v>
      </c>
      <c r="P34" s="113">
        <f t="shared" si="5"/>
        <v>-16.40614192834417</v>
      </c>
      <c r="Q34" s="88">
        <v>1706226</v>
      </c>
      <c r="R34" s="101">
        <f t="shared" si="6"/>
        <v>-70416</v>
      </c>
      <c r="S34" s="109" t="s">
        <v>147</v>
      </c>
    </row>
    <row r="35" spans="1:19" ht="102.75" customHeight="1">
      <c r="A35" s="92" t="s">
        <v>73</v>
      </c>
      <c r="B35" s="92" t="s">
        <v>73</v>
      </c>
      <c r="C35" s="49" t="s">
        <v>126</v>
      </c>
      <c r="D35" s="53" t="s">
        <v>58</v>
      </c>
      <c r="E35" s="73">
        <v>0</v>
      </c>
      <c r="F35" s="71">
        <f t="shared" si="0"/>
        <v>0</v>
      </c>
      <c r="G35" s="51">
        <v>0</v>
      </c>
      <c r="H35" s="71">
        <f t="shared" si="1"/>
        <v>0</v>
      </c>
      <c r="I35" s="51">
        <v>0</v>
      </c>
      <c r="J35" s="71">
        <f t="shared" si="2"/>
        <v>0</v>
      </c>
      <c r="K35" s="51">
        <v>0</v>
      </c>
      <c r="L35" s="71">
        <f t="shared" si="3"/>
        <v>21207</v>
      </c>
      <c r="M35" s="51">
        <v>21207</v>
      </c>
      <c r="N35" s="48">
        <f t="shared" si="4"/>
        <v>21207</v>
      </c>
      <c r="O35" s="54">
        <f t="shared" si="7"/>
        <v>21207</v>
      </c>
      <c r="P35" s="113"/>
      <c r="Q35" s="88">
        <v>26801</v>
      </c>
      <c r="R35" s="101">
        <f t="shared" si="6"/>
        <v>5594</v>
      </c>
      <c r="S35" s="109" t="s">
        <v>143</v>
      </c>
    </row>
    <row r="36" spans="1:19" ht="41.25" customHeight="1">
      <c r="A36" s="92" t="s">
        <v>74</v>
      </c>
      <c r="B36" s="92" t="s">
        <v>74</v>
      </c>
      <c r="C36" s="49" t="s">
        <v>127</v>
      </c>
      <c r="D36" s="53" t="s">
        <v>59</v>
      </c>
      <c r="E36" s="51">
        <v>1162200</v>
      </c>
      <c r="F36" s="71">
        <f t="shared" si="0"/>
        <v>612509</v>
      </c>
      <c r="G36" s="47">
        <v>1774709</v>
      </c>
      <c r="H36" s="71">
        <f t="shared" si="1"/>
        <v>0</v>
      </c>
      <c r="I36" s="47">
        <v>1774709</v>
      </c>
      <c r="J36" s="71">
        <f t="shared" si="2"/>
        <v>26623</v>
      </c>
      <c r="K36" s="47">
        <v>1801332</v>
      </c>
      <c r="L36" s="71">
        <f t="shared" si="3"/>
        <v>67707</v>
      </c>
      <c r="M36" s="51">
        <v>1869039</v>
      </c>
      <c r="N36" s="48">
        <f t="shared" si="4"/>
        <v>1869039</v>
      </c>
      <c r="O36" s="54">
        <f t="shared" si="7"/>
        <v>706839</v>
      </c>
      <c r="P36" s="113">
        <f t="shared" si="5"/>
        <v>60.81905007743934</v>
      </c>
      <c r="Q36" s="88">
        <v>2134721</v>
      </c>
      <c r="R36" s="101">
        <f t="shared" si="6"/>
        <v>265682</v>
      </c>
      <c r="S36" s="109" t="s">
        <v>148</v>
      </c>
    </row>
    <row r="37" spans="1:19" ht="22.5">
      <c r="A37" s="92" t="s">
        <v>17</v>
      </c>
      <c r="B37" s="92" t="s">
        <v>69</v>
      </c>
      <c r="C37" s="49" t="s">
        <v>128</v>
      </c>
      <c r="D37" s="67" t="s">
        <v>60</v>
      </c>
      <c r="E37" s="51">
        <v>33500</v>
      </c>
      <c r="F37" s="71">
        <f t="shared" si="0"/>
        <v>15000</v>
      </c>
      <c r="G37" s="51">
        <v>48500</v>
      </c>
      <c r="H37" s="71">
        <f t="shared" si="1"/>
        <v>0</v>
      </c>
      <c r="I37" s="51">
        <v>48500</v>
      </c>
      <c r="J37" s="71">
        <f t="shared" si="2"/>
        <v>0</v>
      </c>
      <c r="K37" s="51">
        <v>48500</v>
      </c>
      <c r="L37" s="71">
        <f t="shared" si="3"/>
        <v>0</v>
      </c>
      <c r="M37" s="51">
        <v>48500</v>
      </c>
      <c r="N37" s="48">
        <f t="shared" si="4"/>
        <v>48500</v>
      </c>
      <c r="O37" s="54">
        <f t="shared" si="7"/>
        <v>15000</v>
      </c>
      <c r="P37" s="113">
        <f t="shared" si="5"/>
        <v>44.776119402985074</v>
      </c>
      <c r="Q37" s="88">
        <v>48500</v>
      </c>
      <c r="R37" s="101">
        <f t="shared" si="6"/>
        <v>0</v>
      </c>
      <c r="S37" s="109"/>
    </row>
    <row r="38" spans="1:19" ht="16.5" thickBot="1">
      <c r="A38" s="93"/>
      <c r="B38" s="94"/>
      <c r="C38" s="33" t="s">
        <v>61</v>
      </c>
      <c r="D38" s="95"/>
      <c r="E38" s="96">
        <f>E31+E7</f>
        <v>9441821</v>
      </c>
      <c r="F38" s="57">
        <f>G38-E38</f>
        <v>710610</v>
      </c>
      <c r="G38" s="96">
        <f>G31+G7</f>
        <v>10152431</v>
      </c>
      <c r="H38" s="57">
        <f t="shared" si="1"/>
        <v>0</v>
      </c>
      <c r="I38" s="96">
        <f>I31+I7</f>
        <v>10152431</v>
      </c>
      <c r="J38" s="57">
        <f t="shared" si="2"/>
        <v>26623</v>
      </c>
      <c r="K38" s="96">
        <f>K31+K7</f>
        <v>10179054</v>
      </c>
      <c r="L38" s="57">
        <f>M38-K38</f>
        <v>2406919</v>
      </c>
      <c r="M38" s="96">
        <f>M31+M7</f>
        <v>12585973</v>
      </c>
      <c r="N38" s="58">
        <f t="shared" si="4"/>
        <v>12585973</v>
      </c>
      <c r="O38" s="59">
        <f>F38+H38+J38+L38</f>
        <v>3144152</v>
      </c>
      <c r="P38" s="114">
        <f t="shared" si="5"/>
        <v>33.300271208276456</v>
      </c>
      <c r="Q38" s="97">
        <f>Q31+Q7</f>
        <v>12786833</v>
      </c>
      <c r="R38" s="103">
        <f>Q38-M38</f>
        <v>200860</v>
      </c>
      <c r="S38" s="110"/>
    </row>
    <row r="39" spans="4:10" ht="15.75">
      <c r="D39" s="41"/>
      <c r="G39" s="76"/>
      <c r="H39" s="78"/>
      <c r="I39" s="56"/>
      <c r="J39" s="79"/>
    </row>
    <row r="40" spans="3:17" ht="12.75">
      <c r="C40" s="60"/>
      <c r="I40" s="61"/>
      <c r="J40" s="72"/>
      <c r="O40" s="139"/>
      <c r="Q40" s="138"/>
    </row>
    <row r="42" spans="4:10" ht="12.75">
      <c r="D42" s="61"/>
      <c r="E42" s="61"/>
      <c r="F42" s="72"/>
      <c r="I42" s="61"/>
      <c r="J42" s="72"/>
    </row>
  </sheetData>
  <printOptions/>
  <pageMargins left="0.52" right="0.18" top="0.2" bottom="0.2" header="0.2" footer="0.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65" zoomScaleSheetLayoutView="65" workbookViewId="0" topLeftCell="A1">
      <pane xSplit="2" ySplit="5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1" sqref="A41"/>
    </sheetView>
  </sheetViews>
  <sheetFormatPr defaultColWidth="9.00390625" defaultRowHeight="12.75"/>
  <cols>
    <col min="1" max="1" width="8.00390625" style="2" customWidth="1"/>
    <col min="2" max="2" width="59.375" style="2" customWidth="1"/>
    <col min="3" max="3" width="14.75390625" style="2" customWidth="1"/>
    <col min="4" max="4" width="16.375" style="2" customWidth="1"/>
    <col min="5" max="5" width="13.625" style="2" customWidth="1"/>
    <col min="6" max="6" width="16.125" style="2" customWidth="1"/>
    <col min="7" max="14" width="14.00390625" style="2" customWidth="1"/>
    <col min="15" max="15" width="14.00390625" style="2" hidden="1" customWidth="1"/>
    <col min="16" max="17" width="14.00390625" style="2" customWidth="1"/>
    <col min="18" max="18" width="14.25390625" style="2" customWidth="1"/>
    <col min="19" max="16384" width="10.25390625" style="2" customWidth="1"/>
  </cols>
  <sheetData>
    <row r="1" spans="18:19" ht="18.75">
      <c r="R1" s="171"/>
      <c r="S1" s="170" t="s">
        <v>195</v>
      </c>
    </row>
    <row r="2" spans="2:17" ht="20.25">
      <c r="B2" s="179" t="s">
        <v>75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20"/>
    </row>
    <row r="3" spans="2:19" ht="16.5" thickBot="1">
      <c r="B3" s="3"/>
      <c r="C3" s="3"/>
      <c r="D3" s="3"/>
      <c r="E3" s="3"/>
      <c r="F3" s="3"/>
      <c r="S3" s="2" t="s">
        <v>64</v>
      </c>
    </row>
    <row r="4" spans="1:19" ht="36" customHeight="1" thickBot="1">
      <c r="A4" s="182" t="s">
        <v>19</v>
      </c>
      <c r="B4" s="180" t="s">
        <v>20</v>
      </c>
      <c r="C4" s="176" t="s">
        <v>65</v>
      </c>
      <c r="D4" s="177"/>
      <c r="E4" s="177"/>
      <c r="F4" s="177"/>
      <c r="G4" s="177"/>
      <c r="H4" s="178"/>
      <c r="I4" s="184" t="s">
        <v>1</v>
      </c>
      <c r="J4" s="185"/>
      <c r="K4" s="185"/>
      <c r="L4" s="185"/>
      <c r="M4" s="185"/>
      <c r="N4" s="186"/>
      <c r="O4" s="187" t="s">
        <v>3</v>
      </c>
      <c r="P4" s="177"/>
      <c r="Q4" s="177"/>
      <c r="R4" s="177"/>
      <c r="S4" s="178"/>
    </row>
    <row r="5" spans="1:19" ht="66" customHeight="1" thickBot="1">
      <c r="A5" s="183"/>
      <c r="B5" s="181"/>
      <c r="C5" s="17" t="s">
        <v>2</v>
      </c>
      <c r="D5" s="27" t="s">
        <v>21</v>
      </c>
      <c r="E5" s="18" t="s">
        <v>18</v>
      </c>
      <c r="F5" s="27" t="s">
        <v>21</v>
      </c>
      <c r="G5" s="162" t="s">
        <v>0</v>
      </c>
      <c r="H5" s="37" t="s">
        <v>21</v>
      </c>
      <c r="I5" s="17" t="s">
        <v>2</v>
      </c>
      <c r="J5" s="27" t="s">
        <v>21</v>
      </c>
      <c r="K5" s="18" t="s">
        <v>18</v>
      </c>
      <c r="L5" s="27" t="s">
        <v>21</v>
      </c>
      <c r="M5" s="169" t="s">
        <v>66</v>
      </c>
      <c r="N5" s="28" t="s">
        <v>21</v>
      </c>
      <c r="O5" s="23" t="s">
        <v>62</v>
      </c>
      <c r="P5" s="25" t="s">
        <v>191</v>
      </c>
      <c r="Q5" s="24" t="s">
        <v>63</v>
      </c>
      <c r="R5" s="26" t="s">
        <v>192</v>
      </c>
      <c r="S5" s="24" t="s">
        <v>63</v>
      </c>
    </row>
    <row r="6" spans="1:19" s="4" customFormat="1" ht="16.5" thickBot="1">
      <c r="A6" s="5">
        <v>1</v>
      </c>
      <c r="B6" s="6">
        <f>A6+1</f>
        <v>2</v>
      </c>
      <c r="C6" s="6">
        <f aca="true" t="shared" si="0" ref="C6:S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163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163">
        <f t="shared" si="0"/>
        <v>13</v>
      </c>
      <c r="N6" s="6">
        <f t="shared" si="0"/>
        <v>14</v>
      </c>
      <c r="O6" s="6">
        <f t="shared" si="0"/>
        <v>15</v>
      </c>
      <c r="P6" s="6">
        <f t="shared" si="0"/>
        <v>16</v>
      </c>
      <c r="Q6" s="6">
        <f t="shared" si="0"/>
        <v>17</v>
      </c>
      <c r="R6" s="6">
        <f t="shared" si="0"/>
        <v>18</v>
      </c>
      <c r="S6" s="6">
        <f t="shared" si="0"/>
        <v>19</v>
      </c>
    </row>
    <row r="7" spans="1:27" ht="28.5" customHeight="1" thickBot="1">
      <c r="A7" s="29"/>
      <c r="B7" s="7" t="s">
        <v>22</v>
      </c>
      <c r="C7" s="8">
        <v>7619519</v>
      </c>
      <c r="D7" s="21">
        <f aca="true" t="shared" si="1" ref="D7:D38">C7/C$38*100</f>
        <v>65.47356335854354</v>
      </c>
      <c r="E7" s="8">
        <v>7619519</v>
      </c>
      <c r="F7" s="21">
        <f aca="true" t="shared" si="2" ref="F7:F38">E7/E$38*100</f>
        <v>57.807006636314306</v>
      </c>
      <c r="G7" s="164">
        <v>8588603</v>
      </c>
      <c r="H7" s="21">
        <f>G7/G$38*100</f>
        <v>60.83363713781542</v>
      </c>
      <c r="I7" s="8">
        <v>4881157</v>
      </c>
      <c r="J7" s="21">
        <f aca="true" t="shared" si="3" ref="J7:J38">I7/I$38*100</f>
        <v>38.78251605974366</v>
      </c>
      <c r="K7" s="8">
        <v>4881157</v>
      </c>
      <c r="L7" s="21">
        <f aca="true" t="shared" si="4" ref="L7:L38">K7/K$38*100</f>
        <v>38.173306869652556</v>
      </c>
      <c r="M7" s="164">
        <v>5140399</v>
      </c>
      <c r="N7" s="21">
        <f aca="true" t="shared" si="5" ref="N7:N38">M7/M$38*100</f>
        <v>40.09090882857296</v>
      </c>
      <c r="O7" s="8" t="e">
        <f>#REF!-G7</f>
        <v>#REF!</v>
      </c>
      <c r="P7" s="8">
        <f>M7-K7</f>
        <v>259242</v>
      </c>
      <c r="Q7" s="22">
        <f>P7/K7*100</f>
        <v>5.311076861490012</v>
      </c>
      <c r="R7" s="19">
        <f>M7-G7</f>
        <v>-3448204</v>
      </c>
      <c r="S7" s="22">
        <f>R7/G7*100</f>
        <v>-40.148601582818536</v>
      </c>
      <c r="V7" s="2" t="s">
        <v>180</v>
      </c>
      <c r="W7" s="2">
        <v>2005</v>
      </c>
      <c r="X7" s="2">
        <v>2006</v>
      </c>
      <c r="Y7" s="141" t="s">
        <v>177</v>
      </c>
      <c r="Z7" s="142" t="s">
        <v>178</v>
      </c>
      <c r="AA7" s="142" t="s">
        <v>179</v>
      </c>
    </row>
    <row r="8" spans="1:28" s="11" customFormat="1" ht="15.75">
      <c r="A8" s="30" t="s">
        <v>4</v>
      </c>
      <c r="B8" s="9" t="s">
        <v>23</v>
      </c>
      <c r="C8" s="10">
        <f>C10+C9</f>
        <v>6050172</v>
      </c>
      <c r="D8" s="22">
        <f t="shared" si="1"/>
        <v>51.98836301505201</v>
      </c>
      <c r="E8" s="10">
        <f>E10+E9</f>
        <v>6050173</v>
      </c>
      <c r="F8" s="22">
        <f t="shared" si="2"/>
        <v>45.90084895934371</v>
      </c>
      <c r="G8" s="165">
        <f>G10+G9</f>
        <v>7102109</v>
      </c>
      <c r="H8" s="22">
        <f aca="true" t="shared" si="6" ref="H8:H38">G8/G$38*100</f>
        <v>50.30470285088426</v>
      </c>
      <c r="I8" s="10">
        <f>I10</f>
        <v>2620504</v>
      </c>
      <c r="J8" s="22">
        <f t="shared" si="3"/>
        <v>20.82082966489758</v>
      </c>
      <c r="K8" s="10">
        <f>K10</f>
        <v>2620504</v>
      </c>
      <c r="L8" s="22">
        <f t="shared" si="4"/>
        <v>20.49376886364278</v>
      </c>
      <c r="M8" s="165">
        <f>M10</f>
        <v>2682430</v>
      </c>
      <c r="N8" s="22">
        <f t="shared" si="5"/>
        <v>20.92076054194022</v>
      </c>
      <c r="O8" s="14" t="e">
        <f>#REF!-G8</f>
        <v>#REF!</v>
      </c>
      <c r="P8" s="14">
        <f aca="true" t="shared" si="7" ref="P8:P38">M8-K8</f>
        <v>61926</v>
      </c>
      <c r="Q8" s="22">
        <f aca="true" t="shared" si="8" ref="Q8:Q38">P8/K8*100</f>
        <v>2.363133198804505</v>
      </c>
      <c r="R8" s="19">
        <f aca="true" t="shared" si="9" ref="R8:R35">M8-G8</f>
        <v>-4419679</v>
      </c>
      <c r="S8" s="22">
        <f aca="true" t="shared" si="10" ref="S8:S36">R8/G8*100</f>
        <v>-62.230514907614065</v>
      </c>
      <c r="V8" s="144">
        <v>916818</v>
      </c>
      <c r="W8" s="2">
        <v>624996</v>
      </c>
      <c r="X8" s="2">
        <v>1066814</v>
      </c>
      <c r="Y8" s="143">
        <f>X8/W8*100</f>
        <v>170.69133242452753</v>
      </c>
      <c r="Z8" s="143">
        <f>X8/V8*100</f>
        <v>116.36049903034188</v>
      </c>
      <c r="AA8" s="146">
        <f>X8/X$21*100</f>
        <v>68.29458470997268</v>
      </c>
      <c r="AB8" s="143">
        <f>AA8+AA15+AA16+AA17+AA19+AA18+AA20</f>
        <v>100</v>
      </c>
    </row>
    <row r="9" spans="1:27" s="11" customFormat="1" ht="15.75">
      <c r="A9" s="31" t="s">
        <v>24</v>
      </c>
      <c r="B9" s="12" t="s">
        <v>25</v>
      </c>
      <c r="C9" s="13">
        <v>3041870</v>
      </c>
      <c r="D9" s="22">
        <f t="shared" si="1"/>
        <v>26.138404297364808</v>
      </c>
      <c r="E9" s="10">
        <v>3041871</v>
      </c>
      <c r="F9" s="22">
        <f t="shared" si="2"/>
        <v>23.077763449872887</v>
      </c>
      <c r="G9" s="166">
        <v>3888495</v>
      </c>
      <c r="H9" s="22">
        <f t="shared" si="6"/>
        <v>27.54246457103787</v>
      </c>
      <c r="I9" s="10">
        <v>0</v>
      </c>
      <c r="J9" s="22">
        <f t="shared" si="3"/>
        <v>0</v>
      </c>
      <c r="K9" s="10">
        <v>0</v>
      </c>
      <c r="L9" s="22">
        <f t="shared" si="4"/>
        <v>0</v>
      </c>
      <c r="M9" s="165">
        <v>0</v>
      </c>
      <c r="N9" s="22">
        <f t="shared" si="5"/>
        <v>0</v>
      </c>
      <c r="O9" s="14" t="e">
        <f>#REF!-G9</f>
        <v>#REF!</v>
      </c>
      <c r="P9" s="14">
        <f t="shared" si="7"/>
        <v>0</v>
      </c>
      <c r="Q9" s="22"/>
      <c r="R9" s="19">
        <f>M9-G9</f>
        <v>-3888495</v>
      </c>
      <c r="S9" s="22">
        <f t="shared" si="10"/>
        <v>-100</v>
      </c>
      <c r="V9" s="145">
        <v>16857</v>
      </c>
      <c r="W9" s="145">
        <v>20831</v>
      </c>
      <c r="X9" s="145">
        <v>14103</v>
      </c>
      <c r="Y9" s="146">
        <f aca="true" t="shared" si="11" ref="Y9:Y21">X9/W9*100</f>
        <v>67.70198262205366</v>
      </c>
      <c r="Z9" s="146">
        <f>X9/V9*100</f>
        <v>83.66257341163909</v>
      </c>
      <c r="AA9" s="146">
        <f>X9/X$21*100</f>
        <v>0.9028364158745056</v>
      </c>
    </row>
    <row r="10" spans="1:27" ht="15.75">
      <c r="A10" s="31" t="s">
        <v>26</v>
      </c>
      <c r="B10" s="12" t="s">
        <v>27</v>
      </c>
      <c r="C10" s="14">
        <v>3008302</v>
      </c>
      <c r="D10" s="22">
        <f t="shared" si="1"/>
        <v>25.849958717687198</v>
      </c>
      <c r="E10" s="14">
        <v>3008302</v>
      </c>
      <c r="F10" s="22">
        <f t="shared" si="2"/>
        <v>22.82308550947082</v>
      </c>
      <c r="G10" s="167">
        <v>3213614</v>
      </c>
      <c r="H10" s="22">
        <f t="shared" si="6"/>
        <v>22.762238279846393</v>
      </c>
      <c r="I10" s="14">
        <v>2620504</v>
      </c>
      <c r="J10" s="22">
        <f t="shared" si="3"/>
        <v>20.82082966489758</v>
      </c>
      <c r="K10" s="14">
        <v>2620504</v>
      </c>
      <c r="L10" s="22">
        <f t="shared" si="4"/>
        <v>20.49376886364278</v>
      </c>
      <c r="M10" s="167">
        <v>2682430</v>
      </c>
      <c r="N10" s="22">
        <f t="shared" si="5"/>
        <v>20.92076054194022</v>
      </c>
      <c r="O10" s="14" t="e">
        <f>#REF!-G10</f>
        <v>#REF!</v>
      </c>
      <c r="P10" s="14">
        <f t="shared" si="7"/>
        <v>61926</v>
      </c>
      <c r="Q10" s="22">
        <f t="shared" si="8"/>
        <v>2.363133198804505</v>
      </c>
      <c r="R10" s="19">
        <f t="shared" si="9"/>
        <v>-531184</v>
      </c>
      <c r="S10" s="22">
        <f t="shared" si="10"/>
        <v>-16.529178675472536</v>
      </c>
      <c r="V10" s="140">
        <v>0</v>
      </c>
      <c r="W10" s="145">
        <v>830</v>
      </c>
      <c r="X10" s="145">
        <v>0</v>
      </c>
      <c r="Y10" s="146">
        <f t="shared" si="11"/>
        <v>0</v>
      </c>
      <c r="Z10" s="146"/>
      <c r="AA10" s="146">
        <f aca="true" t="shared" si="12" ref="AA10:AA20">X10/X$21*100</f>
        <v>0</v>
      </c>
    </row>
    <row r="11" spans="1:27" s="11" customFormat="1" ht="15.75">
      <c r="A11" s="30" t="s">
        <v>5</v>
      </c>
      <c r="B11" s="9" t="s">
        <v>28</v>
      </c>
      <c r="C11" s="10">
        <f>C12+C13+C14</f>
        <v>298926</v>
      </c>
      <c r="D11" s="22">
        <f t="shared" si="1"/>
        <v>2.5686333219348865</v>
      </c>
      <c r="E11" s="10">
        <f>E12+E13+E14</f>
        <v>298926</v>
      </c>
      <c r="F11" s="22">
        <f t="shared" si="2"/>
        <v>2.267861956347492</v>
      </c>
      <c r="G11" s="165">
        <f>G12+G13+G14</f>
        <v>308962</v>
      </c>
      <c r="H11" s="22">
        <f t="shared" si="6"/>
        <v>2.188398066294801</v>
      </c>
      <c r="I11" s="10">
        <f>I12+I13+I14</f>
        <v>401100</v>
      </c>
      <c r="J11" s="22">
        <f t="shared" si="3"/>
        <v>3.186881141410362</v>
      </c>
      <c r="K11" s="10">
        <f>K12+K13+K14</f>
        <v>401100</v>
      </c>
      <c r="L11" s="22">
        <f t="shared" si="4"/>
        <v>3.136820509034567</v>
      </c>
      <c r="M11" s="165">
        <f>M12+M13+M14</f>
        <v>415510</v>
      </c>
      <c r="N11" s="22">
        <f t="shared" si="5"/>
        <v>3.240638232043923</v>
      </c>
      <c r="O11" s="14" t="e">
        <f>#REF!-G11</f>
        <v>#REF!</v>
      </c>
      <c r="P11" s="14">
        <f t="shared" si="7"/>
        <v>14410</v>
      </c>
      <c r="Q11" s="22">
        <f t="shared" si="8"/>
        <v>3.592620294190975</v>
      </c>
      <c r="R11" s="19">
        <f t="shared" si="9"/>
        <v>106548</v>
      </c>
      <c r="S11" s="22">
        <f t="shared" si="10"/>
        <v>34.48579436953412</v>
      </c>
      <c r="V11" s="145">
        <v>9984</v>
      </c>
      <c r="W11" s="140">
        <v>71266</v>
      </c>
      <c r="X11" s="140">
        <v>5779</v>
      </c>
      <c r="Y11" s="146">
        <f t="shared" si="11"/>
        <v>8.109056211938372</v>
      </c>
      <c r="Z11" s="146">
        <f>X11/V11*100</f>
        <v>57.88261217948718</v>
      </c>
      <c r="AA11" s="146">
        <f t="shared" si="12"/>
        <v>0.3699561545301544</v>
      </c>
    </row>
    <row r="12" spans="1:27" ht="31.5">
      <c r="A12" s="31" t="s">
        <v>29</v>
      </c>
      <c r="B12" s="12" t="s">
        <v>30</v>
      </c>
      <c r="C12" s="14">
        <v>70350</v>
      </c>
      <c r="D12" s="22">
        <f t="shared" si="1"/>
        <v>0.6045086549785541</v>
      </c>
      <c r="E12" s="14">
        <v>70350</v>
      </c>
      <c r="F12" s="22">
        <f t="shared" si="2"/>
        <v>0.5337243619793731</v>
      </c>
      <c r="G12" s="167">
        <v>97038</v>
      </c>
      <c r="H12" s="22">
        <f t="shared" si="6"/>
        <v>0.6873265047388187</v>
      </c>
      <c r="I12" s="14">
        <v>122216</v>
      </c>
      <c r="J12" s="22">
        <f t="shared" si="3"/>
        <v>0.9710492784308373</v>
      </c>
      <c r="K12" s="14">
        <v>122216</v>
      </c>
      <c r="L12" s="22">
        <f t="shared" si="4"/>
        <v>0.9557957001549954</v>
      </c>
      <c r="M12" s="167">
        <v>136400</v>
      </c>
      <c r="N12" s="22">
        <f t="shared" si="5"/>
        <v>1.06380846393779</v>
      </c>
      <c r="O12" s="14" t="e">
        <f>#REF!-G12</f>
        <v>#REF!</v>
      </c>
      <c r="P12" s="14">
        <f t="shared" si="7"/>
        <v>14184</v>
      </c>
      <c r="Q12" s="22">
        <f t="shared" si="8"/>
        <v>11.605681743797867</v>
      </c>
      <c r="R12" s="19">
        <f>M12-G12</f>
        <v>39362</v>
      </c>
      <c r="S12" s="22">
        <f t="shared" si="10"/>
        <v>40.563490591314746</v>
      </c>
      <c r="V12" s="140">
        <v>867012</v>
      </c>
      <c r="W12" s="145">
        <v>512211</v>
      </c>
      <c r="X12" s="145">
        <v>1024969</v>
      </c>
      <c r="Y12" s="146">
        <f t="shared" si="11"/>
        <v>200.1067919275455</v>
      </c>
      <c r="Z12" s="146">
        <f aca="true" t="shared" si="13" ref="Z12:Z21">X12/V12*100</f>
        <v>118.21854830152294</v>
      </c>
      <c r="AA12" s="146">
        <f t="shared" si="12"/>
        <v>65.61577950382727</v>
      </c>
    </row>
    <row r="13" spans="1:27" ht="33" customHeight="1">
      <c r="A13" s="31" t="s">
        <v>31</v>
      </c>
      <c r="B13" s="12" t="s">
        <v>32</v>
      </c>
      <c r="C13" s="14">
        <v>228576</v>
      </c>
      <c r="D13" s="22">
        <f t="shared" si="1"/>
        <v>1.9641246669563326</v>
      </c>
      <c r="E13" s="14">
        <v>228576</v>
      </c>
      <c r="F13" s="22">
        <f t="shared" si="2"/>
        <v>1.7341375943681192</v>
      </c>
      <c r="G13" s="167">
        <v>211927</v>
      </c>
      <c r="H13" s="22">
        <f t="shared" si="6"/>
        <v>1.50109281075232</v>
      </c>
      <c r="I13" s="14">
        <v>278708</v>
      </c>
      <c r="J13" s="22">
        <f t="shared" si="3"/>
        <v>2.2144334808282204</v>
      </c>
      <c r="K13" s="14">
        <v>278708</v>
      </c>
      <c r="L13" s="22">
        <f t="shared" si="4"/>
        <v>2.179648392999267</v>
      </c>
      <c r="M13" s="167">
        <v>278933</v>
      </c>
      <c r="N13" s="22">
        <f t="shared" si="5"/>
        <v>2.1754493128413457</v>
      </c>
      <c r="O13" s="14" t="e">
        <f>#REF!-G13</f>
        <v>#REF!</v>
      </c>
      <c r="P13" s="14">
        <f t="shared" si="7"/>
        <v>225</v>
      </c>
      <c r="Q13" s="22">
        <f t="shared" si="8"/>
        <v>0.08072965253957547</v>
      </c>
      <c r="R13" s="19">
        <f t="shared" si="9"/>
        <v>67006</v>
      </c>
      <c r="S13" s="22">
        <f t="shared" si="10"/>
        <v>31.61749092848009</v>
      </c>
      <c r="V13" s="140">
        <v>14007</v>
      </c>
      <c r="W13" s="140">
        <v>16755</v>
      </c>
      <c r="X13" s="140">
        <v>14707</v>
      </c>
      <c r="Y13" s="146">
        <f t="shared" si="11"/>
        <v>87.77678304983587</v>
      </c>
      <c r="Z13" s="146">
        <f t="shared" si="13"/>
        <v>104.9975012493753</v>
      </c>
      <c r="AA13" s="146">
        <f t="shared" si="12"/>
        <v>0.9415028836606646</v>
      </c>
    </row>
    <row r="14" spans="1:27" ht="33" customHeight="1">
      <c r="A14" s="31" t="s">
        <v>33</v>
      </c>
      <c r="B14" s="12" t="s">
        <v>34</v>
      </c>
      <c r="C14" s="14">
        <v>0</v>
      </c>
      <c r="D14" s="22">
        <f t="shared" si="1"/>
        <v>0</v>
      </c>
      <c r="E14" s="14">
        <v>0</v>
      </c>
      <c r="F14" s="22">
        <f t="shared" si="2"/>
        <v>0</v>
      </c>
      <c r="G14" s="167">
        <v>-3</v>
      </c>
      <c r="H14" s="22">
        <f t="shared" si="6"/>
        <v>-2.1249196337686844E-05</v>
      </c>
      <c r="I14" s="14">
        <v>176</v>
      </c>
      <c r="J14" s="22">
        <f t="shared" si="3"/>
        <v>0.001398382151304472</v>
      </c>
      <c r="K14" s="14">
        <v>176</v>
      </c>
      <c r="L14" s="22">
        <f t="shared" si="4"/>
        <v>0.0013764158803043726</v>
      </c>
      <c r="M14" s="167">
        <v>177</v>
      </c>
      <c r="N14" s="22">
        <f t="shared" si="5"/>
        <v>0.001380455264787308</v>
      </c>
      <c r="O14" s="14" t="e">
        <f>#REF!-G14</f>
        <v>#REF!</v>
      </c>
      <c r="P14" s="14">
        <f t="shared" si="7"/>
        <v>1</v>
      </c>
      <c r="Q14" s="22">
        <f t="shared" si="8"/>
        <v>0.5681818181818182</v>
      </c>
      <c r="R14" s="19">
        <f>M14-G14</f>
        <v>180</v>
      </c>
      <c r="S14" s="22">
        <f>R14/G14*100</f>
        <v>-6000</v>
      </c>
      <c r="V14" s="140">
        <v>8958</v>
      </c>
      <c r="W14" s="140">
        <v>3103</v>
      </c>
      <c r="X14" s="140">
        <v>7256</v>
      </c>
      <c r="Y14" s="146">
        <f t="shared" si="11"/>
        <v>233.8382210763777</v>
      </c>
      <c r="Z14" s="146">
        <f t="shared" si="13"/>
        <v>81.00022326412144</v>
      </c>
      <c r="AA14" s="146">
        <f t="shared" si="12"/>
        <v>0.4645097520800831</v>
      </c>
    </row>
    <row r="15" spans="1:27" s="11" customFormat="1" ht="33.75" customHeight="1">
      <c r="A15" s="30" t="s">
        <v>6</v>
      </c>
      <c r="B15" s="9" t="s">
        <v>35</v>
      </c>
      <c r="C15" s="10">
        <f>C16+C18+C17</f>
        <v>39429</v>
      </c>
      <c r="D15" s="22">
        <f t="shared" si="1"/>
        <v>0.3388084116154856</v>
      </c>
      <c r="E15" s="10">
        <f>E16+E18+E17</f>
        <v>39429</v>
      </c>
      <c r="F15" s="22">
        <f t="shared" si="2"/>
        <v>0.2991360038164137</v>
      </c>
      <c r="G15" s="165">
        <f>G16+G18+G17</f>
        <v>75986</v>
      </c>
      <c r="H15" s="22">
        <f t="shared" si="6"/>
        <v>0.5382138109718242</v>
      </c>
      <c r="I15" s="10">
        <f>I16+I18+I17</f>
        <v>435939</v>
      </c>
      <c r="J15" s="22">
        <f t="shared" si="3"/>
        <v>3.463689299190456</v>
      </c>
      <c r="K15" s="10">
        <f>K16+K18+K17</f>
        <v>435939</v>
      </c>
      <c r="L15" s="22">
        <f t="shared" si="4"/>
        <v>3.4092804684318625</v>
      </c>
      <c r="M15" s="165">
        <f>M16+M18+M17</f>
        <v>479060</v>
      </c>
      <c r="N15" s="22">
        <f t="shared" si="5"/>
        <v>3.736276266378575</v>
      </c>
      <c r="O15" s="14" t="e">
        <f>#REF!-G15</f>
        <v>#REF!</v>
      </c>
      <c r="P15" s="14">
        <f t="shared" si="7"/>
        <v>43121</v>
      </c>
      <c r="Q15" s="22">
        <f t="shared" si="8"/>
        <v>9.89152152021269</v>
      </c>
      <c r="R15" s="19">
        <f t="shared" si="9"/>
        <v>403074</v>
      </c>
      <c r="S15" s="22">
        <f t="shared" si="10"/>
        <v>530.4582423077935</v>
      </c>
      <c r="V15" s="11">
        <v>18132</v>
      </c>
      <c r="W15" s="2">
        <v>18700</v>
      </c>
      <c r="X15" s="2">
        <v>17619</v>
      </c>
      <c r="Y15" s="143">
        <f t="shared" si="11"/>
        <v>94.2192513368984</v>
      </c>
      <c r="Z15" s="143">
        <f t="shared" si="13"/>
        <v>97.17074784910655</v>
      </c>
      <c r="AA15" s="143">
        <f t="shared" si="12"/>
        <v>1.1279213508681072</v>
      </c>
    </row>
    <row r="16" spans="1:27" ht="15.75">
      <c r="A16" s="31" t="s">
        <v>36</v>
      </c>
      <c r="B16" s="12" t="s">
        <v>37</v>
      </c>
      <c r="C16" s="14">
        <v>10200</v>
      </c>
      <c r="D16" s="22">
        <f t="shared" si="1"/>
        <v>0.08764731031672</v>
      </c>
      <c r="E16" s="14">
        <v>10200</v>
      </c>
      <c r="F16" s="22">
        <f t="shared" si="2"/>
        <v>0.07738434246182808</v>
      </c>
      <c r="G16" s="167">
        <v>9203</v>
      </c>
      <c r="H16" s="22">
        <f t="shared" si="6"/>
        <v>0.06518545129857735</v>
      </c>
      <c r="I16" s="14">
        <v>9000</v>
      </c>
      <c r="J16" s="22">
        <f t="shared" si="3"/>
        <v>0.07150817819170595</v>
      </c>
      <c r="K16" s="14">
        <v>9000</v>
      </c>
      <c r="L16" s="22">
        <f t="shared" si="4"/>
        <v>0.07038490297010995</v>
      </c>
      <c r="M16" s="167">
        <v>6528</v>
      </c>
      <c r="N16" s="22">
        <f t="shared" si="5"/>
        <v>0.050913061969104785</v>
      </c>
      <c r="O16" s="14" t="e">
        <f>#REF!-G16</f>
        <v>#REF!</v>
      </c>
      <c r="P16" s="14">
        <f>M16-K16</f>
        <v>-2472</v>
      </c>
      <c r="Q16" s="22">
        <f t="shared" si="8"/>
        <v>-27.46666666666667</v>
      </c>
      <c r="R16" s="19">
        <f t="shared" si="9"/>
        <v>-2675</v>
      </c>
      <c r="S16" s="22">
        <f t="shared" si="10"/>
        <v>-29.066608714549602</v>
      </c>
      <c r="V16" s="2">
        <v>176</v>
      </c>
      <c r="W16" s="11">
        <v>1382</v>
      </c>
      <c r="X16" s="11">
        <v>237</v>
      </c>
      <c r="Y16" s="143">
        <f t="shared" si="11"/>
        <v>17.14905933429812</v>
      </c>
      <c r="Z16" s="143">
        <f t="shared" si="13"/>
        <v>134.6590909090909</v>
      </c>
      <c r="AA16" s="143">
        <f t="shared" si="12"/>
        <v>0.015172107392913409</v>
      </c>
    </row>
    <row r="17" spans="1:27" ht="26.25" customHeight="1">
      <c r="A17" s="31" t="s">
        <v>38</v>
      </c>
      <c r="B17" s="12" t="s">
        <v>41</v>
      </c>
      <c r="C17" s="14">
        <v>0</v>
      </c>
      <c r="D17" s="22">
        <f t="shared" si="1"/>
        <v>0</v>
      </c>
      <c r="E17" s="14">
        <v>0</v>
      </c>
      <c r="F17" s="22">
        <f t="shared" si="2"/>
        <v>0</v>
      </c>
      <c r="G17" s="167">
        <v>0</v>
      </c>
      <c r="H17" s="22">
        <f t="shared" si="6"/>
        <v>0</v>
      </c>
      <c r="I17" s="14">
        <v>364554</v>
      </c>
      <c r="J17" s="22">
        <f t="shared" si="3"/>
        <v>2.896510265833242</v>
      </c>
      <c r="K17" s="14">
        <v>364554</v>
      </c>
      <c r="L17" s="22">
        <f t="shared" si="4"/>
        <v>2.851010879707274</v>
      </c>
      <c r="M17" s="167">
        <v>383849</v>
      </c>
      <c r="N17" s="22">
        <f t="shared" si="5"/>
        <v>2.9937083216573077</v>
      </c>
      <c r="O17" s="14" t="e">
        <f>#REF!-G17</f>
        <v>#REF!</v>
      </c>
      <c r="P17" s="14">
        <f t="shared" si="7"/>
        <v>19295</v>
      </c>
      <c r="Q17" s="22">
        <f t="shared" si="8"/>
        <v>5.292768698190117</v>
      </c>
      <c r="R17" s="19">
        <f t="shared" si="9"/>
        <v>383849</v>
      </c>
      <c r="S17" s="22"/>
      <c r="V17" s="2">
        <v>149309</v>
      </c>
      <c r="W17" s="2">
        <v>229859</v>
      </c>
      <c r="X17" s="2">
        <v>164171</v>
      </c>
      <c r="Y17" s="143">
        <f t="shared" si="11"/>
        <v>71.42248073819168</v>
      </c>
      <c r="Z17" s="143">
        <f t="shared" si="13"/>
        <v>109.95385408783127</v>
      </c>
      <c r="AA17" s="143">
        <f t="shared" si="12"/>
        <v>10.509789210134969</v>
      </c>
    </row>
    <row r="18" spans="1:27" ht="15.75">
      <c r="A18" s="31" t="s">
        <v>40</v>
      </c>
      <c r="B18" s="12" t="s">
        <v>39</v>
      </c>
      <c r="C18" s="14">
        <v>29229</v>
      </c>
      <c r="D18" s="22">
        <f t="shared" si="1"/>
        <v>0.25116110129876557</v>
      </c>
      <c r="E18" s="14">
        <v>29229</v>
      </c>
      <c r="F18" s="22">
        <f t="shared" si="2"/>
        <v>0.22175166135458563</v>
      </c>
      <c r="G18" s="167">
        <v>66783</v>
      </c>
      <c r="H18" s="22">
        <f t="shared" si="6"/>
        <v>0.4730283596732468</v>
      </c>
      <c r="I18" s="14">
        <v>62385</v>
      </c>
      <c r="J18" s="22">
        <f t="shared" si="3"/>
        <v>0.4956708551655084</v>
      </c>
      <c r="K18" s="14">
        <v>62385</v>
      </c>
      <c r="L18" s="22">
        <f t="shared" si="4"/>
        <v>0.48788468575447885</v>
      </c>
      <c r="M18" s="167">
        <v>88683</v>
      </c>
      <c r="N18" s="22">
        <f t="shared" si="5"/>
        <v>0.691654882752163</v>
      </c>
      <c r="O18" s="14" t="e">
        <f>#REF!-G18</f>
        <v>#REF!</v>
      </c>
      <c r="P18" s="14">
        <f t="shared" si="7"/>
        <v>26298</v>
      </c>
      <c r="Q18" s="22">
        <f t="shared" si="8"/>
        <v>42.154364029814865</v>
      </c>
      <c r="R18" s="19">
        <f t="shared" si="9"/>
        <v>21900</v>
      </c>
      <c r="S18" s="22">
        <f t="shared" si="10"/>
        <v>32.79277660482458</v>
      </c>
      <c r="V18" s="2">
        <v>239</v>
      </c>
      <c r="W18" s="2">
        <v>4555</v>
      </c>
      <c r="X18" s="2">
        <v>242</v>
      </c>
      <c r="Y18" s="143">
        <f t="shared" si="11"/>
        <v>5.312843029637761</v>
      </c>
      <c r="Z18" s="143">
        <f t="shared" si="13"/>
        <v>101.25523012552303</v>
      </c>
      <c r="AA18" s="143">
        <f t="shared" si="12"/>
        <v>0.015492194046772342</v>
      </c>
    </row>
    <row r="19" spans="1:27" s="11" customFormat="1" ht="47.25">
      <c r="A19" s="30" t="s">
        <v>7</v>
      </c>
      <c r="B19" s="9" t="s">
        <v>43</v>
      </c>
      <c r="C19" s="10">
        <v>65113</v>
      </c>
      <c r="D19" s="22">
        <f t="shared" si="1"/>
        <v>0.5595077761424108</v>
      </c>
      <c r="E19" s="10">
        <v>65113</v>
      </c>
      <c r="F19" s="22">
        <f t="shared" si="2"/>
        <v>0.4939928128153933</v>
      </c>
      <c r="G19" s="165">
        <v>7979</v>
      </c>
      <c r="H19" s="22">
        <f t="shared" si="6"/>
        <v>0.05651577919280112</v>
      </c>
      <c r="I19" s="10">
        <v>-19000</v>
      </c>
      <c r="J19" s="22">
        <f t="shared" si="3"/>
        <v>-0.1509617095158237</v>
      </c>
      <c r="K19" s="10">
        <v>-19000</v>
      </c>
      <c r="L19" s="22">
        <f t="shared" si="4"/>
        <v>-0.14859035071467658</v>
      </c>
      <c r="M19" s="165">
        <v>-18945</v>
      </c>
      <c r="N19" s="22">
        <f t="shared" si="5"/>
        <v>-0.14775550842596358</v>
      </c>
      <c r="O19" s="14" t="e">
        <f>#REF!-G19</f>
        <v>#REF!</v>
      </c>
      <c r="P19" s="14">
        <f t="shared" si="7"/>
        <v>55</v>
      </c>
      <c r="Q19" s="22">
        <f t="shared" si="8"/>
        <v>-0.2894736842105263</v>
      </c>
      <c r="R19" s="19">
        <f>M19-G19</f>
        <v>-26924</v>
      </c>
      <c r="S19" s="22">
        <f t="shared" si="10"/>
        <v>-337.435768893345</v>
      </c>
      <c r="V19" s="11">
        <v>58015</v>
      </c>
      <c r="W19" s="2">
        <v>55222</v>
      </c>
      <c r="X19" s="2">
        <v>59123</v>
      </c>
      <c r="Y19" s="143">
        <f t="shared" si="11"/>
        <v>107.06421353808264</v>
      </c>
      <c r="Z19" s="143">
        <f t="shared" si="13"/>
        <v>101.90985090062914</v>
      </c>
      <c r="AA19" s="143">
        <f t="shared" si="12"/>
        <v>3.784896647220336</v>
      </c>
    </row>
    <row r="20" spans="1:27" s="11" customFormat="1" ht="15.75">
      <c r="A20" s="30" t="s">
        <v>8</v>
      </c>
      <c r="B20" s="15" t="s">
        <v>42</v>
      </c>
      <c r="C20" s="10">
        <v>40608</v>
      </c>
      <c r="D20" s="22">
        <f t="shared" si="1"/>
        <v>0.34893940954327113</v>
      </c>
      <c r="E20" s="10">
        <v>40608</v>
      </c>
      <c r="F20" s="22">
        <f t="shared" si="2"/>
        <v>0.30808072340097203</v>
      </c>
      <c r="G20" s="165">
        <v>37725</v>
      </c>
      <c r="H20" s="22">
        <f t="shared" si="6"/>
        <v>0.2672086439464121</v>
      </c>
      <c r="I20" s="10">
        <v>37676</v>
      </c>
      <c r="J20" s="22">
        <f t="shared" si="3"/>
        <v>0.29934912461674595</v>
      </c>
      <c r="K20" s="10">
        <v>37676</v>
      </c>
      <c r="L20" s="22">
        <f t="shared" si="4"/>
        <v>0.29464684492242915</v>
      </c>
      <c r="M20" s="165">
        <v>37411</v>
      </c>
      <c r="N20" s="22">
        <f t="shared" si="5"/>
        <v>0.2917752085364858</v>
      </c>
      <c r="O20" s="14" t="e">
        <f>#REF!-G20</f>
        <v>#REF!</v>
      </c>
      <c r="P20" s="14">
        <f t="shared" si="7"/>
        <v>-265</v>
      </c>
      <c r="Q20" s="22">
        <f t="shared" si="8"/>
        <v>-0.7033655377428603</v>
      </c>
      <c r="R20" s="19">
        <f t="shared" si="9"/>
        <v>-314</v>
      </c>
      <c r="S20" s="22">
        <f t="shared" si="10"/>
        <v>-0.832339297548045</v>
      </c>
      <c r="V20" s="11">
        <v>262249</v>
      </c>
      <c r="W20" s="11">
        <v>132946</v>
      </c>
      <c r="X20" s="11">
        <v>253871</v>
      </c>
      <c r="Y20" s="143">
        <f t="shared" si="11"/>
        <v>190.957982940442</v>
      </c>
      <c r="Z20" s="143">
        <f t="shared" si="13"/>
        <v>96.80532623575304</v>
      </c>
      <c r="AA20" s="143">
        <f t="shared" si="12"/>
        <v>16.25214378036422</v>
      </c>
    </row>
    <row r="21" spans="1:27" s="11" customFormat="1" ht="47.25">
      <c r="A21" s="30" t="s">
        <v>9</v>
      </c>
      <c r="B21" s="9" t="s">
        <v>44</v>
      </c>
      <c r="C21" s="10">
        <v>606680</v>
      </c>
      <c r="D21" s="22">
        <f t="shared" si="1"/>
        <v>5.2131245316615376</v>
      </c>
      <c r="E21" s="10">
        <v>606680</v>
      </c>
      <c r="F21" s="22">
        <f t="shared" si="2"/>
        <v>4.602699302425673</v>
      </c>
      <c r="G21" s="165">
        <v>624996</v>
      </c>
      <c r="H21" s="22">
        <f t="shared" si="6"/>
        <v>4.426887571422975</v>
      </c>
      <c r="I21" s="10">
        <v>916818</v>
      </c>
      <c r="J21" s="22">
        <f t="shared" si="3"/>
        <v>7.284442768151497</v>
      </c>
      <c r="K21" s="10">
        <v>916818</v>
      </c>
      <c r="L21" s="22">
        <f t="shared" si="4"/>
        <v>7.170016219027808</v>
      </c>
      <c r="M21" s="165">
        <v>1066814</v>
      </c>
      <c r="N21" s="22">
        <f t="shared" si="5"/>
        <v>8.320276852253148</v>
      </c>
      <c r="O21" s="14" t="e">
        <f>#REF!-G21</f>
        <v>#REF!</v>
      </c>
      <c r="P21" s="14">
        <f t="shared" si="7"/>
        <v>149996</v>
      </c>
      <c r="Q21" s="22">
        <f t="shared" si="8"/>
        <v>16.3604990303419</v>
      </c>
      <c r="R21" s="19">
        <f t="shared" si="9"/>
        <v>441818</v>
      </c>
      <c r="S21" s="22">
        <f t="shared" si="10"/>
        <v>70.69133242452752</v>
      </c>
      <c r="V21" s="11">
        <f>SUM(V9:V20)</f>
        <v>1404938</v>
      </c>
      <c r="W21" s="11">
        <f>SUM(W9:W20)</f>
        <v>1067660</v>
      </c>
      <c r="X21" s="11">
        <f>SUM(X9:X20)</f>
        <v>1562077</v>
      </c>
      <c r="Y21" s="143">
        <f t="shared" si="11"/>
        <v>146.3084689882547</v>
      </c>
      <c r="Z21" s="143">
        <f t="shared" si="13"/>
        <v>111.18476402517405</v>
      </c>
      <c r="AA21" s="143">
        <f>X21/X$21*100</f>
        <v>100</v>
      </c>
    </row>
    <row r="22" spans="1:26" ht="63">
      <c r="A22" s="31" t="s">
        <v>215</v>
      </c>
      <c r="B22" s="12" t="s">
        <v>45</v>
      </c>
      <c r="C22" s="14">
        <v>13028</v>
      </c>
      <c r="D22" s="22">
        <f t="shared" si="1"/>
        <v>0.11194795674570863</v>
      </c>
      <c r="E22" s="14">
        <v>13028</v>
      </c>
      <c r="F22" s="22">
        <f t="shared" si="2"/>
        <v>0.098839530744382</v>
      </c>
      <c r="G22" s="167">
        <v>16755</v>
      </c>
      <c r="H22" s="22">
        <f t="shared" si="6"/>
        <v>0.11867676154598103</v>
      </c>
      <c r="I22" s="14">
        <v>14007</v>
      </c>
      <c r="J22" s="22">
        <f t="shared" si="3"/>
        <v>0.1112905613256917</v>
      </c>
      <c r="K22" s="14">
        <v>14007</v>
      </c>
      <c r="L22" s="22">
        <f t="shared" si="4"/>
        <v>0.10954237065581446</v>
      </c>
      <c r="M22" s="167">
        <v>14707</v>
      </c>
      <c r="N22" s="22">
        <f t="shared" si="5"/>
        <v>0.11470257389393752</v>
      </c>
      <c r="O22" s="14" t="e">
        <f>#REF!-G22</f>
        <v>#REF!</v>
      </c>
      <c r="P22" s="14">
        <f t="shared" si="7"/>
        <v>700</v>
      </c>
      <c r="Q22" s="22">
        <f t="shared" si="8"/>
        <v>4.997501249375312</v>
      </c>
      <c r="R22" s="19">
        <f t="shared" si="9"/>
        <v>-2048</v>
      </c>
      <c r="S22" s="22">
        <f t="shared" si="10"/>
        <v>-12.22321695016413</v>
      </c>
      <c r="Y22" s="2" t="s">
        <v>182</v>
      </c>
      <c r="Z22" s="2" t="s">
        <v>181</v>
      </c>
    </row>
    <row r="23" spans="1:19" s="11" customFormat="1" ht="31.5">
      <c r="A23" s="30" t="s">
        <v>10</v>
      </c>
      <c r="B23" s="9" t="s">
        <v>46</v>
      </c>
      <c r="C23" s="10">
        <f>C24</f>
        <v>42658</v>
      </c>
      <c r="D23" s="22">
        <f t="shared" si="1"/>
        <v>0.36655480034221977</v>
      </c>
      <c r="E23" s="10">
        <f>E24</f>
        <v>42658</v>
      </c>
      <c r="F23" s="22">
        <f t="shared" si="2"/>
        <v>0.32363345889575124</v>
      </c>
      <c r="G23" s="165">
        <f>G24</f>
        <v>18700</v>
      </c>
      <c r="H23" s="22">
        <f t="shared" si="6"/>
        <v>0.13245332383824798</v>
      </c>
      <c r="I23" s="10">
        <f>I24</f>
        <v>18132</v>
      </c>
      <c r="J23" s="22">
        <f t="shared" si="3"/>
        <v>0.14406514299689027</v>
      </c>
      <c r="K23" s="10">
        <f>K24</f>
        <v>18132</v>
      </c>
      <c r="L23" s="22">
        <f t="shared" si="4"/>
        <v>0.1418021178504482</v>
      </c>
      <c r="M23" s="165">
        <f>M24</f>
        <v>17619</v>
      </c>
      <c r="N23" s="22">
        <f t="shared" si="5"/>
        <v>0.13741379271348916</v>
      </c>
      <c r="O23" s="14" t="e">
        <f>#REF!-G23</f>
        <v>#REF!</v>
      </c>
      <c r="P23" s="14">
        <f t="shared" si="7"/>
        <v>-513</v>
      </c>
      <c r="Q23" s="22">
        <f t="shared" si="8"/>
        <v>-2.829252150893448</v>
      </c>
      <c r="R23" s="19">
        <f t="shared" si="9"/>
        <v>-1081</v>
      </c>
      <c r="S23" s="22">
        <f t="shared" si="10"/>
        <v>-5.780748663101605</v>
      </c>
    </row>
    <row r="24" spans="1:19" ht="15.75">
      <c r="A24" s="31" t="s">
        <v>47</v>
      </c>
      <c r="B24" s="12" t="s">
        <v>48</v>
      </c>
      <c r="C24" s="14">
        <v>42658</v>
      </c>
      <c r="D24" s="22">
        <f t="shared" si="1"/>
        <v>0.36655480034221977</v>
      </c>
      <c r="E24" s="14">
        <v>42658</v>
      </c>
      <c r="F24" s="22">
        <f t="shared" si="2"/>
        <v>0.32363345889575124</v>
      </c>
      <c r="G24" s="167">
        <v>18700</v>
      </c>
      <c r="H24" s="22">
        <f t="shared" si="6"/>
        <v>0.13245332383824798</v>
      </c>
      <c r="I24" s="14">
        <v>18132</v>
      </c>
      <c r="J24" s="22">
        <f t="shared" si="3"/>
        <v>0.14406514299689027</v>
      </c>
      <c r="K24" s="14">
        <v>18132</v>
      </c>
      <c r="L24" s="22">
        <f t="shared" si="4"/>
        <v>0.1418021178504482</v>
      </c>
      <c r="M24" s="167">
        <v>17619</v>
      </c>
      <c r="N24" s="22">
        <f t="shared" si="5"/>
        <v>0.13741379271348916</v>
      </c>
      <c r="O24" s="14" t="e">
        <f>#REF!-G24</f>
        <v>#REF!</v>
      </c>
      <c r="P24" s="14">
        <f t="shared" si="7"/>
        <v>-513</v>
      </c>
      <c r="Q24" s="22">
        <f t="shared" si="8"/>
        <v>-2.829252150893448</v>
      </c>
      <c r="R24" s="19">
        <f t="shared" si="9"/>
        <v>-1081</v>
      </c>
      <c r="S24" s="22">
        <f t="shared" si="10"/>
        <v>-5.780748663101605</v>
      </c>
    </row>
    <row r="25" spans="1:19" s="11" customFormat="1" ht="31.5">
      <c r="A25" s="30" t="s">
        <v>11</v>
      </c>
      <c r="B25" s="9" t="s">
        <v>49</v>
      </c>
      <c r="C25" s="10">
        <v>0</v>
      </c>
      <c r="D25" s="22">
        <f t="shared" si="1"/>
        <v>0</v>
      </c>
      <c r="E25" s="10">
        <v>0</v>
      </c>
      <c r="F25" s="22">
        <f t="shared" si="2"/>
        <v>0</v>
      </c>
      <c r="G25" s="165">
        <v>1382</v>
      </c>
      <c r="H25" s="22">
        <f t="shared" si="6"/>
        <v>0.00978879644622774</v>
      </c>
      <c r="I25" s="10">
        <v>176</v>
      </c>
      <c r="J25" s="22">
        <f t="shared" si="3"/>
        <v>0.001398382151304472</v>
      </c>
      <c r="K25" s="10">
        <v>176</v>
      </c>
      <c r="L25" s="22">
        <f t="shared" si="4"/>
        <v>0.0013764158803043726</v>
      </c>
      <c r="M25" s="165">
        <v>237</v>
      </c>
      <c r="N25" s="22">
        <f t="shared" si="5"/>
        <v>0.0018484062020033447</v>
      </c>
      <c r="O25" s="14" t="e">
        <f>#REF!-G25</f>
        <v>#REF!</v>
      </c>
      <c r="P25" s="14">
        <f t="shared" si="7"/>
        <v>61</v>
      </c>
      <c r="Q25" s="22">
        <f t="shared" si="8"/>
        <v>34.659090909090914</v>
      </c>
      <c r="R25" s="19">
        <f t="shared" si="9"/>
        <v>-1145</v>
      </c>
      <c r="S25" s="22">
        <f t="shared" si="10"/>
        <v>-82.85094066570188</v>
      </c>
    </row>
    <row r="26" spans="1:19" s="11" customFormat="1" ht="31.5">
      <c r="A26" s="30" t="s">
        <v>12</v>
      </c>
      <c r="B26" s="9" t="s">
        <v>50</v>
      </c>
      <c r="C26" s="10">
        <v>148447</v>
      </c>
      <c r="D26" s="22">
        <f t="shared" si="1"/>
        <v>1.275586301430013</v>
      </c>
      <c r="E26" s="10">
        <v>148447</v>
      </c>
      <c r="F26" s="22">
        <f t="shared" si="2"/>
        <v>1.1262228907285288</v>
      </c>
      <c r="G26" s="165">
        <v>229859</v>
      </c>
      <c r="H26" s="22">
        <f t="shared" si="6"/>
        <v>1.6281063403281202</v>
      </c>
      <c r="I26" s="10">
        <v>149309</v>
      </c>
      <c r="J26" s="22">
        <f t="shared" si="3"/>
        <v>1.1863127308472694</v>
      </c>
      <c r="K26" s="10">
        <v>149309</v>
      </c>
      <c r="L26" s="22">
        <f t="shared" si="4"/>
        <v>1.1676777197293498</v>
      </c>
      <c r="M26" s="165">
        <v>164171</v>
      </c>
      <c r="N26" s="22">
        <f t="shared" si="5"/>
        <v>1.2803995552282326</v>
      </c>
      <c r="O26" s="14" t="e">
        <f>#REF!-G26</f>
        <v>#REF!</v>
      </c>
      <c r="P26" s="14">
        <f t="shared" si="7"/>
        <v>14862</v>
      </c>
      <c r="Q26" s="22">
        <f t="shared" si="8"/>
        <v>9.953854087831276</v>
      </c>
      <c r="R26" s="19">
        <f t="shared" si="9"/>
        <v>-65688</v>
      </c>
      <c r="S26" s="22">
        <f t="shared" si="10"/>
        <v>-28.577519261808327</v>
      </c>
    </row>
    <row r="27" spans="1:19" s="11" customFormat="1" ht="15.75">
      <c r="A27" s="30" t="s">
        <v>13</v>
      </c>
      <c r="B27" s="9" t="s">
        <v>51</v>
      </c>
      <c r="C27" s="10">
        <v>5518</v>
      </c>
      <c r="D27" s="22">
        <f t="shared" si="1"/>
        <v>0.047415476306633425</v>
      </c>
      <c r="E27" s="10">
        <v>5518</v>
      </c>
      <c r="F27" s="22">
        <f t="shared" si="2"/>
        <v>0.04186341193180072</v>
      </c>
      <c r="G27" s="165">
        <v>4555</v>
      </c>
      <c r="H27" s="22">
        <f t="shared" si="6"/>
        <v>0.03226336310605452</v>
      </c>
      <c r="I27" s="10">
        <v>239</v>
      </c>
      <c r="J27" s="22">
        <f t="shared" si="3"/>
        <v>0.0018989393986464137</v>
      </c>
      <c r="K27" s="10">
        <v>239</v>
      </c>
      <c r="L27" s="22">
        <f t="shared" si="4"/>
        <v>0.001869110201095142</v>
      </c>
      <c r="M27" s="165">
        <v>242</v>
      </c>
      <c r="N27" s="22">
        <f t="shared" si="5"/>
        <v>0.0018874021134380145</v>
      </c>
      <c r="O27" s="14" t="e">
        <f>#REF!-G27</f>
        <v>#REF!</v>
      </c>
      <c r="P27" s="14">
        <f t="shared" si="7"/>
        <v>3</v>
      </c>
      <c r="Q27" s="22">
        <f t="shared" si="8"/>
        <v>1.2552301255230125</v>
      </c>
      <c r="R27" s="19">
        <f t="shared" si="9"/>
        <v>-4313</v>
      </c>
      <c r="S27" s="22">
        <f t="shared" si="10"/>
        <v>-94.68715697036224</v>
      </c>
    </row>
    <row r="28" spans="1:19" s="11" customFormat="1" ht="15.75">
      <c r="A28" s="30" t="s">
        <v>14</v>
      </c>
      <c r="B28" s="9" t="s">
        <v>52</v>
      </c>
      <c r="C28" s="10">
        <v>28825</v>
      </c>
      <c r="D28" s="22">
        <f t="shared" si="1"/>
        <v>0.24768958038033864</v>
      </c>
      <c r="E28" s="10">
        <v>28825</v>
      </c>
      <c r="F28" s="22">
        <f t="shared" si="2"/>
        <v>0.2186866344570779</v>
      </c>
      <c r="G28" s="165">
        <v>55222</v>
      </c>
      <c r="H28" s="22">
        <f t="shared" si="6"/>
        <v>0.3911410400532477</v>
      </c>
      <c r="I28" s="10">
        <v>58015</v>
      </c>
      <c r="J28" s="22">
        <f t="shared" si="3"/>
        <v>0.460949661976869</v>
      </c>
      <c r="K28" s="10">
        <v>58015</v>
      </c>
      <c r="L28" s="22">
        <f t="shared" si="4"/>
        <v>0.45370890509010325</v>
      </c>
      <c r="M28" s="165">
        <v>59123</v>
      </c>
      <c r="N28" s="22">
        <f t="shared" si="5"/>
        <v>0.4611110543503956</v>
      </c>
      <c r="O28" s="14" t="e">
        <f>#REF!-G28</f>
        <v>#REF!</v>
      </c>
      <c r="P28" s="14">
        <f t="shared" si="7"/>
        <v>1108</v>
      </c>
      <c r="Q28" s="22">
        <f t="shared" si="8"/>
        <v>1.9098509006291478</v>
      </c>
      <c r="R28" s="19">
        <f t="shared" si="9"/>
        <v>3901</v>
      </c>
      <c r="S28" s="22">
        <f t="shared" si="10"/>
        <v>7.064213538082647</v>
      </c>
    </row>
    <row r="29" spans="1:19" s="11" customFormat="1" ht="15.75">
      <c r="A29" s="30" t="s">
        <v>15</v>
      </c>
      <c r="B29" s="9" t="s">
        <v>53</v>
      </c>
      <c r="C29" s="10">
        <v>293142</v>
      </c>
      <c r="D29" s="22">
        <f t="shared" si="1"/>
        <v>2.51893214126117</v>
      </c>
      <c r="E29" s="10">
        <v>293142</v>
      </c>
      <c r="F29" s="22">
        <f t="shared" si="2"/>
        <v>2.223980482151491</v>
      </c>
      <c r="G29" s="165">
        <v>132946</v>
      </c>
      <c r="H29" s="22">
        <f t="shared" si="6"/>
        <v>0.9416652187700384</v>
      </c>
      <c r="I29" s="10">
        <v>262249</v>
      </c>
      <c r="J29" s="22">
        <f t="shared" si="3"/>
        <v>2.083660913621855</v>
      </c>
      <c r="K29" s="10">
        <v>262249</v>
      </c>
      <c r="L29" s="22">
        <f t="shared" si="4"/>
        <v>2.050930046556485</v>
      </c>
      <c r="M29" s="165">
        <v>253871</v>
      </c>
      <c r="N29" s="22">
        <f t="shared" si="5"/>
        <v>1.9799862063662073</v>
      </c>
      <c r="O29" s="14" t="e">
        <f>#REF!-G29</f>
        <v>#REF!</v>
      </c>
      <c r="P29" s="14">
        <f t="shared" si="7"/>
        <v>-8378</v>
      </c>
      <c r="Q29" s="22">
        <f t="shared" si="8"/>
        <v>-3.194673764246956</v>
      </c>
      <c r="R29" s="19">
        <f t="shared" si="9"/>
        <v>120925</v>
      </c>
      <c r="S29" s="22">
        <f t="shared" si="10"/>
        <v>90.95798294044198</v>
      </c>
    </row>
    <row r="30" spans="1:19" s="11" customFormat="1" ht="33.75" customHeight="1">
      <c r="A30" s="30" t="s">
        <v>67</v>
      </c>
      <c r="B30" s="9" t="s">
        <v>70</v>
      </c>
      <c r="C30" s="10">
        <v>0</v>
      </c>
      <c r="D30" s="22">
        <f t="shared" si="1"/>
        <v>0</v>
      </c>
      <c r="E30" s="10">
        <v>0</v>
      </c>
      <c r="F30" s="22">
        <f t="shared" si="2"/>
        <v>0</v>
      </c>
      <c r="G30" s="165">
        <v>-11818</v>
      </c>
      <c r="H30" s="22">
        <f t="shared" si="6"/>
        <v>-0.08370766743959437</v>
      </c>
      <c r="I30" s="10">
        <v>0</v>
      </c>
      <c r="J30" s="22">
        <f t="shared" si="3"/>
        <v>0</v>
      </c>
      <c r="K30" s="10">
        <v>0</v>
      </c>
      <c r="L30" s="22">
        <f t="shared" si="4"/>
        <v>0</v>
      </c>
      <c r="M30" s="165">
        <v>-17144</v>
      </c>
      <c r="N30" s="22">
        <f t="shared" si="5"/>
        <v>-0.13370918112719554</v>
      </c>
      <c r="O30" s="14" t="e">
        <f>#REF!-G30</f>
        <v>#REF!</v>
      </c>
      <c r="P30" s="14">
        <f t="shared" si="7"/>
        <v>-17144</v>
      </c>
      <c r="Q30" s="22"/>
      <c r="R30" s="19">
        <f t="shared" si="9"/>
        <v>-5326</v>
      </c>
      <c r="S30" s="22">
        <f t="shared" si="10"/>
        <v>45.06684718226434</v>
      </c>
    </row>
    <row r="31" spans="1:19" s="11" customFormat="1" ht="15.75">
      <c r="A31" s="30" t="s">
        <v>16</v>
      </c>
      <c r="B31" s="9" t="s">
        <v>54</v>
      </c>
      <c r="C31" s="10">
        <f>C32+C37</f>
        <v>4018032.5</v>
      </c>
      <c r="D31" s="22">
        <f t="shared" si="1"/>
        <v>34.526445234330026</v>
      </c>
      <c r="E31" s="10">
        <f>E32+E37</f>
        <v>5561442</v>
      </c>
      <c r="F31" s="22">
        <f t="shared" si="2"/>
        <v>42.1929933636857</v>
      </c>
      <c r="G31" s="165">
        <f>G32+G37</f>
        <v>5529578</v>
      </c>
      <c r="H31" s="22">
        <f t="shared" si="6"/>
        <v>39.166362862184585</v>
      </c>
      <c r="I31" s="10">
        <f>I32+I37</f>
        <v>7704816</v>
      </c>
      <c r="J31" s="22">
        <f t="shared" si="3"/>
        <v>61.21748394025634</v>
      </c>
      <c r="K31" s="10">
        <f>K32+K37</f>
        <v>7905676</v>
      </c>
      <c r="L31" s="22">
        <f t="shared" si="4"/>
        <v>61.826693130347444</v>
      </c>
      <c r="M31" s="165">
        <f>M32+M37</f>
        <v>7681458</v>
      </c>
      <c r="N31" s="22">
        <f t="shared" si="5"/>
        <v>59.90909117142704</v>
      </c>
      <c r="O31" s="14" t="e">
        <f>#REF!-G31</f>
        <v>#REF!</v>
      </c>
      <c r="P31" s="14">
        <f t="shared" si="7"/>
        <v>-224218</v>
      </c>
      <c r="Q31" s="22">
        <f t="shared" si="8"/>
        <v>-2.836164801087219</v>
      </c>
      <c r="R31" s="19">
        <f t="shared" si="9"/>
        <v>2151880</v>
      </c>
      <c r="S31" s="22">
        <f t="shared" si="10"/>
        <v>38.91580876515351</v>
      </c>
    </row>
    <row r="32" spans="1:19" ht="31.5">
      <c r="A32" s="31" t="s">
        <v>68</v>
      </c>
      <c r="B32" s="12" t="s">
        <v>55</v>
      </c>
      <c r="C32" s="14">
        <f>C33+C34+C35+C36</f>
        <v>3987801.1</v>
      </c>
      <c r="D32" s="22">
        <f t="shared" si="1"/>
        <v>34.266670636574254</v>
      </c>
      <c r="E32" s="14">
        <f>E33+E34+E35+E36</f>
        <v>5516748</v>
      </c>
      <c r="F32" s="22">
        <f t="shared" si="2"/>
        <v>41.85391338309854</v>
      </c>
      <c r="G32" s="167">
        <f>G33+G34+G35+G36</f>
        <v>5482003</v>
      </c>
      <c r="H32" s="22">
        <f t="shared" si="6"/>
        <v>38.8293860235961</v>
      </c>
      <c r="I32" s="14">
        <f>I33+I34+I35+I36</f>
        <v>7656316</v>
      </c>
      <c r="J32" s="22">
        <f t="shared" si="3"/>
        <v>60.83213431333437</v>
      </c>
      <c r="K32" s="14">
        <f>K33+K34+K35+K36</f>
        <v>7857176</v>
      </c>
      <c r="L32" s="22">
        <f t="shared" si="4"/>
        <v>61.44739670878629</v>
      </c>
      <c r="M32" s="167">
        <f>M33+M34+M35+M36</f>
        <v>7655821</v>
      </c>
      <c r="N32" s="22">
        <f t="shared" si="5"/>
        <v>59.70914353513691</v>
      </c>
      <c r="O32" s="14" t="e">
        <f>#REF!-G32</f>
        <v>#REF!</v>
      </c>
      <c r="P32" s="14">
        <f t="shared" si="7"/>
        <v>-201355</v>
      </c>
      <c r="Q32" s="22">
        <f>P32/K32*100</f>
        <v>-2.5626891901110525</v>
      </c>
      <c r="R32" s="19">
        <f>M32-G32</f>
        <v>2173818</v>
      </c>
      <c r="S32" s="22">
        <f>R32/G32*100</f>
        <v>39.65371781080747</v>
      </c>
    </row>
    <row r="33" spans="1:19" ht="31.5">
      <c r="A33" s="31" t="s">
        <v>71</v>
      </c>
      <c r="B33" s="12" t="s">
        <v>56</v>
      </c>
      <c r="C33" s="14">
        <v>0</v>
      </c>
      <c r="D33" s="22">
        <f t="shared" si="1"/>
        <v>0</v>
      </c>
      <c r="E33" s="14">
        <v>0</v>
      </c>
      <c r="F33" s="22">
        <f t="shared" si="2"/>
        <v>0</v>
      </c>
      <c r="G33" s="167">
        <v>0</v>
      </c>
      <c r="H33" s="22">
        <f t="shared" si="6"/>
        <v>0</v>
      </c>
      <c r="I33" s="14">
        <v>3989428</v>
      </c>
      <c r="J33" s="22">
        <f t="shared" si="3"/>
        <v>31.697414256331236</v>
      </c>
      <c r="K33" s="14">
        <v>3989428</v>
      </c>
      <c r="L33" s="22">
        <f t="shared" si="4"/>
        <v>31.19950029847109</v>
      </c>
      <c r="M33" s="167">
        <v>3989428</v>
      </c>
      <c r="N33" s="22">
        <f t="shared" si="5"/>
        <v>31.11427619259831</v>
      </c>
      <c r="O33" s="14" t="e">
        <f>#REF!-G33</f>
        <v>#REF!</v>
      </c>
      <c r="P33" s="14">
        <f t="shared" si="7"/>
        <v>0</v>
      </c>
      <c r="Q33" s="22">
        <f t="shared" si="8"/>
        <v>0</v>
      </c>
      <c r="R33" s="19">
        <f t="shared" si="9"/>
        <v>3989428</v>
      </c>
      <c r="S33" s="22"/>
    </row>
    <row r="34" spans="1:19" ht="31.5">
      <c r="A34" s="31" t="s">
        <v>72</v>
      </c>
      <c r="B34" s="12" t="s">
        <v>57</v>
      </c>
      <c r="C34" s="14">
        <v>2313076.1</v>
      </c>
      <c r="D34" s="22">
        <f t="shared" si="1"/>
        <v>19.87597046302828</v>
      </c>
      <c r="E34" s="14">
        <v>2429908</v>
      </c>
      <c r="F34" s="22">
        <f t="shared" si="2"/>
        <v>18.434983610072134</v>
      </c>
      <c r="G34" s="167">
        <v>2396121</v>
      </c>
      <c r="H34" s="22">
        <f t="shared" si="6"/>
        <v>16.971881859284846</v>
      </c>
      <c r="I34" s="14">
        <v>1776642</v>
      </c>
      <c r="J34" s="22">
        <f t="shared" si="3"/>
        <v>14.116048079874316</v>
      </c>
      <c r="K34" s="14">
        <v>1706226</v>
      </c>
      <c r="L34" s="22">
        <f t="shared" si="4"/>
        <v>13.343616828342093</v>
      </c>
      <c r="M34" s="167">
        <v>1700270</v>
      </c>
      <c r="N34" s="22">
        <f t="shared" si="5"/>
        <v>13.260715667005178</v>
      </c>
      <c r="O34" s="14" t="e">
        <f>#REF!-G34</f>
        <v>#REF!</v>
      </c>
      <c r="P34" s="14">
        <f t="shared" si="7"/>
        <v>-5956</v>
      </c>
      <c r="Q34" s="22">
        <f t="shared" si="8"/>
        <v>-0.34907450712859844</v>
      </c>
      <c r="R34" s="19">
        <f t="shared" si="9"/>
        <v>-695851</v>
      </c>
      <c r="S34" s="22">
        <f t="shared" si="10"/>
        <v>-29.040728744499965</v>
      </c>
    </row>
    <row r="35" spans="1:19" ht="78.75">
      <c r="A35" s="31" t="s">
        <v>73</v>
      </c>
      <c r="B35" s="12" t="s">
        <v>58</v>
      </c>
      <c r="C35" s="14">
        <v>901009</v>
      </c>
      <c r="D35" s="22">
        <f t="shared" si="1"/>
        <v>7.742256413838977</v>
      </c>
      <c r="E35" s="14">
        <v>1483450</v>
      </c>
      <c r="F35" s="22">
        <f t="shared" si="2"/>
        <v>11.254490473039105</v>
      </c>
      <c r="G35" s="167">
        <v>1483450</v>
      </c>
      <c r="H35" s="22">
        <f t="shared" si="6"/>
        <v>10.50737343571385</v>
      </c>
      <c r="I35" s="14">
        <v>21207</v>
      </c>
      <c r="J35" s="22">
        <f t="shared" si="3"/>
        <v>0.16849710387905648</v>
      </c>
      <c r="K35" s="14">
        <v>26801</v>
      </c>
      <c r="L35" s="22">
        <f t="shared" si="4"/>
        <v>0.209598420500213</v>
      </c>
      <c r="M35" s="167">
        <v>26801</v>
      </c>
      <c r="N35" s="22">
        <f t="shared" si="5"/>
        <v>0.20902588447211665</v>
      </c>
      <c r="O35" s="14" t="e">
        <f>#REF!-G35</f>
        <v>#REF!</v>
      </c>
      <c r="P35" s="14">
        <f t="shared" si="7"/>
        <v>0</v>
      </c>
      <c r="Q35" s="22">
        <f t="shared" si="8"/>
        <v>0</v>
      </c>
      <c r="R35" s="19">
        <f t="shared" si="9"/>
        <v>-1456649</v>
      </c>
      <c r="S35" s="22">
        <f t="shared" si="10"/>
        <v>-98.1933331086319</v>
      </c>
    </row>
    <row r="36" spans="1:19" ht="31.5">
      <c r="A36" s="31" t="s">
        <v>74</v>
      </c>
      <c r="B36" s="12" t="s">
        <v>59</v>
      </c>
      <c r="C36" s="14">
        <v>773716</v>
      </c>
      <c r="D36" s="22">
        <f t="shared" si="1"/>
        <v>6.648443759706993</v>
      </c>
      <c r="E36" s="14">
        <v>1603390</v>
      </c>
      <c r="F36" s="22">
        <f t="shared" si="2"/>
        <v>12.164439299987308</v>
      </c>
      <c r="G36" s="167">
        <v>1602432</v>
      </c>
      <c r="H36" s="22">
        <f t="shared" si="6"/>
        <v>11.350130728597401</v>
      </c>
      <c r="I36" s="14">
        <v>1869039</v>
      </c>
      <c r="J36" s="22">
        <f t="shared" si="3"/>
        <v>14.850174873249768</v>
      </c>
      <c r="K36" s="14">
        <v>2134721</v>
      </c>
      <c r="L36" s="22">
        <f t="shared" si="4"/>
        <v>16.6946811614729</v>
      </c>
      <c r="M36" s="167">
        <v>1939322</v>
      </c>
      <c r="N36" s="22">
        <f t="shared" si="5"/>
        <v>15.125125791061311</v>
      </c>
      <c r="O36" s="14" t="e">
        <f>#REF!-G36</f>
        <v>#REF!</v>
      </c>
      <c r="P36" s="14">
        <f t="shared" si="7"/>
        <v>-195399</v>
      </c>
      <c r="Q36" s="22">
        <f t="shared" si="8"/>
        <v>-9.153374141164115</v>
      </c>
      <c r="R36" s="19">
        <f>M36-G36</f>
        <v>336890</v>
      </c>
      <c r="S36" s="22">
        <f t="shared" si="10"/>
        <v>21.023669023084913</v>
      </c>
    </row>
    <row r="37" spans="1:19" ht="15.75">
      <c r="A37" s="31" t="s">
        <v>69</v>
      </c>
      <c r="B37" s="12" t="s">
        <v>60</v>
      </c>
      <c r="C37" s="14">
        <v>30231.4</v>
      </c>
      <c r="D37" s="22">
        <f t="shared" si="1"/>
        <v>0.2597745977557735</v>
      </c>
      <c r="E37" s="14">
        <v>44694</v>
      </c>
      <c r="F37" s="22">
        <f t="shared" si="2"/>
        <v>0.33907998058715144</v>
      </c>
      <c r="G37" s="167">
        <v>47575</v>
      </c>
      <c r="H37" s="22">
        <f t="shared" si="6"/>
        <v>0.3369768385884839</v>
      </c>
      <c r="I37" s="14">
        <v>48500</v>
      </c>
      <c r="J37" s="22">
        <f t="shared" si="3"/>
        <v>0.385349626921971</v>
      </c>
      <c r="K37" s="14">
        <v>48500</v>
      </c>
      <c r="L37" s="22">
        <f t="shared" si="4"/>
        <v>0.3792964215611481</v>
      </c>
      <c r="M37" s="167">
        <v>25637</v>
      </c>
      <c r="N37" s="22">
        <f t="shared" si="5"/>
        <v>0.19994763629012552</v>
      </c>
      <c r="O37" s="14" t="e">
        <f>#REF!-G37</f>
        <v>#REF!</v>
      </c>
      <c r="P37" s="14">
        <f t="shared" si="7"/>
        <v>-22863</v>
      </c>
      <c r="Q37" s="22">
        <f t="shared" si="8"/>
        <v>-47.14020618556701</v>
      </c>
      <c r="R37" s="19">
        <f>M37-G37</f>
        <v>-21938</v>
      </c>
      <c r="S37" s="22">
        <f>R37/G37*100</f>
        <v>-46.11245401996847</v>
      </c>
    </row>
    <row r="38" spans="1:19" ht="16.5" thickBot="1">
      <c r="A38" s="32"/>
      <c r="B38" s="33" t="s">
        <v>61</v>
      </c>
      <c r="C38" s="34">
        <f>C31+C28+C27+C26+C25+C23+C21+C19+C20+C15+C11+C8+C29+C30</f>
        <v>11637550.5</v>
      </c>
      <c r="D38" s="35">
        <f t="shared" si="1"/>
        <v>100</v>
      </c>
      <c r="E38" s="34">
        <f>E31+E28+E27+E26+E25+E23+E21+E19+E20+E15+E11+E8+E29+E30</f>
        <v>13180961</v>
      </c>
      <c r="F38" s="35">
        <f t="shared" si="2"/>
        <v>100</v>
      </c>
      <c r="G38" s="168">
        <f>G31+G28+G27+G26+G25+G23+G21+G19+G20+G15+G11+G8+G29+G30</f>
        <v>14118181</v>
      </c>
      <c r="H38" s="35">
        <f t="shared" si="6"/>
        <v>100</v>
      </c>
      <c r="I38" s="34">
        <f>I31+I28+I27+I26+I25+I23+I21+I19+I20+I15+I11+I8+I29+I30</f>
        <v>12585973</v>
      </c>
      <c r="J38" s="35">
        <f t="shared" si="3"/>
        <v>100</v>
      </c>
      <c r="K38" s="34">
        <f>K31+K28+K27+K26+K25+K23+K21+K19+K20+K15+K11+K8+K29+K30</f>
        <v>12786833</v>
      </c>
      <c r="L38" s="35">
        <f t="shared" si="4"/>
        <v>100</v>
      </c>
      <c r="M38" s="168">
        <f>M31+M28+M27+M26+M25+M23+M21+M19+M20+M15+M11+M8+M29+M30</f>
        <v>12821857</v>
      </c>
      <c r="N38" s="35">
        <f t="shared" si="5"/>
        <v>100</v>
      </c>
      <c r="O38" s="36" t="e">
        <f>#REF!-G38</f>
        <v>#REF!</v>
      </c>
      <c r="P38" s="14">
        <f t="shared" si="7"/>
        <v>35024</v>
      </c>
      <c r="Q38" s="22">
        <f t="shared" si="8"/>
        <v>0.27390676018057014</v>
      </c>
      <c r="R38" s="19">
        <f>M38-G38</f>
        <v>-1296324</v>
      </c>
      <c r="S38" s="22">
        <f>R38/G38*100</f>
        <v>-9.181947731085186</v>
      </c>
    </row>
    <row r="39" spans="7:13" ht="15.75">
      <c r="G39" s="16"/>
      <c r="I39" s="16"/>
      <c r="M39" s="16"/>
    </row>
  </sheetData>
  <mergeCells count="6">
    <mergeCell ref="C4:H4"/>
    <mergeCell ref="B2:P2"/>
    <mergeCell ref="B4:B5"/>
    <mergeCell ref="A4:A5"/>
    <mergeCell ref="I4:N4"/>
    <mergeCell ref="O4:S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75" zoomScaleSheetLayoutView="75" workbookViewId="0" topLeftCell="A19">
      <selection activeCell="A24" sqref="A24"/>
    </sheetView>
  </sheetViews>
  <sheetFormatPr defaultColWidth="9.00390625" defaultRowHeight="12.75"/>
  <cols>
    <col min="1" max="1" width="8.00390625" style="2" customWidth="1"/>
    <col min="2" max="2" width="23.375" style="2" customWidth="1"/>
    <col min="3" max="3" width="42.625" style="2" customWidth="1"/>
    <col min="4" max="4" width="10.75390625" style="2" customWidth="1"/>
    <col min="5" max="5" width="10.00390625" style="2" hidden="1" customWidth="1"/>
    <col min="6" max="6" width="10.25390625" style="2" customWidth="1"/>
    <col min="7" max="7" width="11.875" style="2" customWidth="1"/>
    <col min="8" max="8" width="14.375" style="2" customWidth="1"/>
    <col min="9" max="9" width="11.75390625" style="2" hidden="1" customWidth="1"/>
    <col min="10" max="10" width="10.00390625" style="2" hidden="1" customWidth="1"/>
    <col min="11" max="11" width="10.625" style="2" hidden="1" customWidth="1"/>
    <col min="12" max="12" width="10.875" style="2" hidden="1" customWidth="1"/>
    <col min="13" max="13" width="10.25390625" style="2" hidden="1" customWidth="1"/>
    <col min="14" max="14" width="11.75390625" style="2" hidden="1" customWidth="1"/>
    <col min="15" max="15" width="2.125" style="2" hidden="1" customWidth="1"/>
    <col min="16" max="16384" width="10.25390625" style="2" customWidth="1"/>
  </cols>
  <sheetData>
    <row r="1" spans="7:15" ht="15.75" customHeight="1">
      <c r="G1" s="112"/>
      <c r="H1" s="112" t="s">
        <v>183</v>
      </c>
      <c r="L1" s="196"/>
      <c r="M1" s="196"/>
      <c r="N1" s="196"/>
      <c r="O1" s="196"/>
    </row>
    <row r="2" spans="1:15" ht="15.75" customHeight="1">
      <c r="A2" s="206" t="s">
        <v>189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5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16.5" thickBot="1">
      <c r="A4" s="159"/>
      <c r="B4" s="159"/>
      <c r="C4" s="159"/>
      <c r="D4" s="158"/>
      <c r="E4" s="158"/>
      <c r="F4" s="158"/>
      <c r="G4" s="159"/>
      <c r="H4" s="2" t="s">
        <v>64</v>
      </c>
      <c r="I4" s="159"/>
      <c r="J4" s="158"/>
      <c r="K4" s="158"/>
      <c r="L4" s="158"/>
      <c r="M4" s="158"/>
      <c r="N4" s="158"/>
      <c r="O4" s="158"/>
    </row>
    <row r="5" spans="1:15" ht="36" customHeight="1" thickBot="1">
      <c r="A5" s="182" t="s">
        <v>19</v>
      </c>
      <c r="B5" s="191" t="s">
        <v>149</v>
      </c>
      <c r="C5" s="180" t="s">
        <v>20</v>
      </c>
      <c r="D5" s="198" t="s">
        <v>194</v>
      </c>
      <c r="E5" s="198" t="s">
        <v>150</v>
      </c>
      <c r="F5" s="200" t="s">
        <v>193</v>
      </c>
      <c r="G5" s="174" t="s">
        <v>188</v>
      </c>
      <c r="H5" s="204" t="s">
        <v>190</v>
      </c>
      <c r="I5" s="202" t="s">
        <v>151</v>
      </c>
      <c r="J5" s="189" t="s">
        <v>152</v>
      </c>
      <c r="K5" s="194"/>
      <c r="L5" s="195"/>
      <c r="M5" s="195"/>
      <c r="N5" s="195"/>
      <c r="O5" s="173"/>
    </row>
    <row r="6" spans="1:16" ht="33" customHeight="1" thickBot="1">
      <c r="A6" s="208"/>
      <c r="B6" s="192"/>
      <c r="C6" s="181"/>
      <c r="D6" s="199"/>
      <c r="E6" s="199"/>
      <c r="F6" s="201"/>
      <c r="G6" s="175"/>
      <c r="H6" s="205"/>
      <c r="I6" s="203"/>
      <c r="J6" s="188" t="s">
        <v>153</v>
      </c>
      <c r="K6" s="188"/>
      <c r="L6" s="188" t="s">
        <v>154</v>
      </c>
      <c r="M6" s="188"/>
      <c r="N6" s="188" t="s">
        <v>155</v>
      </c>
      <c r="O6" s="188"/>
      <c r="P6" s="4"/>
    </row>
    <row r="7" spans="1:15" ht="16.5" customHeight="1" thickBot="1">
      <c r="A7" s="209"/>
      <c r="B7" s="193"/>
      <c r="C7" s="197"/>
      <c r="D7" s="189" t="s">
        <v>64</v>
      </c>
      <c r="E7" s="190"/>
      <c r="F7" s="190"/>
      <c r="G7" s="147"/>
      <c r="H7" s="6" t="s">
        <v>63</v>
      </c>
      <c r="I7" s="99" t="s">
        <v>63</v>
      </c>
      <c r="J7" s="6" t="s">
        <v>64</v>
      </c>
      <c r="K7" s="6" t="s">
        <v>63</v>
      </c>
      <c r="L7" s="6" t="s">
        <v>64</v>
      </c>
      <c r="M7" s="6" t="s">
        <v>63</v>
      </c>
      <c r="N7" s="6" t="s">
        <v>64</v>
      </c>
      <c r="O7" s="6" t="s">
        <v>63</v>
      </c>
    </row>
    <row r="8" spans="1:15" s="4" customFormat="1" ht="16.5" thickBot="1">
      <c r="A8" s="98"/>
      <c r="B8" s="5">
        <v>1</v>
      </c>
      <c r="C8" s="6">
        <v>2</v>
      </c>
      <c r="D8" s="6">
        <f>C8+1</f>
        <v>3</v>
      </c>
      <c r="E8" s="6">
        <f aca="true" t="shared" si="0" ref="E8:O8">D8+1</f>
        <v>4</v>
      </c>
      <c r="F8" s="6">
        <f t="shared" si="0"/>
        <v>5</v>
      </c>
      <c r="G8" s="6"/>
      <c r="H8" s="6">
        <f>F8+1</f>
        <v>6</v>
      </c>
      <c r="I8" s="6">
        <f t="shared" si="0"/>
        <v>7</v>
      </c>
      <c r="J8" s="6">
        <f t="shared" si="0"/>
        <v>8</v>
      </c>
      <c r="K8" s="6">
        <f t="shared" si="0"/>
        <v>9</v>
      </c>
      <c r="L8" s="6">
        <f t="shared" si="0"/>
        <v>10</v>
      </c>
      <c r="M8" s="6">
        <f t="shared" si="0"/>
        <v>11</v>
      </c>
      <c r="N8" s="6">
        <f t="shared" si="0"/>
        <v>12</v>
      </c>
      <c r="O8" s="6">
        <f t="shared" si="0"/>
        <v>13</v>
      </c>
    </row>
    <row r="9" spans="1:10" s="4" customFormat="1" ht="26.25" thickBot="1">
      <c r="A9" s="90">
        <v>1</v>
      </c>
      <c r="B9" s="115" t="s">
        <v>156</v>
      </c>
      <c r="C9" s="116" t="s">
        <v>157</v>
      </c>
      <c r="D9" s="117">
        <v>12786833</v>
      </c>
      <c r="E9" s="117"/>
      <c r="F9" s="117">
        <v>12821857</v>
      </c>
      <c r="G9" s="117">
        <f>F9-D9</f>
        <v>35024</v>
      </c>
      <c r="H9" s="160">
        <f>F9/D9</f>
        <v>1.0027390676018058</v>
      </c>
      <c r="I9" s="117"/>
      <c r="J9" s="118"/>
    </row>
    <row r="10" spans="1:10" s="4" customFormat="1" ht="19.5" thickBot="1">
      <c r="A10" s="90">
        <v>2</v>
      </c>
      <c r="B10" s="90"/>
      <c r="C10" s="119" t="s">
        <v>158</v>
      </c>
      <c r="D10" s="90">
        <v>14610337</v>
      </c>
      <c r="E10" s="90"/>
      <c r="F10" s="90">
        <v>13725858</v>
      </c>
      <c r="G10" s="117">
        <f aca="true" t="shared" si="1" ref="G10:G24">F10-D10</f>
        <v>-884479</v>
      </c>
      <c r="H10" s="160">
        <f aca="true" t="shared" si="2" ref="H10:H25">F10/D10</f>
        <v>0.9394621082320004</v>
      </c>
      <c r="I10" s="90"/>
      <c r="J10" s="118"/>
    </row>
    <row r="11" spans="1:10" s="4" customFormat="1" ht="19.5" thickBot="1">
      <c r="A11" s="90">
        <v>3</v>
      </c>
      <c r="B11" s="117"/>
      <c r="C11" s="116" t="s">
        <v>159</v>
      </c>
      <c r="D11" s="117">
        <f>D9-D10</f>
        <v>-1823504</v>
      </c>
      <c r="E11" s="117"/>
      <c r="F11" s="117">
        <f>F9-F10</f>
        <v>-904001</v>
      </c>
      <c r="G11" s="117">
        <f t="shared" si="1"/>
        <v>919503</v>
      </c>
      <c r="H11" s="160">
        <f t="shared" si="2"/>
        <v>0.49574939237862925</v>
      </c>
      <c r="I11" s="117"/>
      <c r="J11" s="118"/>
    </row>
    <row r="12" spans="1:10" s="4" customFormat="1" ht="44.25" customHeight="1" thickBot="1">
      <c r="A12" s="90">
        <v>4</v>
      </c>
      <c r="B12" s="117"/>
      <c r="C12" s="120" t="s">
        <v>160</v>
      </c>
      <c r="D12" s="117">
        <f>D13+D19+D22+D23</f>
        <v>1823504</v>
      </c>
      <c r="E12" s="117">
        <f>E13+E19+E22+E23</f>
        <v>0</v>
      </c>
      <c r="F12" s="117">
        <f>F13+F19+F22+F23</f>
        <v>904001</v>
      </c>
      <c r="G12" s="117">
        <f t="shared" si="1"/>
        <v>-919503</v>
      </c>
      <c r="H12" s="160">
        <f t="shared" si="2"/>
        <v>0.49574939237862925</v>
      </c>
      <c r="I12" s="117"/>
      <c r="J12" s="118"/>
    </row>
    <row r="13" spans="1:15" s="157" customFormat="1" ht="63.75" customHeight="1">
      <c r="A13" s="130" t="s">
        <v>200</v>
      </c>
      <c r="B13" s="121" t="s">
        <v>161</v>
      </c>
      <c r="C13" s="122" t="s">
        <v>162</v>
      </c>
      <c r="D13" s="123">
        <f>D14-D17</f>
        <v>403321</v>
      </c>
      <c r="E13" s="123"/>
      <c r="F13" s="123">
        <f>F14-F17</f>
        <v>234643</v>
      </c>
      <c r="G13" s="148">
        <f t="shared" si="1"/>
        <v>-168678</v>
      </c>
      <c r="H13" s="161">
        <f t="shared" si="2"/>
        <v>0.5817772940164286</v>
      </c>
      <c r="I13" s="123">
        <f>F13/D13</f>
        <v>0.5817772940164286</v>
      </c>
      <c r="J13" s="154" t="e">
        <f>E13-#REF!</f>
        <v>#REF!</v>
      </c>
      <c r="K13" s="155" t="e">
        <f>J13/#REF!</f>
        <v>#REF!</v>
      </c>
      <c r="L13" s="154" t="e">
        <f>F13-#REF!</f>
        <v>#REF!</v>
      </c>
      <c r="M13" s="155" t="e">
        <f>L13/#REF!</f>
        <v>#REF!</v>
      </c>
      <c r="N13" s="154">
        <f>F13-E13</f>
        <v>234643</v>
      </c>
      <c r="O13" s="156" t="e">
        <f>N13/E13</f>
        <v>#DIV/0!</v>
      </c>
    </row>
    <row r="14" spans="1:15" s="11" customFormat="1" ht="94.5">
      <c r="A14" s="124" t="s">
        <v>209</v>
      </c>
      <c r="B14" s="125" t="s">
        <v>163</v>
      </c>
      <c r="C14" s="126" t="s">
        <v>164</v>
      </c>
      <c r="D14" s="127">
        <f>D15+D16</f>
        <v>621178</v>
      </c>
      <c r="E14" s="127">
        <f>E15+E16</f>
        <v>0</v>
      </c>
      <c r="F14" s="127">
        <f>F15+F16</f>
        <v>452500</v>
      </c>
      <c r="G14" s="117">
        <f t="shared" si="1"/>
        <v>-168678</v>
      </c>
      <c r="H14" s="160">
        <f t="shared" si="2"/>
        <v>0.7284546458503037</v>
      </c>
      <c r="I14" s="127">
        <f>F14/D14</f>
        <v>0.7284546458503037</v>
      </c>
      <c r="J14" s="14" t="e">
        <f>E14-#REF!</f>
        <v>#REF!</v>
      </c>
      <c r="K14" s="128" t="e">
        <f>J14/#REF!</f>
        <v>#REF!</v>
      </c>
      <c r="L14" s="14" t="e">
        <f>F14-#REF!</f>
        <v>#REF!</v>
      </c>
      <c r="M14" s="128" t="e">
        <f>L14/#REF!</f>
        <v>#REF!</v>
      </c>
      <c r="N14" s="10">
        <f>F14-E14</f>
        <v>452500</v>
      </c>
      <c r="O14" s="129" t="e">
        <f>N14/E14</f>
        <v>#DIV/0!</v>
      </c>
    </row>
    <row r="15" spans="1:15" s="11" customFormat="1" ht="47.25">
      <c r="A15" s="124" t="s">
        <v>210</v>
      </c>
      <c r="B15" s="125" t="s">
        <v>196</v>
      </c>
      <c r="C15" s="126" t="s">
        <v>184</v>
      </c>
      <c r="D15" s="127">
        <v>250000</v>
      </c>
      <c r="E15" s="127"/>
      <c r="F15" s="127">
        <v>250000</v>
      </c>
      <c r="G15" s="117">
        <f t="shared" si="1"/>
        <v>0</v>
      </c>
      <c r="H15" s="160">
        <f t="shared" si="2"/>
        <v>1</v>
      </c>
      <c r="I15" s="127"/>
      <c r="J15" s="14"/>
      <c r="K15" s="128"/>
      <c r="L15" s="14"/>
      <c r="M15" s="128"/>
      <c r="N15" s="10"/>
      <c r="O15" s="129"/>
    </row>
    <row r="16" spans="1:15" s="11" customFormat="1" ht="47.25">
      <c r="A16" s="124" t="s">
        <v>211</v>
      </c>
      <c r="B16" s="125" t="s">
        <v>197</v>
      </c>
      <c r="C16" s="126" t="s">
        <v>185</v>
      </c>
      <c r="D16" s="127">
        <v>371178</v>
      </c>
      <c r="E16" s="127"/>
      <c r="F16" s="127">
        <v>202500</v>
      </c>
      <c r="G16" s="117">
        <f t="shared" si="1"/>
        <v>-168678</v>
      </c>
      <c r="H16" s="160">
        <f t="shared" si="2"/>
        <v>0.5455603510983948</v>
      </c>
      <c r="I16" s="127"/>
      <c r="J16" s="14"/>
      <c r="K16" s="128"/>
      <c r="L16" s="14"/>
      <c r="M16" s="128"/>
      <c r="N16" s="10"/>
      <c r="O16" s="129"/>
    </row>
    <row r="17" spans="1:15" s="11" customFormat="1" ht="94.5">
      <c r="A17" s="124" t="s">
        <v>212</v>
      </c>
      <c r="B17" s="125" t="s">
        <v>165</v>
      </c>
      <c r="C17" s="126" t="s">
        <v>166</v>
      </c>
      <c r="D17" s="127">
        <f>D18</f>
        <v>217857</v>
      </c>
      <c r="E17" s="127"/>
      <c r="F17" s="127">
        <f>F18</f>
        <v>217857</v>
      </c>
      <c r="G17" s="117">
        <f t="shared" si="1"/>
        <v>0</v>
      </c>
      <c r="H17" s="160">
        <f t="shared" si="2"/>
        <v>1</v>
      </c>
      <c r="I17" s="127"/>
      <c r="J17" s="14" t="e">
        <f>E17-#REF!</f>
        <v>#REF!</v>
      </c>
      <c r="K17" s="128"/>
      <c r="L17" s="14" t="e">
        <f>F17-#REF!</f>
        <v>#REF!</v>
      </c>
      <c r="M17" s="128"/>
      <c r="N17" s="14">
        <f>F17-E17</f>
        <v>217857</v>
      </c>
      <c r="O17" s="128"/>
    </row>
    <row r="18" spans="1:15" s="11" customFormat="1" ht="47.25">
      <c r="A18" s="124" t="s">
        <v>213</v>
      </c>
      <c r="B18" s="125" t="s">
        <v>186</v>
      </c>
      <c r="C18" s="126" t="s">
        <v>185</v>
      </c>
      <c r="D18" s="127">
        <v>217857</v>
      </c>
      <c r="E18" s="127"/>
      <c r="F18" s="127">
        <v>217857</v>
      </c>
      <c r="G18" s="117">
        <f t="shared" si="1"/>
        <v>0</v>
      </c>
      <c r="H18" s="160">
        <f t="shared" si="2"/>
        <v>1</v>
      </c>
      <c r="I18" s="127"/>
      <c r="J18" s="14"/>
      <c r="K18" s="128"/>
      <c r="L18" s="14"/>
      <c r="M18" s="128"/>
      <c r="N18" s="14"/>
      <c r="O18" s="128"/>
    </row>
    <row r="19" spans="1:15" s="153" customFormat="1" ht="63">
      <c r="A19" s="130" t="s">
        <v>201</v>
      </c>
      <c r="B19" s="131" t="s">
        <v>167</v>
      </c>
      <c r="C19" s="132" t="s">
        <v>168</v>
      </c>
      <c r="D19" s="133">
        <f>D20</f>
        <v>1275000</v>
      </c>
      <c r="E19" s="133"/>
      <c r="F19" s="133">
        <f>F20</f>
        <v>797738</v>
      </c>
      <c r="G19" s="148">
        <f t="shared" si="1"/>
        <v>-477262</v>
      </c>
      <c r="H19" s="161">
        <f t="shared" si="2"/>
        <v>0.625676862745098</v>
      </c>
      <c r="I19" s="133"/>
      <c r="J19" s="149" t="e">
        <f>E19-#REF!</f>
        <v>#REF!</v>
      </c>
      <c r="K19" s="150"/>
      <c r="L19" s="149" t="e">
        <f>F19-#REF!</f>
        <v>#REF!</v>
      </c>
      <c r="M19" s="150"/>
      <c r="N19" s="151">
        <f>F19-E19</f>
        <v>797738</v>
      </c>
      <c r="O19" s="152"/>
    </row>
    <row r="20" spans="1:15" s="11" customFormat="1" ht="63">
      <c r="A20" s="172" t="s">
        <v>202</v>
      </c>
      <c r="B20" s="125" t="s">
        <v>169</v>
      </c>
      <c r="C20" s="126" t="s">
        <v>170</v>
      </c>
      <c r="D20" s="127">
        <f>D21</f>
        <v>1275000</v>
      </c>
      <c r="E20" s="127"/>
      <c r="F20" s="127">
        <f>F21</f>
        <v>797738</v>
      </c>
      <c r="G20" s="117">
        <f t="shared" si="1"/>
        <v>-477262</v>
      </c>
      <c r="H20" s="160">
        <f t="shared" si="2"/>
        <v>0.625676862745098</v>
      </c>
      <c r="I20" s="127">
        <f>F20/D20</f>
        <v>0.625676862745098</v>
      </c>
      <c r="J20" s="14" t="e">
        <f>E20-#REF!</f>
        <v>#REF!</v>
      </c>
      <c r="K20" s="128" t="e">
        <f>J20/#REF!</f>
        <v>#REF!</v>
      </c>
      <c r="L20" s="14" t="e">
        <f>F20-#REF!</f>
        <v>#REF!</v>
      </c>
      <c r="M20" s="128" t="e">
        <f>L20/#REF!</f>
        <v>#REF!</v>
      </c>
      <c r="N20" s="14">
        <f>F20-E20</f>
        <v>797738</v>
      </c>
      <c r="O20" s="128" t="e">
        <f>N20/E20</f>
        <v>#DIV/0!</v>
      </c>
    </row>
    <row r="21" spans="1:15" ht="47.25">
      <c r="A21" s="172" t="s">
        <v>214</v>
      </c>
      <c r="B21" s="125" t="s">
        <v>187</v>
      </c>
      <c r="C21" s="126" t="s">
        <v>171</v>
      </c>
      <c r="D21" s="127">
        <v>1275000</v>
      </c>
      <c r="E21" s="127"/>
      <c r="F21" s="127">
        <v>797738</v>
      </c>
      <c r="G21" s="117">
        <f t="shared" si="1"/>
        <v>-477262</v>
      </c>
      <c r="H21" s="160">
        <f>F21/D21</f>
        <v>0.625676862745098</v>
      </c>
      <c r="I21" s="127">
        <f>F21/D21</f>
        <v>0.625676862745098</v>
      </c>
      <c r="J21" s="39" t="e">
        <f>E21-#REF!</f>
        <v>#REF!</v>
      </c>
      <c r="K21" s="134" t="e">
        <f>J21/#REF!</f>
        <v>#REF!</v>
      </c>
      <c r="L21" s="39" t="e">
        <f>F21-#REF!</f>
        <v>#REF!</v>
      </c>
      <c r="M21" s="135" t="e">
        <f>L21/#REF!</f>
        <v>#REF!</v>
      </c>
      <c r="N21" s="136">
        <f>F21-E21</f>
        <v>797738</v>
      </c>
      <c r="O21" s="137" t="e">
        <f>N21/E21</f>
        <v>#DIV/0!</v>
      </c>
    </row>
    <row r="22" spans="1:14" s="157" customFormat="1" ht="47.25">
      <c r="A22" s="130" t="s">
        <v>203</v>
      </c>
      <c r="B22" s="131" t="s">
        <v>172</v>
      </c>
      <c r="C22" s="132" t="s">
        <v>173</v>
      </c>
      <c r="D22" s="133">
        <v>85214</v>
      </c>
      <c r="E22" s="133"/>
      <c r="F22" s="133">
        <v>114436</v>
      </c>
      <c r="G22" s="148">
        <f t="shared" si="1"/>
        <v>29222</v>
      </c>
      <c r="H22" s="161">
        <f t="shared" si="2"/>
        <v>1.3429248714999882</v>
      </c>
      <c r="I22" s="133"/>
      <c r="L22" s="157" t="e">
        <f>F22-#REF!</f>
        <v>#REF!</v>
      </c>
      <c r="N22" s="157">
        <f>F22-E22</f>
        <v>114436</v>
      </c>
    </row>
    <row r="23" spans="1:12" s="157" customFormat="1" ht="15.75">
      <c r="A23" s="130" t="s">
        <v>204</v>
      </c>
      <c r="B23" s="131" t="s">
        <v>174</v>
      </c>
      <c r="C23" s="132" t="s">
        <v>175</v>
      </c>
      <c r="D23" s="133">
        <f>D25-D24</f>
        <v>59969</v>
      </c>
      <c r="E23" s="133">
        <f>E25-E24</f>
        <v>0</v>
      </c>
      <c r="F23" s="133">
        <f>F25-F24</f>
        <v>-242816</v>
      </c>
      <c r="G23" s="148">
        <f t="shared" si="1"/>
        <v>-302785</v>
      </c>
      <c r="H23" s="161">
        <f>F23/D23</f>
        <v>-4.049025329753706</v>
      </c>
      <c r="I23" s="133"/>
      <c r="L23" s="157" t="e">
        <f>F23-#REF!</f>
        <v>#REF!</v>
      </c>
    </row>
    <row r="24" spans="1:9" ht="31.5">
      <c r="A24" s="124" t="s">
        <v>205</v>
      </c>
      <c r="B24" s="125" t="s">
        <v>198</v>
      </c>
      <c r="C24" s="126" t="s">
        <v>207</v>
      </c>
      <c r="D24" s="127">
        <v>114369</v>
      </c>
      <c r="E24" s="127"/>
      <c r="F24" s="127">
        <v>417686</v>
      </c>
      <c r="G24" s="117">
        <f t="shared" si="1"/>
        <v>303317</v>
      </c>
      <c r="H24" s="160">
        <f t="shared" si="2"/>
        <v>3.6520910386555796</v>
      </c>
      <c r="I24" s="127"/>
    </row>
    <row r="25" spans="1:9" ht="31.5">
      <c r="A25" s="124" t="s">
        <v>206</v>
      </c>
      <c r="B25" s="125" t="s">
        <v>199</v>
      </c>
      <c r="C25" s="126" t="s">
        <v>208</v>
      </c>
      <c r="D25" s="127">
        <v>174338</v>
      </c>
      <c r="E25" s="127"/>
      <c r="F25" s="127">
        <v>174870</v>
      </c>
      <c r="G25" s="117">
        <f>F25-D25</f>
        <v>532</v>
      </c>
      <c r="H25" s="160">
        <f t="shared" si="2"/>
        <v>1.0030515435533274</v>
      </c>
      <c r="I25" s="127"/>
    </row>
    <row r="27" ht="15.75">
      <c r="H27" s="2" t="s">
        <v>176</v>
      </c>
    </row>
    <row r="29" spans="4:7" ht="15.75">
      <c r="D29" s="16"/>
      <c r="E29" s="16"/>
      <c r="F29" s="16"/>
      <c r="G29" s="16"/>
    </row>
    <row r="30" spans="6:7" ht="15.75">
      <c r="F30" s="16"/>
      <c r="G30" s="16"/>
    </row>
  </sheetData>
  <mergeCells count="16">
    <mergeCell ref="L1:O1"/>
    <mergeCell ref="C5:C7"/>
    <mergeCell ref="D5:D6"/>
    <mergeCell ref="E5:E6"/>
    <mergeCell ref="F5:F6"/>
    <mergeCell ref="I5:I6"/>
    <mergeCell ref="J6:K6"/>
    <mergeCell ref="H5:H6"/>
    <mergeCell ref="A2:O3"/>
    <mergeCell ref="A5:A7"/>
    <mergeCell ref="L6:M6"/>
    <mergeCell ref="N6:O6"/>
    <mergeCell ref="D7:F7"/>
    <mergeCell ref="B5:B7"/>
    <mergeCell ref="J5:O5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Пальченкова Анна Николаевна</dc:creator>
  <cp:keywords/>
  <dc:description/>
  <cp:lastModifiedBy>Lena</cp:lastModifiedBy>
  <cp:lastPrinted>2007-04-10T05:07:03Z</cp:lastPrinted>
  <dcterms:created xsi:type="dcterms:W3CDTF">2006-12-22T03:16:32Z</dcterms:created>
  <dcterms:modified xsi:type="dcterms:W3CDTF">2007-04-10T05:12:45Z</dcterms:modified>
  <cp:category/>
  <cp:version/>
  <cp:contentType/>
  <cp:contentStatus/>
</cp:coreProperties>
</file>