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35" windowHeight="4830" activeTab="0"/>
  </bookViews>
  <sheets>
    <sheet name="Лист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<sst xmlns="http://schemas.openxmlformats.org/spreadsheetml/2006/main" count="140" uniqueCount="102">
  <si>
    <t>СОГЛАСОВАНО:</t>
  </si>
  <si>
    <t>УТВЕРЖДАЮ:</t>
  </si>
  <si>
    <t>Заместитель Мэра города</t>
  </si>
  <si>
    <t>Директор Департамента ЖКХ</t>
  </si>
  <si>
    <t>Координатор Проекта,</t>
  </si>
  <si>
    <t>Директор Департамента финансов</t>
  </si>
  <si>
    <t>Руководитель Группы реализации Проекта</t>
  </si>
  <si>
    <t>заместитель Мэра города</t>
  </si>
  <si>
    <t>______________Д. Г. Гладский</t>
  </si>
  <si>
    <t>______________В. К. Афонин</t>
  </si>
  <si>
    <t>______________В. А. Браташов</t>
  </si>
  <si>
    <t>______________М. А. Трефилова</t>
  </si>
  <si>
    <t>______________Д. В. Елисеев</t>
  </si>
  <si>
    <t>"____"______________2004</t>
  </si>
  <si>
    <t xml:space="preserve">Приложение 2 к распоряжению Мэра города </t>
  </si>
  <si>
    <t xml:space="preserve">План финансирования </t>
  </si>
  <si>
    <t>Наименование</t>
  </si>
  <si>
    <t xml:space="preserve">Финансирование из городских средств </t>
  </si>
  <si>
    <t>Финансирование из заемных средств</t>
  </si>
  <si>
    <t>СГМУП " Горводоканал"</t>
  </si>
  <si>
    <t>Договор инвестиционного кредитования от 27.04.2004г. № 45-И</t>
  </si>
  <si>
    <t>Договор инвестиционного кредитования от 21.06.2004г. № 47-И</t>
  </si>
  <si>
    <t>2004 год</t>
  </si>
  <si>
    <t>2005 год</t>
  </si>
  <si>
    <t>2006 год</t>
  </si>
  <si>
    <t>итого:</t>
  </si>
  <si>
    <t>WS-1</t>
  </si>
  <si>
    <t>Обследование водозаборных сооружений</t>
  </si>
  <si>
    <t>WS-2</t>
  </si>
  <si>
    <t>Исследование процесса очистки воды</t>
  </si>
  <si>
    <t>WS-3</t>
  </si>
  <si>
    <t xml:space="preserve">Исследование водопотребления </t>
  </si>
  <si>
    <t>WW-16</t>
  </si>
  <si>
    <t>Измерение параметров функционирования системы водоотведения</t>
  </si>
  <si>
    <t>WW-15</t>
  </si>
  <si>
    <t xml:space="preserve">Обследование канализационных коллекторов </t>
  </si>
  <si>
    <t>WW-39</t>
  </si>
  <si>
    <t>Гидравлическое моделирование системы водоотведения</t>
  </si>
  <si>
    <t>WS-10</t>
  </si>
  <si>
    <t>Восстановление водозаборных скважин (стадия 1)</t>
  </si>
  <si>
    <t>WS-11 Восстановление водозаборных скважин (стадия 2) WS-12 Бурение новых скважин на водозаборе 9 промузла (стадия 1)</t>
  </si>
  <si>
    <t>будет финансироваться ЕБРР</t>
  </si>
  <si>
    <t>ебрр</t>
  </si>
  <si>
    <t>WS-18</t>
  </si>
  <si>
    <t>Бурение новой скважины в п. Лунный</t>
  </si>
  <si>
    <t>WS-35</t>
  </si>
  <si>
    <t>Новая ВОС в п. Гидростроитель</t>
  </si>
  <si>
    <t>WS-48</t>
  </si>
  <si>
    <t>Строительство вторых вводов в ЦТП</t>
  </si>
  <si>
    <t>WW-40</t>
  </si>
  <si>
    <t>Восстановление канализационных коллекторов и напорных трубопроводов</t>
  </si>
  <si>
    <t>WW-38 WW-40 Востановление канализационных коллекторов и напорных трубопроводов</t>
  </si>
  <si>
    <t>WS-41 Модернизация насосных станций 2-го подъема WS-40 Создание центрального диспетчерского пункта для упралвения работой сети WS-27 АСУ ТП на ВОС</t>
  </si>
  <si>
    <t>будет финансироваться городом</t>
  </si>
  <si>
    <t>город</t>
  </si>
  <si>
    <t>WS-14</t>
  </si>
  <si>
    <t>Мониторинг и автоматизация работы НС 1-го подъема (в скважинах)</t>
  </si>
  <si>
    <t>WW-41</t>
  </si>
  <si>
    <t>Реконструкция КОС (текущие работы)</t>
  </si>
  <si>
    <t>WW-42</t>
  </si>
  <si>
    <t>Частотное регулирование для НС очищенных стоков КОС (стадия 1)</t>
  </si>
  <si>
    <t>WW-43</t>
  </si>
  <si>
    <t>Частотное регулирование для НС очищенных стоков КОС (стадия 2)</t>
  </si>
  <si>
    <t>WW-3 Частотное регулирование приводов на КНС 
WW-8 Замена насосов на КНС 
WW-4 Диспетчеризация работы городских КНС</t>
  </si>
  <si>
    <t>WW-44</t>
  </si>
  <si>
    <t>Комплексная автоматизация технологических процессов на КОС</t>
  </si>
  <si>
    <t>СГМУП "Городские тепловые сети"</t>
  </si>
  <si>
    <t>Договор инвестиционного кредитования от 27.04.2004г. № 46-И</t>
  </si>
  <si>
    <t>Договор инвестиционного кредитования от 21.06.2004г. № 48-И</t>
  </si>
  <si>
    <t>DH-9</t>
  </si>
  <si>
    <t>Работы, предусмотренные ТЗ   ГРЭС-1-ПКТС-город и ГРЭС-2-город</t>
  </si>
  <si>
    <t>DH-11</t>
  </si>
  <si>
    <t>Повышение надежности системы ГВС</t>
  </si>
  <si>
    <t>В</t>
  </si>
  <si>
    <t>Реконструкция магистральных теплотрасс</t>
  </si>
  <si>
    <t>DH-8</t>
  </si>
  <si>
    <t>Внедрение систем телеметрического контроля и управления технологическими процессами на котельных, переведенных в режим ЦТП, и ПС</t>
  </si>
  <si>
    <t>DH-2</t>
  </si>
  <si>
    <t>Модернизация 18 ЦТП</t>
  </si>
  <si>
    <t>А</t>
  </si>
  <si>
    <t>Реконструкция 53 ЦТП</t>
  </si>
  <si>
    <t>С</t>
  </si>
  <si>
    <t>С1</t>
  </si>
  <si>
    <t>Установка ИТП</t>
  </si>
  <si>
    <t>С2</t>
  </si>
  <si>
    <t>Установка общедомовых узлов учета</t>
  </si>
  <si>
    <t>DH-3</t>
  </si>
  <si>
    <t>Реконструкция системы водоподготовки в котельных №№ 2 и 3 с ее автоматизацией и внедрением современного оборудования</t>
  </si>
  <si>
    <t>DH-1</t>
  </si>
  <si>
    <t>Внедрние автоматизированного отпуска тепловой энергии и модернизации системы газоснабжения на котельных №№ 3 и 14</t>
  </si>
  <si>
    <t>PIU</t>
  </si>
  <si>
    <t>Услуги по сопровождению Проекта</t>
  </si>
  <si>
    <t>PMC</t>
  </si>
  <si>
    <t>Услуги по управлению Проектом</t>
  </si>
  <si>
    <t>CE</t>
  </si>
  <si>
    <t>Программа повышения кредитоспособности города</t>
  </si>
  <si>
    <t>MPF</t>
  </si>
  <si>
    <t>Исследование финансовой ответственности заемщика  в связи с функциорированием муниципального пенсионного фонда</t>
  </si>
  <si>
    <t>резерв</t>
  </si>
  <si>
    <t>ВСЕГО:</t>
  </si>
  <si>
    <t>№ ____ от "____" ____________ 2004 г.</t>
  </si>
  <si>
    <t>"Проект развития коммунальных служб города"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</si>
</sst>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00"/>
    <numFmt numFmtId="166" formatCode="#,##0.000_р_."/>
    <numFmt numFmtId="167" formatCode="_(* #,##0_);_(* \(#,##0\);_(* &quot;-&quot;??_);_(@_)"/>
    <numFmt numFmtId="168" formatCode="#,##0_р_."/>
    <numFmt numFmtId="169" formatCode="0.0%"/>
    <numFmt numFmtId="170" formatCode="0.000"/>
  </numFmts>
  <fonts count="18">
    <font>
      <sz val="10"/>
      <name val="Arial Cyr"/>
      <family val="0"/>
    </font>
    <font>
      <b/>
      <sz val="10"/>
      <name val="Arial"/>
      <family val="2"/>
    </font>
    <font>
      <sz val="8"/>
      <name val="Times New Roman Cyr"/>
      <family val="1"/>
    </font>
    <font>
      <sz val="10"/>
      <name val="Times New Roman"/>
      <family val="1"/>
    </font>
    <font>
      <b/>
      <sz val="11"/>
      <name val="Times New Roman Cyr"/>
      <family val="1"/>
    </font>
    <font>
      <b/>
      <sz val="11"/>
      <name val="Arial"/>
      <family val="0"/>
    </font>
    <font>
      <sz val="11"/>
      <name val="Times New Roman Cyr"/>
      <family val="1"/>
    </font>
    <font>
      <sz val="11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sz val="9"/>
      <name val="Times New Roman CYR"/>
      <family val="1"/>
    </font>
    <font>
      <b/>
      <sz val="10"/>
      <name val="Times New Roman CYR"/>
      <family val="1"/>
    </font>
    <font>
      <b/>
      <sz val="8"/>
      <name val="Times New Roman"/>
      <family val="1"/>
    </font>
    <font>
      <b/>
      <sz val="8"/>
      <name val="Times New Roman Cyr"/>
      <family val="1"/>
    </font>
    <font>
      <b/>
      <i/>
      <sz val="9"/>
      <name val="Times New Roman Cyr"/>
      <family val="1"/>
    </font>
    <font>
      <sz val="10"/>
      <name val="Arial"/>
      <family val="0"/>
    </font>
    <font>
      <sz val="8"/>
      <color indexed="42"/>
      <name val="Times New Roman Cyr"/>
      <family val="1"/>
    </font>
    <font>
      <sz val="8"/>
      <color indexed="9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16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166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7" fontId="2" fillId="2" borderId="2" xfId="18" applyNumberFormat="1" applyFont="1" applyFill="1" applyBorder="1" applyAlignment="1">
      <alignment horizontal="center" vertical="center"/>
    </xf>
    <xf numFmtId="164" fontId="2" fillId="2" borderId="2" xfId="18" applyNumberFormat="1" applyFont="1" applyFill="1" applyBorder="1" applyAlignment="1">
      <alignment horizontal="center" vertical="center"/>
    </xf>
    <xf numFmtId="164" fontId="2" fillId="2" borderId="2" xfId="17" applyNumberFormat="1" applyFont="1" applyFill="1" applyBorder="1" applyAlignment="1">
      <alignment horizontal="center" vertical="center"/>
    </xf>
    <xf numFmtId="166" fontId="2" fillId="2" borderId="2" xfId="18" applyNumberFormat="1" applyFont="1" applyFill="1" applyBorder="1" applyAlignment="1">
      <alignment horizontal="center" vertical="center"/>
    </xf>
    <xf numFmtId="165" fontId="2" fillId="2" borderId="2" xfId="18" applyNumberFormat="1" applyFont="1" applyFill="1" applyBorder="1" applyAlignment="1">
      <alignment horizontal="center" vertical="center"/>
    </xf>
    <xf numFmtId="1" fontId="2" fillId="2" borderId="2" xfId="18" applyNumberFormat="1" applyFont="1" applyFill="1" applyBorder="1" applyAlignment="1">
      <alignment horizontal="center" vertical="center"/>
    </xf>
    <xf numFmtId="10" fontId="2" fillId="2" borderId="2" xfId="17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6" fontId="2" fillId="2" borderId="2" xfId="0" applyNumberFormat="1" applyFont="1" applyFill="1" applyBorder="1" applyAlignment="1">
      <alignment horizontal="center" vertical="center"/>
    </xf>
    <xf numFmtId="166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167" fontId="2" fillId="2" borderId="4" xfId="18" applyNumberFormat="1" applyFont="1" applyFill="1" applyBorder="1" applyAlignment="1">
      <alignment horizontal="center" vertical="center"/>
    </xf>
    <xf numFmtId="164" fontId="2" fillId="2" borderId="4" xfId="18" applyNumberFormat="1" applyFont="1" applyFill="1" applyBorder="1" applyAlignment="1">
      <alignment horizontal="center" vertical="center"/>
    </xf>
    <xf numFmtId="164" fontId="2" fillId="2" borderId="4" xfId="17" applyNumberFormat="1" applyFont="1" applyFill="1" applyBorder="1" applyAlignment="1">
      <alignment horizontal="center" vertical="center"/>
    </xf>
    <xf numFmtId="166" fontId="2" fillId="2" borderId="4" xfId="18" applyNumberFormat="1" applyFont="1" applyFill="1" applyBorder="1" applyAlignment="1">
      <alignment horizontal="center" vertical="center"/>
    </xf>
    <xf numFmtId="165" fontId="2" fillId="2" borderId="4" xfId="18" applyNumberFormat="1" applyFont="1" applyFill="1" applyBorder="1" applyAlignment="1">
      <alignment horizontal="center" vertical="center"/>
    </xf>
    <xf numFmtId="1" fontId="2" fillId="2" borderId="4" xfId="18" applyNumberFormat="1" applyFont="1" applyFill="1" applyBorder="1" applyAlignment="1">
      <alignment horizontal="center" vertical="center"/>
    </xf>
    <xf numFmtId="10" fontId="2" fillId="2" borderId="4" xfId="17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6" fontId="2" fillId="2" borderId="4" xfId="0" applyNumberFormat="1" applyFont="1" applyFill="1" applyBorder="1" applyAlignment="1">
      <alignment horizontal="center" vertical="center"/>
    </xf>
    <xf numFmtId="166" fontId="2" fillId="2" borderId="5" xfId="0" applyNumberFormat="1" applyFont="1" applyFill="1" applyBorder="1" applyAlignment="1">
      <alignment horizontal="center" vertical="center"/>
    </xf>
    <xf numFmtId="166" fontId="2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6" fontId="2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167" fontId="2" fillId="2" borderId="9" xfId="18" applyNumberFormat="1" applyFont="1" applyFill="1" applyBorder="1" applyAlignment="1">
      <alignment horizontal="center" vertical="center"/>
    </xf>
    <xf numFmtId="164" fontId="13" fillId="2" borderId="9" xfId="0" applyNumberFormat="1" applyFont="1" applyFill="1" applyBorder="1" applyAlignment="1">
      <alignment horizontal="center" vertical="center"/>
    </xf>
    <xf numFmtId="166" fontId="13" fillId="2" borderId="9" xfId="0" applyNumberFormat="1" applyFont="1" applyFill="1" applyBorder="1" applyAlignment="1">
      <alignment horizontal="center" vertical="center"/>
    </xf>
    <xf numFmtId="168" fontId="13" fillId="2" borderId="9" xfId="0" applyNumberFormat="1" applyFont="1" applyFill="1" applyBorder="1" applyAlignment="1">
      <alignment horizontal="center" vertical="center"/>
    </xf>
    <xf numFmtId="168" fontId="13" fillId="2" borderId="10" xfId="0" applyNumberFormat="1" applyFont="1" applyFill="1" applyBorder="1" applyAlignment="1">
      <alignment horizontal="center" vertical="center"/>
    </xf>
    <xf numFmtId="168" fontId="13" fillId="2" borderId="11" xfId="0" applyNumberFormat="1" applyFont="1" applyFill="1" applyBorder="1" applyAlignment="1">
      <alignment horizontal="center" vertical="center"/>
    </xf>
    <xf numFmtId="168" fontId="13" fillId="2" borderId="12" xfId="0" applyNumberFormat="1" applyFont="1" applyFill="1" applyBorder="1" applyAlignment="1">
      <alignment horizontal="center" vertical="center"/>
    </xf>
    <xf numFmtId="168" fontId="13" fillId="2" borderId="13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167" fontId="2" fillId="2" borderId="15" xfId="18" applyNumberFormat="1" applyFont="1" applyFill="1" applyBorder="1" applyAlignment="1">
      <alignment horizontal="center" vertical="center"/>
    </xf>
    <xf numFmtId="164" fontId="2" fillId="2" borderId="15" xfId="18" applyNumberFormat="1" applyFont="1" applyFill="1" applyBorder="1" applyAlignment="1">
      <alignment horizontal="center" vertical="center"/>
    </xf>
    <xf numFmtId="164" fontId="2" fillId="2" borderId="15" xfId="17" applyNumberFormat="1" applyFont="1" applyFill="1" applyBorder="1" applyAlignment="1">
      <alignment horizontal="center" vertical="center"/>
    </xf>
    <xf numFmtId="166" fontId="2" fillId="2" borderId="15" xfId="18" applyNumberFormat="1" applyFont="1" applyFill="1" applyBorder="1" applyAlignment="1">
      <alignment horizontal="center" vertical="center"/>
    </xf>
    <xf numFmtId="165" fontId="2" fillId="2" borderId="15" xfId="18" applyNumberFormat="1" applyFont="1" applyFill="1" applyBorder="1" applyAlignment="1">
      <alignment horizontal="center" vertical="center"/>
    </xf>
    <xf numFmtId="169" fontId="2" fillId="2" borderId="15" xfId="18" applyNumberFormat="1" applyFont="1" applyFill="1" applyBorder="1" applyAlignment="1">
      <alignment horizontal="center" vertical="center"/>
    </xf>
    <xf numFmtId="168" fontId="2" fillId="2" borderId="15" xfId="18" applyNumberFormat="1" applyFont="1" applyFill="1" applyBorder="1" applyAlignment="1">
      <alignment horizontal="center" vertical="center"/>
    </xf>
    <xf numFmtId="1" fontId="2" fillId="2" borderId="15" xfId="18" applyNumberFormat="1" applyFont="1" applyFill="1" applyBorder="1" applyAlignment="1">
      <alignment horizontal="center" vertical="center"/>
    </xf>
    <xf numFmtId="10" fontId="2" fillId="2" borderId="15" xfId="17" applyNumberFormat="1" applyFont="1" applyFill="1" applyBorder="1" applyAlignment="1">
      <alignment horizontal="center" vertical="center"/>
    </xf>
    <xf numFmtId="165" fontId="2" fillId="2" borderId="15" xfId="0" applyNumberFormat="1" applyFont="1" applyFill="1" applyBorder="1" applyAlignment="1">
      <alignment horizontal="center" vertical="center"/>
    </xf>
    <xf numFmtId="168" fontId="2" fillId="2" borderId="15" xfId="0" applyNumberFormat="1" applyFont="1" applyFill="1" applyBorder="1" applyAlignment="1">
      <alignment horizontal="center" vertical="center"/>
    </xf>
    <xf numFmtId="168" fontId="2" fillId="2" borderId="16" xfId="0" applyNumberFormat="1" applyFont="1" applyFill="1" applyBorder="1" applyAlignment="1">
      <alignment horizontal="center" vertical="center"/>
    </xf>
    <xf numFmtId="168" fontId="2" fillId="2" borderId="14" xfId="0" applyNumberFormat="1" applyFont="1" applyFill="1" applyBorder="1" applyAlignment="1">
      <alignment horizontal="center" vertical="center"/>
    </xf>
    <xf numFmtId="168" fontId="2" fillId="2" borderId="17" xfId="0" applyNumberFormat="1" applyFont="1" applyFill="1" applyBorder="1" applyAlignment="1">
      <alignment horizontal="center" vertical="center"/>
    </xf>
    <xf numFmtId="168" fontId="2" fillId="2" borderId="18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9" fontId="2" fillId="2" borderId="4" xfId="18" applyNumberFormat="1" applyFont="1" applyFill="1" applyBorder="1" applyAlignment="1">
      <alignment horizontal="center" vertical="center"/>
    </xf>
    <xf numFmtId="168" fontId="2" fillId="2" borderId="4" xfId="18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168" fontId="2" fillId="2" borderId="4" xfId="0" applyNumberFormat="1" applyFont="1" applyFill="1" applyBorder="1" applyAlignment="1">
      <alignment horizontal="center" vertical="center"/>
    </xf>
    <xf numFmtId="168" fontId="2" fillId="2" borderId="5" xfId="0" applyNumberFormat="1" applyFont="1" applyFill="1" applyBorder="1" applyAlignment="1">
      <alignment horizontal="center" vertical="center"/>
    </xf>
    <xf numFmtId="168" fontId="2" fillId="2" borderId="6" xfId="0" applyNumberFormat="1" applyFont="1" applyFill="1" applyBorder="1" applyAlignment="1">
      <alignment horizontal="center" vertical="center"/>
    </xf>
    <xf numFmtId="168" fontId="2" fillId="2" borderId="7" xfId="0" applyNumberFormat="1" applyFont="1" applyFill="1" applyBorder="1" applyAlignment="1">
      <alignment horizontal="center" vertical="center"/>
    </xf>
    <xf numFmtId="168" fontId="2" fillId="2" borderId="8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7" fontId="2" fillId="2" borderId="4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164" fontId="2" fillId="2" borderId="9" xfId="18" applyNumberFormat="1" applyFont="1" applyFill="1" applyBorder="1" applyAlignment="1">
      <alignment horizontal="center" vertical="center"/>
    </xf>
    <xf numFmtId="164" fontId="2" fillId="2" borderId="9" xfId="17" applyNumberFormat="1" applyFont="1" applyFill="1" applyBorder="1" applyAlignment="1">
      <alignment horizontal="center" vertical="center"/>
    </xf>
    <xf numFmtId="166" fontId="2" fillId="2" borderId="9" xfId="18" applyNumberFormat="1" applyFont="1" applyFill="1" applyBorder="1" applyAlignment="1">
      <alignment horizontal="center" vertical="center"/>
    </xf>
    <xf numFmtId="165" fontId="2" fillId="2" borderId="9" xfId="18" applyNumberFormat="1" applyFont="1" applyFill="1" applyBorder="1" applyAlignment="1">
      <alignment horizontal="center" vertical="center"/>
    </xf>
    <xf numFmtId="169" fontId="2" fillId="2" borderId="9" xfId="18" applyNumberFormat="1" applyFont="1" applyFill="1" applyBorder="1" applyAlignment="1">
      <alignment horizontal="center" vertical="center"/>
    </xf>
    <xf numFmtId="168" fontId="2" fillId="2" borderId="9" xfId="18" applyNumberFormat="1" applyFont="1" applyFill="1" applyBorder="1" applyAlignment="1">
      <alignment horizontal="center" vertical="center"/>
    </xf>
    <xf numFmtId="10" fontId="2" fillId="2" borderId="9" xfId="17" applyNumberFormat="1" applyFont="1" applyFill="1" applyBorder="1" applyAlignment="1">
      <alignment horizontal="center" vertical="center"/>
    </xf>
    <xf numFmtId="165" fontId="2" fillId="2" borderId="9" xfId="0" applyNumberFormat="1" applyFont="1" applyFill="1" applyBorder="1" applyAlignment="1">
      <alignment horizontal="center" vertical="center"/>
    </xf>
    <xf numFmtId="168" fontId="2" fillId="2" borderId="9" xfId="0" applyNumberFormat="1" applyFont="1" applyFill="1" applyBorder="1" applyAlignment="1">
      <alignment horizontal="center" vertical="center"/>
    </xf>
    <xf numFmtId="168" fontId="2" fillId="2" borderId="10" xfId="0" applyNumberFormat="1" applyFont="1" applyFill="1" applyBorder="1" applyAlignment="1">
      <alignment horizontal="center" vertical="center"/>
    </xf>
    <xf numFmtId="168" fontId="2" fillId="2" borderId="11" xfId="0" applyNumberFormat="1" applyFont="1" applyFill="1" applyBorder="1" applyAlignment="1">
      <alignment horizontal="center" vertical="center"/>
    </xf>
    <xf numFmtId="168" fontId="2" fillId="2" borderId="12" xfId="0" applyNumberFormat="1" applyFont="1" applyFill="1" applyBorder="1" applyAlignment="1">
      <alignment horizontal="center" vertical="center"/>
    </xf>
    <xf numFmtId="168" fontId="2" fillId="2" borderId="13" xfId="0" applyNumberFormat="1" applyFont="1" applyFill="1" applyBorder="1" applyAlignment="1">
      <alignment horizontal="center" vertical="center"/>
    </xf>
    <xf numFmtId="168" fontId="2" fillId="2" borderId="19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169" fontId="2" fillId="2" borderId="2" xfId="18" applyNumberFormat="1" applyFont="1" applyFill="1" applyBorder="1" applyAlignment="1">
      <alignment horizontal="center" vertical="center"/>
    </xf>
    <xf numFmtId="168" fontId="2" fillId="2" borderId="2" xfId="18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8" fontId="2" fillId="2" borderId="2" xfId="0" applyNumberFormat="1" applyFont="1" applyFill="1" applyBorder="1" applyAlignment="1">
      <alignment horizontal="center" vertical="center"/>
    </xf>
    <xf numFmtId="168" fontId="2" fillId="2" borderId="3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6" fontId="13" fillId="2" borderId="9" xfId="18" applyNumberFormat="1" applyFont="1" applyFill="1" applyBorder="1" applyAlignment="1">
      <alignment horizontal="center" vertical="center"/>
    </xf>
    <xf numFmtId="168" fontId="13" fillId="2" borderId="9" xfId="18" applyNumberFormat="1" applyFont="1" applyFill="1" applyBorder="1" applyAlignment="1">
      <alignment horizontal="center" vertical="center"/>
    </xf>
    <xf numFmtId="168" fontId="13" fillId="2" borderId="10" xfId="18" applyNumberFormat="1" applyFont="1" applyFill="1" applyBorder="1" applyAlignment="1">
      <alignment horizontal="center" vertical="center"/>
    </xf>
    <xf numFmtId="168" fontId="13" fillId="2" borderId="11" xfId="18" applyNumberFormat="1" applyFont="1" applyFill="1" applyBorder="1" applyAlignment="1">
      <alignment horizontal="center" vertical="center"/>
    </xf>
    <xf numFmtId="168" fontId="13" fillId="2" borderId="12" xfId="18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167" fontId="2" fillId="2" borderId="19" xfId="18" applyNumberFormat="1" applyFont="1" applyFill="1" applyBorder="1" applyAlignment="1">
      <alignment horizontal="center" vertical="center"/>
    </xf>
    <xf numFmtId="164" fontId="2" fillId="2" borderId="19" xfId="18" applyNumberFormat="1" applyFont="1" applyFill="1" applyBorder="1" applyAlignment="1">
      <alignment horizontal="center" vertical="center"/>
    </xf>
    <xf numFmtId="164" fontId="2" fillId="2" borderId="19" xfId="17" applyNumberFormat="1" applyFont="1" applyFill="1" applyBorder="1" applyAlignment="1">
      <alignment horizontal="center" vertical="center"/>
    </xf>
    <xf numFmtId="166" fontId="2" fillId="2" borderId="19" xfId="18" applyNumberFormat="1" applyFont="1" applyFill="1" applyBorder="1" applyAlignment="1">
      <alignment horizontal="center" vertical="center"/>
    </xf>
    <xf numFmtId="165" fontId="2" fillId="2" borderId="19" xfId="18" applyNumberFormat="1" applyFont="1" applyFill="1" applyBorder="1" applyAlignment="1">
      <alignment horizontal="center" vertical="center"/>
    </xf>
    <xf numFmtId="169" fontId="2" fillId="2" borderId="19" xfId="18" applyNumberFormat="1" applyFont="1" applyFill="1" applyBorder="1" applyAlignment="1">
      <alignment horizontal="center" vertical="center"/>
    </xf>
    <xf numFmtId="168" fontId="2" fillId="2" borderId="19" xfId="18" applyNumberFormat="1" applyFont="1" applyFill="1" applyBorder="1" applyAlignment="1">
      <alignment horizontal="center" vertical="center"/>
    </xf>
    <xf numFmtId="1" fontId="2" fillId="2" borderId="19" xfId="18" applyNumberFormat="1" applyFont="1" applyFill="1" applyBorder="1" applyAlignment="1">
      <alignment horizontal="center" vertical="center"/>
    </xf>
    <xf numFmtId="10" fontId="2" fillId="2" borderId="19" xfId="17" applyNumberFormat="1" applyFont="1" applyFill="1" applyBorder="1" applyAlignment="1">
      <alignment horizontal="center" vertical="center"/>
    </xf>
    <xf numFmtId="165" fontId="2" fillId="2" borderId="19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8" fontId="2" fillId="2" borderId="21" xfId="0" applyNumberFormat="1" applyFont="1" applyFill="1" applyBorder="1" applyAlignment="1">
      <alignment horizontal="center" vertical="center"/>
    </xf>
    <xf numFmtId="168" fontId="2" fillId="2" borderId="22" xfId="0" applyNumberFormat="1" applyFont="1" applyFill="1" applyBorder="1" applyAlignment="1">
      <alignment horizontal="center" vertical="center"/>
    </xf>
    <xf numFmtId="168" fontId="2" fillId="2" borderId="20" xfId="0" applyNumberFormat="1" applyFont="1" applyFill="1" applyBorder="1" applyAlignment="1">
      <alignment horizontal="center" vertical="center"/>
    </xf>
    <xf numFmtId="168" fontId="16" fillId="2" borderId="6" xfId="0" applyNumberFormat="1" applyFont="1" applyFill="1" applyBorder="1" applyAlignment="1">
      <alignment horizontal="center" vertical="center"/>
    </xf>
    <xf numFmtId="168" fontId="16" fillId="2" borderId="4" xfId="0" applyNumberFormat="1" applyFont="1" applyFill="1" applyBorder="1" applyAlignment="1">
      <alignment horizontal="center" vertical="center"/>
    </xf>
    <xf numFmtId="168" fontId="16" fillId="2" borderId="7" xfId="0" applyNumberFormat="1" applyFont="1" applyFill="1" applyBorder="1" applyAlignment="1">
      <alignment horizontal="center" vertical="center"/>
    </xf>
    <xf numFmtId="168" fontId="16" fillId="2" borderId="8" xfId="0" applyNumberFormat="1" applyFont="1" applyFill="1" applyBorder="1" applyAlignment="1">
      <alignment horizontal="center" vertical="center"/>
    </xf>
    <xf numFmtId="168" fontId="16" fillId="2" borderId="15" xfId="0" applyNumberFormat="1" applyFont="1" applyFill="1" applyBorder="1" applyAlignment="1">
      <alignment horizontal="center" vertical="center"/>
    </xf>
    <xf numFmtId="164" fontId="2" fillId="2" borderId="16" xfId="18" applyNumberFormat="1" applyFont="1" applyFill="1" applyBorder="1" applyAlignment="1">
      <alignment horizontal="center" vertical="center"/>
    </xf>
    <xf numFmtId="166" fontId="2" fillId="2" borderId="14" xfId="18" applyNumberFormat="1" applyFont="1" applyFill="1" applyBorder="1" applyAlignment="1">
      <alignment horizontal="center" vertical="center"/>
    </xf>
    <xf numFmtId="10" fontId="2" fillId="2" borderId="15" xfId="18" applyNumberFormat="1" applyFont="1" applyFill="1" applyBorder="1" applyAlignment="1">
      <alignment horizontal="center" vertical="center"/>
    </xf>
    <xf numFmtId="165" fontId="2" fillId="2" borderId="17" xfId="0" applyNumberFormat="1" applyFont="1" applyFill="1" applyBorder="1" applyAlignment="1">
      <alignment horizontal="center" vertical="center"/>
    </xf>
    <xf numFmtId="168" fontId="17" fillId="2" borderId="14" xfId="0" applyNumberFormat="1" applyFont="1" applyFill="1" applyBorder="1" applyAlignment="1">
      <alignment horizontal="center" vertical="center"/>
    </xf>
    <xf numFmtId="168" fontId="17" fillId="2" borderId="15" xfId="0" applyNumberFormat="1" applyFont="1" applyFill="1" applyBorder="1" applyAlignment="1">
      <alignment horizontal="center" vertical="center"/>
    </xf>
    <xf numFmtId="168" fontId="16" fillId="2" borderId="16" xfId="0" applyNumberFormat="1" applyFont="1" applyFill="1" applyBorder="1" applyAlignment="1">
      <alignment horizontal="center" vertical="center"/>
    </xf>
    <xf numFmtId="168" fontId="16" fillId="2" borderId="17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6" fontId="2" fillId="2" borderId="6" xfId="18" applyNumberFormat="1" applyFont="1" applyFill="1" applyBorder="1" applyAlignment="1">
      <alignment horizontal="center" vertical="center"/>
    </xf>
    <xf numFmtId="10" fontId="2" fillId="2" borderId="4" xfId="18" applyNumberFormat="1" applyFont="1" applyFill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 vertical="center"/>
    </xf>
    <xf numFmtId="168" fontId="17" fillId="2" borderId="6" xfId="0" applyNumberFormat="1" applyFont="1" applyFill="1" applyBorder="1" applyAlignment="1">
      <alignment horizontal="center" vertical="center"/>
    </xf>
    <xf numFmtId="168" fontId="17" fillId="2" borderId="4" xfId="0" applyNumberFormat="1" applyFont="1" applyFill="1" applyBorder="1" applyAlignment="1">
      <alignment horizontal="center" vertical="center"/>
    </xf>
    <xf numFmtId="168" fontId="16" fillId="2" borderId="5" xfId="0" applyNumberFormat="1" applyFont="1" applyFill="1" applyBorder="1" applyAlignment="1">
      <alignment horizontal="center" vertical="center"/>
    </xf>
    <xf numFmtId="10" fontId="2" fillId="2" borderId="4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9" fontId="2" fillId="2" borderId="4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/>
    </xf>
    <xf numFmtId="166" fontId="2" fillId="2" borderId="23" xfId="18" applyNumberFormat="1" applyFont="1" applyFill="1" applyBorder="1" applyAlignment="1">
      <alignment horizontal="center" vertical="center"/>
    </xf>
    <xf numFmtId="166" fontId="2" fillId="2" borderId="19" xfId="0" applyNumberFormat="1" applyFont="1" applyFill="1" applyBorder="1" applyAlignment="1">
      <alignment horizontal="center" vertical="center"/>
    </xf>
    <xf numFmtId="2" fontId="2" fillId="2" borderId="19" xfId="0" applyNumberFormat="1" applyFont="1" applyFill="1" applyBorder="1" applyAlignment="1">
      <alignment horizontal="center" vertical="center"/>
    </xf>
    <xf numFmtId="1" fontId="2" fillId="2" borderId="19" xfId="0" applyNumberFormat="1" applyFont="1" applyFill="1" applyBorder="1" applyAlignment="1">
      <alignment horizontal="center" vertical="center"/>
    </xf>
    <xf numFmtId="165" fontId="2" fillId="2" borderId="25" xfId="0" applyNumberFormat="1" applyFont="1" applyFill="1" applyBorder="1" applyAlignment="1">
      <alignment horizontal="center" vertical="center"/>
    </xf>
    <xf numFmtId="168" fontId="2" fillId="2" borderId="23" xfId="0" applyNumberFormat="1" applyFont="1" applyFill="1" applyBorder="1" applyAlignment="1">
      <alignment horizontal="center" vertical="center"/>
    </xf>
    <xf numFmtId="168" fontId="2" fillId="2" borderId="24" xfId="0" applyNumberFormat="1" applyFont="1" applyFill="1" applyBorder="1" applyAlignment="1">
      <alignment horizontal="center" vertical="center"/>
    </xf>
    <xf numFmtId="168" fontId="2" fillId="2" borderId="25" xfId="0" applyNumberFormat="1" applyFont="1" applyFill="1" applyBorder="1" applyAlignment="1">
      <alignment horizontal="center" vertical="center"/>
    </xf>
    <xf numFmtId="1" fontId="13" fillId="2" borderId="26" xfId="0" applyNumberFormat="1" applyFont="1" applyFill="1" applyBorder="1" applyAlignment="1">
      <alignment horizontal="center" vertical="center"/>
    </xf>
    <xf numFmtId="1" fontId="13" fillId="2" borderId="27" xfId="0" applyNumberFormat="1" applyFont="1" applyFill="1" applyBorder="1" applyAlignment="1">
      <alignment horizontal="center" vertical="center"/>
    </xf>
    <xf numFmtId="164" fontId="13" fillId="2" borderId="27" xfId="0" applyNumberFormat="1" applyFont="1" applyFill="1" applyBorder="1" applyAlignment="1">
      <alignment horizontal="center" vertical="center"/>
    </xf>
    <xf numFmtId="164" fontId="13" fillId="2" borderId="28" xfId="0" applyNumberFormat="1" applyFont="1" applyFill="1" applyBorder="1" applyAlignment="1">
      <alignment horizontal="center" vertical="center"/>
    </xf>
    <xf numFmtId="166" fontId="13" fillId="2" borderId="26" xfId="18" applyNumberFormat="1" applyFont="1" applyFill="1" applyBorder="1" applyAlignment="1">
      <alignment horizontal="center" vertical="center"/>
    </xf>
    <xf numFmtId="164" fontId="13" fillId="2" borderId="27" xfId="18" applyNumberFormat="1" applyFont="1" applyFill="1" applyBorder="1" applyAlignment="1">
      <alignment horizontal="center" vertical="center"/>
    </xf>
    <xf numFmtId="166" fontId="13" fillId="2" borderId="27" xfId="18" applyNumberFormat="1" applyFont="1" applyFill="1" applyBorder="1" applyAlignment="1">
      <alignment horizontal="center" vertical="center"/>
    </xf>
    <xf numFmtId="166" fontId="13" fillId="2" borderId="29" xfId="18" applyNumberFormat="1" applyFont="1" applyFill="1" applyBorder="1" applyAlignment="1">
      <alignment horizontal="center" vertical="center"/>
    </xf>
    <xf numFmtId="168" fontId="13" fillId="2" borderId="26" xfId="18" applyNumberFormat="1" applyFont="1" applyFill="1" applyBorder="1" applyAlignment="1">
      <alignment horizontal="center" vertical="center"/>
    </xf>
    <xf numFmtId="168" fontId="13" fillId="2" borderId="27" xfId="18" applyNumberFormat="1" applyFont="1" applyFill="1" applyBorder="1" applyAlignment="1">
      <alignment horizontal="center" vertical="center"/>
    </xf>
    <xf numFmtId="168" fontId="13" fillId="2" borderId="28" xfId="18" applyNumberFormat="1" applyFont="1" applyFill="1" applyBorder="1" applyAlignment="1">
      <alignment horizontal="center" vertical="center"/>
    </xf>
    <xf numFmtId="168" fontId="13" fillId="2" borderId="29" xfId="18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164" fontId="13" fillId="2" borderId="30" xfId="0" applyNumberFormat="1" applyFont="1" applyFill="1" applyBorder="1" applyAlignment="1">
      <alignment horizontal="center" vertical="center"/>
    </xf>
    <xf numFmtId="166" fontId="13" fillId="2" borderId="30" xfId="0" applyNumberFormat="1" applyFont="1" applyFill="1" applyBorder="1" applyAlignment="1">
      <alignment horizontal="center" vertical="center"/>
    </xf>
    <xf numFmtId="164" fontId="13" fillId="2" borderId="30" xfId="18" applyNumberFormat="1" applyFont="1" applyFill="1" applyBorder="1" applyAlignment="1">
      <alignment horizontal="center" vertical="center"/>
    </xf>
    <xf numFmtId="166" fontId="13" fillId="2" borderId="30" xfId="18" applyNumberFormat="1" applyFont="1" applyFill="1" applyBorder="1" applyAlignment="1">
      <alignment horizontal="center" vertical="center"/>
    </xf>
    <xf numFmtId="165" fontId="13" fillId="2" borderId="30" xfId="18" applyNumberFormat="1" applyFont="1" applyFill="1" applyBorder="1" applyAlignment="1">
      <alignment horizontal="center" vertical="center"/>
    </xf>
    <xf numFmtId="2" fontId="13" fillId="2" borderId="30" xfId="0" applyNumberFormat="1" applyFont="1" applyFill="1" applyBorder="1" applyAlignment="1">
      <alignment horizontal="center" vertical="center"/>
    </xf>
    <xf numFmtId="165" fontId="13" fillId="2" borderId="30" xfId="0" applyNumberFormat="1" applyFont="1" applyFill="1" applyBorder="1" applyAlignment="1">
      <alignment horizontal="center" vertical="center"/>
    </xf>
    <xf numFmtId="1" fontId="13" fillId="2" borderId="30" xfId="0" applyNumberFormat="1" applyFont="1" applyFill="1" applyBorder="1" applyAlignment="1">
      <alignment horizontal="center" vertical="center"/>
    </xf>
    <xf numFmtId="10" fontId="13" fillId="2" borderId="30" xfId="0" applyNumberFormat="1" applyFont="1" applyFill="1" applyBorder="1" applyAlignment="1">
      <alignment horizontal="center" vertical="center"/>
    </xf>
    <xf numFmtId="166" fontId="13" fillId="2" borderId="31" xfId="0" applyNumberFormat="1" applyFont="1" applyFill="1" applyBorder="1" applyAlignment="1">
      <alignment horizontal="center" vertical="center"/>
    </xf>
    <xf numFmtId="168" fontId="13" fillId="2" borderId="3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164" fontId="13" fillId="2" borderId="4" xfId="0" applyNumberFormat="1" applyFont="1" applyFill="1" applyBorder="1" applyAlignment="1">
      <alignment horizontal="center" vertical="center"/>
    </xf>
    <xf numFmtId="166" fontId="13" fillId="2" borderId="4" xfId="0" applyNumberFormat="1" applyFont="1" applyFill="1" applyBorder="1" applyAlignment="1">
      <alignment horizontal="center" vertical="center"/>
    </xf>
    <xf numFmtId="168" fontId="13" fillId="2" borderId="4" xfId="0" applyNumberFormat="1" applyFont="1" applyFill="1" applyBorder="1" applyAlignment="1">
      <alignment horizontal="center" vertical="center"/>
    </xf>
    <xf numFmtId="168" fontId="13" fillId="2" borderId="4" xfId="18" applyNumberFormat="1" applyFont="1" applyFill="1" applyBorder="1" applyAlignment="1">
      <alignment horizontal="center" vertical="center"/>
    </xf>
    <xf numFmtId="168" fontId="14" fillId="2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170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167" fontId="2" fillId="2" borderId="9" xfId="18" applyNumberFormat="1" applyFont="1" applyFill="1" applyBorder="1" applyAlignment="1">
      <alignment horizontal="center" vertical="center" wrapText="1"/>
    </xf>
    <xf numFmtId="164" fontId="2" fillId="2" borderId="9" xfId="18" applyNumberFormat="1" applyFont="1" applyFill="1" applyBorder="1" applyAlignment="1">
      <alignment horizontal="center" vertical="center" wrapText="1"/>
    </xf>
    <xf numFmtId="164" fontId="2" fillId="2" borderId="9" xfId="17" applyNumberFormat="1" applyFont="1" applyFill="1" applyBorder="1" applyAlignment="1">
      <alignment horizontal="center" vertical="center" wrapText="1"/>
    </xf>
    <xf numFmtId="166" fontId="2" fillId="2" borderId="9" xfId="18" applyNumberFormat="1" applyFont="1" applyFill="1" applyBorder="1" applyAlignment="1">
      <alignment horizontal="center" vertical="center" wrapText="1"/>
    </xf>
    <xf numFmtId="165" fontId="2" fillId="2" borderId="9" xfId="18" applyNumberFormat="1" applyFont="1" applyFill="1" applyBorder="1" applyAlignment="1">
      <alignment horizontal="center" vertical="center" wrapText="1"/>
    </xf>
    <xf numFmtId="169" fontId="2" fillId="2" borderId="9" xfId="18" applyNumberFormat="1" applyFont="1" applyFill="1" applyBorder="1" applyAlignment="1">
      <alignment horizontal="center" vertical="center" wrapText="1"/>
    </xf>
    <xf numFmtId="168" fontId="2" fillId="2" borderId="9" xfId="18" applyNumberFormat="1" applyFont="1" applyFill="1" applyBorder="1" applyAlignment="1">
      <alignment horizontal="center" vertical="center" wrapText="1"/>
    </xf>
    <xf numFmtId="10" fontId="2" fillId="2" borderId="9" xfId="17" applyNumberFormat="1" applyFont="1" applyFill="1" applyBorder="1" applyAlignment="1">
      <alignment horizontal="center" vertical="center" wrapText="1"/>
    </xf>
    <xf numFmtId="165" fontId="2" fillId="2" borderId="9" xfId="0" applyNumberFormat="1" applyFont="1" applyFill="1" applyBorder="1" applyAlignment="1">
      <alignment horizontal="center" vertical="center" wrapText="1"/>
    </xf>
    <xf numFmtId="168" fontId="2" fillId="2" borderId="9" xfId="0" applyNumberFormat="1" applyFont="1" applyFill="1" applyBorder="1" applyAlignment="1">
      <alignment horizontal="center" vertical="center" wrapText="1"/>
    </xf>
    <xf numFmtId="168" fontId="2" fillId="2" borderId="10" xfId="0" applyNumberFormat="1" applyFont="1" applyFill="1" applyBorder="1" applyAlignment="1">
      <alignment horizontal="center" vertical="center" wrapText="1"/>
    </xf>
    <xf numFmtId="168" fontId="2" fillId="2" borderId="11" xfId="0" applyNumberFormat="1" applyFont="1" applyFill="1" applyBorder="1" applyAlignment="1">
      <alignment horizontal="center" vertical="center" wrapText="1"/>
    </xf>
    <xf numFmtId="168" fontId="2" fillId="2" borderId="12" xfId="0" applyNumberFormat="1" applyFont="1" applyFill="1" applyBorder="1" applyAlignment="1">
      <alignment horizontal="center" vertical="center" wrapText="1"/>
    </xf>
    <xf numFmtId="168" fontId="2" fillId="2" borderId="13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168" fontId="2" fillId="2" borderId="36" xfId="0" applyNumberFormat="1" applyFont="1" applyFill="1" applyBorder="1" applyAlignment="1">
      <alignment horizontal="center" vertical="center" wrapText="1"/>
    </xf>
    <xf numFmtId="168" fontId="2" fillId="2" borderId="37" xfId="0" applyNumberFormat="1" applyFont="1" applyFill="1" applyBorder="1" applyAlignment="1">
      <alignment horizontal="center" vertical="center" wrapText="1"/>
    </xf>
    <xf numFmtId="168" fontId="2" fillId="2" borderId="38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7" fontId="13" fillId="2" borderId="39" xfId="18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7" fontId="12" fillId="2" borderId="41" xfId="18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2" borderId="4" xfId="18" applyNumberFormat="1" applyFont="1" applyFill="1" applyBorder="1" applyAlignment="1">
      <alignment horizontal="center" vertical="center"/>
    </xf>
    <xf numFmtId="167" fontId="11" fillId="2" borderId="42" xfId="18" applyNumberFormat="1" applyFont="1" applyFill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66" fontId="2" fillId="2" borderId="36" xfId="0" applyNumberFormat="1" applyFont="1" applyFill="1" applyBorder="1" applyAlignment="1">
      <alignment horizontal="center" vertical="center" wrapText="1"/>
    </xf>
    <xf numFmtId="166" fontId="2" fillId="2" borderId="37" xfId="0" applyNumberFormat="1" applyFont="1" applyFill="1" applyBorder="1" applyAlignment="1">
      <alignment horizontal="center" vertical="center" wrapText="1"/>
    </xf>
    <xf numFmtId="166" fontId="2" fillId="2" borderId="38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7" fontId="8" fillId="2" borderId="36" xfId="18" applyNumberFormat="1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44.6641\&#1092;&#1080;&#1085;%20&#1087;&#1083;&#1072;&#1085;%201.07.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44.6641\Rar$DI00.053\&#1092;&#1080;&#1085;&#1072;&#1085;&#1089;&#1086;&#1074;&#1099;&#1081;%20&#1087;&#1083;&#1072;&#1085;%203%20&#1075;&#1086;&#1076;&#1072;%20correct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звр 2004 гвк"/>
      <sheetName val="ВР 2 гвк"/>
      <sheetName val="план 2 гвк"/>
      <sheetName val="план ф гвк"/>
      <sheetName val="план 2 гтс"/>
      <sheetName val="план ф гтс"/>
      <sheetName val="вып 2002-2005"/>
      <sheetName val="раб гр 5.05.04"/>
      <sheetName val="фп по рг 50504"/>
      <sheetName val="фп перег 2.07.04"/>
      <sheetName val="ик перег 2.07.04"/>
      <sheetName val="выплаты"/>
      <sheetName val="гвк 108"/>
      <sheetName val="фп перег 1.09"/>
      <sheetName val="изм 1.09"/>
      <sheetName val="тенд вер 3"/>
      <sheetName val="реал вер 3"/>
      <sheetName val="изм рг 90904"/>
      <sheetName val="фп рг 90904"/>
      <sheetName val="выпл факт 221104"/>
      <sheetName val="ф выборки"/>
      <sheetName val="фп аванс 2004"/>
      <sheetName val="выпл аванс 2004"/>
      <sheetName val="фп на 2006"/>
      <sheetName val="выпл на 2006"/>
      <sheetName val="сравнит"/>
      <sheetName val="штрафы"/>
      <sheetName val="ЭИС 11.04"/>
      <sheetName val="дик 47"/>
      <sheetName val="ДИК 45"/>
      <sheetName val="ДИК 48"/>
      <sheetName val="ДИК 46"/>
      <sheetName val="фп перег бюджет"/>
      <sheetName val="реал перег бюдж"/>
      <sheetName val="к расп мэра"/>
      <sheetName val="ПлФинан05.05.04"/>
      <sheetName val="гтс 108"/>
    </sheetNames>
    <sheetDataSet>
      <sheetData sheetId="7">
        <row r="20">
          <cell r="AC20">
            <v>200</v>
          </cell>
        </row>
      </sheetData>
      <sheetData sheetId="8">
        <row r="9">
          <cell r="Y9">
            <v>9000</v>
          </cell>
          <cell r="AA9">
            <v>50000</v>
          </cell>
          <cell r="AE9">
            <v>9000</v>
          </cell>
          <cell r="AG9">
            <v>50000</v>
          </cell>
          <cell r="AJ9">
            <v>4500</v>
          </cell>
          <cell r="AM9">
            <v>25000</v>
          </cell>
        </row>
        <row r="19">
          <cell r="M19">
            <v>1416.895</v>
          </cell>
        </row>
        <row r="20">
          <cell r="M20">
            <v>815.829</v>
          </cell>
        </row>
        <row r="21">
          <cell r="M21">
            <v>816.762</v>
          </cell>
        </row>
        <row r="22">
          <cell r="M22">
            <v>1642.852</v>
          </cell>
        </row>
        <row r="23">
          <cell r="M23">
            <v>2916.763</v>
          </cell>
        </row>
        <row r="24">
          <cell r="M24">
            <v>1414.822</v>
          </cell>
        </row>
        <row r="31">
          <cell r="Y31">
            <v>675</v>
          </cell>
          <cell r="AA31">
            <v>30001</v>
          </cell>
          <cell r="AD31">
            <v>10125</v>
          </cell>
          <cell r="AG31">
            <v>30000</v>
          </cell>
        </row>
        <row r="33">
          <cell r="Y33">
            <v>1820</v>
          </cell>
          <cell r="AA33">
            <v>20250</v>
          </cell>
          <cell r="AD33">
            <v>10331</v>
          </cell>
          <cell r="AG33">
            <v>47250</v>
          </cell>
        </row>
        <row r="34">
          <cell r="Y34">
            <v>6570</v>
          </cell>
          <cell r="AA34">
            <v>36500</v>
          </cell>
          <cell r="AD34">
            <v>15330</v>
          </cell>
          <cell r="AG34">
            <v>85168</v>
          </cell>
        </row>
        <row r="38">
          <cell r="Y38">
            <v>11729</v>
          </cell>
          <cell r="AA38">
            <v>65163</v>
          </cell>
          <cell r="AD38">
            <v>17550</v>
          </cell>
          <cell r="AG38">
            <v>97501</v>
          </cell>
        </row>
        <row r="44">
          <cell r="Y44">
            <v>4500</v>
          </cell>
          <cell r="AA44">
            <v>25000</v>
          </cell>
        </row>
        <row r="48">
          <cell r="Y48">
            <v>20895</v>
          </cell>
          <cell r="AA48">
            <v>116083</v>
          </cell>
        </row>
        <row r="51">
          <cell r="Y51">
            <v>14706</v>
          </cell>
          <cell r="AA51">
            <v>95722</v>
          </cell>
          <cell r="AD51">
            <v>19754</v>
          </cell>
          <cell r="AG51">
            <v>98246</v>
          </cell>
          <cell r="AJ51">
            <v>22973</v>
          </cell>
          <cell r="AM51">
            <v>125104</v>
          </cell>
        </row>
        <row r="52">
          <cell r="Y52">
            <v>15167</v>
          </cell>
          <cell r="AA52">
            <v>99403</v>
          </cell>
          <cell r="AE52">
            <v>20617</v>
          </cell>
          <cell r="AG52">
            <v>102129</v>
          </cell>
          <cell r="AK52">
            <v>23857</v>
          </cell>
          <cell r="AM52">
            <v>129812</v>
          </cell>
        </row>
      </sheetData>
      <sheetData sheetId="9">
        <row r="20">
          <cell r="S20">
            <v>4188.367</v>
          </cell>
        </row>
        <row r="21">
          <cell r="S21">
            <v>2424.844</v>
          </cell>
        </row>
        <row r="22">
          <cell r="S22">
            <v>2424.844</v>
          </cell>
        </row>
        <row r="23">
          <cell r="S23">
            <v>3233.126</v>
          </cell>
          <cell r="Y23">
            <v>1724</v>
          </cell>
        </row>
        <row r="24">
          <cell r="S24">
            <v>2865.725</v>
          </cell>
          <cell r="AE24">
            <v>5918</v>
          </cell>
        </row>
        <row r="25">
          <cell r="S25">
            <v>1396.122</v>
          </cell>
          <cell r="Y25">
            <v>2889</v>
          </cell>
        </row>
        <row r="27">
          <cell r="S27">
            <v>1101.889</v>
          </cell>
        </row>
        <row r="31">
          <cell r="M31">
            <v>1168.361</v>
          </cell>
          <cell r="S31">
            <v>1864.091</v>
          </cell>
          <cell r="Y31">
            <v>6550</v>
          </cell>
        </row>
        <row r="33">
          <cell r="M33">
            <v>2907.941</v>
          </cell>
          <cell r="S33">
            <v>1311.999</v>
          </cell>
        </row>
        <row r="36">
          <cell r="S36">
            <v>7855.644</v>
          </cell>
          <cell r="Y36">
            <v>17145</v>
          </cell>
        </row>
        <row r="37">
          <cell r="S37">
            <v>3424.197</v>
          </cell>
          <cell r="AE37">
            <v>14173</v>
          </cell>
        </row>
        <row r="38">
          <cell r="S38">
            <v>57054.751</v>
          </cell>
          <cell r="Y38">
            <v>20947</v>
          </cell>
        </row>
        <row r="41">
          <cell r="M41">
            <v>7933.186</v>
          </cell>
          <cell r="S41">
            <v>7428.071</v>
          </cell>
          <cell r="Y41">
            <v>4638</v>
          </cell>
        </row>
        <row r="42">
          <cell r="S42">
            <v>14109.008</v>
          </cell>
        </row>
        <row r="43">
          <cell r="M43">
            <v>680.474</v>
          </cell>
          <cell r="S43">
            <v>9216.704</v>
          </cell>
        </row>
        <row r="44">
          <cell r="M44">
            <v>521.665</v>
          </cell>
          <cell r="S44">
            <v>8856.418</v>
          </cell>
        </row>
        <row r="46">
          <cell r="M46">
            <v>12567.977</v>
          </cell>
          <cell r="S46">
            <v>6369.804</v>
          </cell>
          <cell r="Y46">
            <v>79980</v>
          </cell>
        </row>
        <row r="49">
          <cell r="AE49">
            <v>0</v>
          </cell>
          <cell r="AG49">
            <v>0</v>
          </cell>
        </row>
        <row r="50">
          <cell r="M50">
            <v>13349.942</v>
          </cell>
          <cell r="S50">
            <v>8037.693</v>
          </cell>
        </row>
        <row r="51">
          <cell r="M51">
            <v>53392.634</v>
          </cell>
          <cell r="S51">
            <v>168901.87</v>
          </cell>
          <cell r="Y51">
            <v>66999</v>
          </cell>
        </row>
        <row r="56">
          <cell r="S56">
            <v>2436.988</v>
          </cell>
          <cell r="AE56">
            <v>5063</v>
          </cell>
        </row>
        <row r="57">
          <cell r="M57">
            <v>14695.365</v>
          </cell>
          <cell r="S57">
            <v>25372.469</v>
          </cell>
          <cell r="Y57">
            <v>32700</v>
          </cell>
          <cell r="AE57">
            <v>7224</v>
          </cell>
        </row>
      </sheetData>
      <sheetData sheetId="13">
        <row r="33">
          <cell r="AD33">
            <v>9112</v>
          </cell>
          <cell r="AG33">
            <v>50625</v>
          </cell>
          <cell r="AK33">
            <v>3038</v>
          </cell>
          <cell r="AM33">
            <v>16875</v>
          </cell>
        </row>
        <row r="34">
          <cell r="Y34">
            <v>3285</v>
          </cell>
          <cell r="AA34">
            <v>18250</v>
          </cell>
        </row>
        <row r="38">
          <cell r="X38">
            <v>4393</v>
          </cell>
          <cell r="AA38">
            <v>24401</v>
          </cell>
          <cell r="AD38">
            <v>24887</v>
          </cell>
          <cell r="AG38">
            <v>138264</v>
          </cell>
        </row>
        <row r="39">
          <cell r="Y39">
            <v>4543</v>
          </cell>
          <cell r="AE39">
            <v>24035</v>
          </cell>
        </row>
        <row r="44">
          <cell r="AD44">
            <v>3825</v>
          </cell>
          <cell r="AG44">
            <v>21250</v>
          </cell>
        </row>
        <row r="50">
          <cell r="X50">
            <v>8615</v>
          </cell>
          <cell r="AA50">
            <v>47861</v>
          </cell>
          <cell r="AD50">
            <v>25845</v>
          </cell>
          <cell r="AG50">
            <v>143583</v>
          </cell>
          <cell r="AK50">
            <v>22973</v>
          </cell>
          <cell r="AM50">
            <v>127627</v>
          </cell>
        </row>
        <row r="51">
          <cell r="Y51">
            <v>8946</v>
          </cell>
          <cell r="AA51">
            <v>49702</v>
          </cell>
          <cell r="AD51">
            <v>26839</v>
          </cell>
          <cell r="AG51">
            <v>149105</v>
          </cell>
          <cell r="AK51">
            <v>23856</v>
          </cell>
          <cell r="AM51">
            <v>132538</v>
          </cell>
        </row>
        <row r="52">
          <cell r="Y52">
            <v>180</v>
          </cell>
          <cell r="AA52">
            <v>1000</v>
          </cell>
          <cell r="AD52">
            <v>1020</v>
          </cell>
          <cell r="AG52">
            <v>5667</v>
          </cell>
        </row>
        <row r="53">
          <cell r="AD53">
            <v>2700</v>
          </cell>
          <cell r="AG53">
            <v>15000</v>
          </cell>
        </row>
      </sheetData>
      <sheetData sheetId="18">
        <row r="10">
          <cell r="AN10">
            <v>-18286</v>
          </cell>
        </row>
        <row r="31">
          <cell r="AD31">
            <v>4860</v>
          </cell>
          <cell r="AG31">
            <v>27000</v>
          </cell>
          <cell r="AJ31">
            <v>5940</v>
          </cell>
          <cell r="AM31">
            <v>33002</v>
          </cell>
        </row>
        <row r="34">
          <cell r="AD34">
            <v>13140</v>
          </cell>
          <cell r="AG34">
            <v>73000</v>
          </cell>
          <cell r="AJ34">
            <v>5475</v>
          </cell>
          <cell r="AM34">
            <v>30417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-2"/>
      <sheetName val="вс"/>
      <sheetName val="вк"/>
      <sheetName val="Диаграмма7"/>
      <sheetName val="для диагр 2"/>
      <sheetName val="Лист1"/>
      <sheetName val="КПБ 2 КВ 2003 заемн"/>
      <sheetName val="КПБ 2 КВ 2003 бюдж"/>
      <sheetName val="дкр 2 кв 2003"/>
      <sheetName val="2003 возв 2 кв"/>
      <sheetName val="2003 возвр"/>
      <sheetName val="2003 заем 2 кв"/>
      <sheetName val="2003 заем возвр"/>
      <sheetName val="заявка бюдж"/>
      <sheetName val="заявка заем"/>
      <sheetName val="2003"/>
      <sheetName val="2002"/>
      <sheetName val="ппи"/>
      <sheetName val="2003-2005"/>
      <sheetName val="Fin-Plan"/>
      <sheetName val="An 11 Imp.Plan"/>
      <sheetName val="вып 2002-2005"/>
      <sheetName val="вып 2002-2003"/>
      <sheetName val="выполнено"/>
      <sheetName val="динамика"/>
      <sheetName val="новый 2003-2005"/>
      <sheetName val="Лист3"/>
      <sheetName val="ВП ЗС"/>
      <sheetName val="ВП ГС"/>
      <sheetName val="возвр оконч"/>
      <sheetName val="возвратные"/>
      <sheetName val="план 2004"/>
      <sheetName val="экос"/>
      <sheetName val="Диаграмма2"/>
      <sheetName val="Лист2"/>
      <sheetName val="экономия"/>
      <sheetName val="2002-2006"/>
      <sheetName val="льг"/>
      <sheetName val="долг"/>
    </sheetNames>
    <sheetDataSet>
      <sheetData sheetId="25">
        <row r="8">
          <cell r="AE8">
            <v>13500</v>
          </cell>
          <cell r="AK8">
            <v>13700</v>
          </cell>
        </row>
        <row r="14">
          <cell r="M14">
            <v>1573.925</v>
          </cell>
        </row>
        <row r="19">
          <cell r="S19">
            <v>4188.367</v>
          </cell>
        </row>
        <row r="20">
          <cell r="S20">
            <v>2424.844</v>
          </cell>
        </row>
        <row r="21">
          <cell r="S21">
            <v>2424.844</v>
          </cell>
        </row>
        <row r="22">
          <cell r="S22">
            <v>3233.126</v>
          </cell>
        </row>
        <row r="23">
          <cell r="S23">
            <v>2865.725</v>
          </cell>
        </row>
        <row r="24">
          <cell r="S24">
            <v>1396.122</v>
          </cell>
        </row>
        <row r="25">
          <cell r="M25">
            <v>2239.906</v>
          </cell>
        </row>
        <row r="26">
          <cell r="M26">
            <v>364.9</v>
          </cell>
          <cell r="S26">
            <v>1101.889</v>
          </cell>
        </row>
        <row r="29">
          <cell r="S29">
            <v>1864.091</v>
          </cell>
        </row>
        <row r="32">
          <cell r="S32">
            <v>1311.999</v>
          </cell>
        </row>
        <row r="37">
          <cell r="S37">
            <v>7855.64</v>
          </cell>
        </row>
        <row r="43">
          <cell r="S43">
            <v>3424.2</v>
          </cell>
        </row>
        <row r="47">
          <cell r="S47">
            <v>57054.751</v>
          </cell>
        </row>
        <row r="59">
          <cell r="S59">
            <v>7428.071</v>
          </cell>
        </row>
        <row r="60">
          <cell r="S60">
            <v>14109.008</v>
          </cell>
        </row>
        <row r="62">
          <cell r="S62">
            <v>9216.704</v>
          </cell>
        </row>
        <row r="63">
          <cell r="S63">
            <v>8856.418</v>
          </cell>
        </row>
        <row r="66">
          <cell r="S66">
            <v>6369.804</v>
          </cell>
        </row>
        <row r="71">
          <cell r="S71">
            <v>8037.693</v>
          </cell>
        </row>
        <row r="72">
          <cell r="S72">
            <v>168901.87</v>
          </cell>
        </row>
        <row r="81">
          <cell r="S81">
            <v>2436.988</v>
          </cell>
        </row>
        <row r="82">
          <cell r="S82">
            <v>25372.469</v>
          </cell>
        </row>
      </sheetData>
      <sheetData sheetId="29">
        <row r="13">
          <cell r="B13" t="str">
            <v>G</v>
          </cell>
          <cell r="C13" t="str">
            <v>Реконструкция водозабора п. Аэропорт со строительством водоводов к п. Дорожный и Таежный</v>
          </cell>
        </row>
        <row r="14">
          <cell r="C14" t="str">
            <v>Расширение  водозабора 9 промузла </v>
          </cell>
        </row>
        <row r="18">
          <cell r="B18" t="str">
            <v>H</v>
          </cell>
        </row>
        <row r="22">
          <cell r="B22" t="str">
            <v>F</v>
          </cell>
        </row>
        <row r="25">
          <cell r="B25" t="str">
            <v>А</v>
          </cell>
          <cell r="C25" t="str">
            <v>Реконструкция 26 ЦТП</v>
          </cell>
        </row>
        <row r="26">
          <cell r="B26" t="str">
            <v>А</v>
          </cell>
          <cell r="C26" t="str">
            <v>Реконструкция 27 ЦТП</v>
          </cell>
        </row>
        <row r="27">
          <cell r="C27" t="str">
            <v>Реконструкция отопительных систем, установка общедомовых теплосчетчиков и регуляторов давления ГВС в 12 жилых домах.</v>
          </cell>
        </row>
        <row r="29">
          <cell r="B29" t="str">
            <v>D</v>
          </cell>
        </row>
        <row r="30">
          <cell r="B30" t="str">
            <v>I</v>
          </cell>
        </row>
      </sheetData>
      <sheetData sheetId="30">
        <row r="14">
          <cell r="B14" t="str">
            <v>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310"/>
  <sheetViews>
    <sheetView tabSelected="1" workbookViewId="0" topLeftCell="A45">
      <selection activeCell="AG49" sqref="AG49"/>
    </sheetView>
  </sheetViews>
  <sheetFormatPr defaultColWidth="9.00390625" defaultRowHeight="12.75"/>
  <cols>
    <col min="1" max="1" width="6.75390625" style="7" customWidth="1"/>
    <col min="2" max="2" width="13.00390625" style="4" customWidth="1"/>
    <col min="3" max="3" width="12.75390625" style="4" hidden="1" customWidth="1"/>
    <col min="4" max="4" width="12.625" style="4" hidden="1" customWidth="1"/>
    <col min="5" max="9" width="13.375" style="3" hidden="1" customWidth="1"/>
    <col min="10" max="10" width="10.875" style="6" hidden="1" customWidth="1"/>
    <col min="11" max="12" width="12.625" style="3" hidden="1" customWidth="1"/>
    <col min="13" max="13" width="13.375" style="3" hidden="1" customWidth="1"/>
    <col min="14" max="14" width="10.875" style="6" hidden="1" customWidth="1"/>
    <col min="15" max="17" width="12.625" style="5" hidden="1" customWidth="1"/>
    <col min="18" max="18" width="9.00390625" style="4" hidden="1" customWidth="1"/>
    <col min="19" max="19" width="13.00390625" style="4" hidden="1" customWidth="1"/>
    <col min="20" max="20" width="10.75390625" style="4" hidden="1" customWidth="1"/>
    <col min="21" max="22" width="12.625" style="4" hidden="1" customWidth="1"/>
    <col min="23" max="24" width="12.625" style="5" hidden="1" customWidth="1"/>
    <col min="25" max="25" width="8.625" style="4" hidden="1" customWidth="1"/>
    <col min="26" max="27" width="12.625" style="4" hidden="1" customWidth="1"/>
    <col min="28" max="28" width="10.00390625" style="6" hidden="1" customWidth="1"/>
    <col min="29" max="29" width="8.25390625" style="6" hidden="1" customWidth="1"/>
    <col min="30" max="30" width="10.00390625" style="6" hidden="1" customWidth="1"/>
    <col min="31" max="31" width="8.875" style="6" hidden="1" customWidth="1"/>
    <col min="32" max="32" width="7.625" style="6" customWidth="1"/>
    <col min="33" max="33" width="7.75390625" style="6" customWidth="1"/>
    <col min="34" max="34" width="7.125" style="6" bestFit="1" customWidth="1"/>
    <col min="35" max="35" width="7.875" style="6" bestFit="1" customWidth="1"/>
    <col min="36" max="36" width="9.125" style="6" customWidth="1"/>
    <col min="37" max="39" width="7.875" style="6" hidden="1" customWidth="1"/>
    <col min="40" max="40" width="8.375" style="6" hidden="1" customWidth="1"/>
    <col min="41" max="42" width="8.25390625" style="6" customWidth="1"/>
    <col min="43" max="43" width="7.875" style="6" hidden="1" customWidth="1"/>
    <col min="44" max="44" width="12.625" style="4" hidden="1" customWidth="1"/>
    <col min="45" max="46" width="8.00390625" style="4" hidden="1" customWidth="1"/>
    <col min="47" max="47" width="8.375" style="4" hidden="1" customWidth="1"/>
    <col min="48" max="48" width="10.125" style="4" customWidth="1"/>
    <col min="49" max="49" width="0.12890625" style="4" customWidth="1"/>
    <col min="50" max="50" width="9.00390625" style="4" hidden="1" customWidth="1"/>
    <col min="51" max="51" width="9.375" style="6" hidden="1" customWidth="1"/>
    <col min="52" max="54" width="9.00390625" style="4" hidden="1" customWidth="1"/>
    <col min="55" max="55" width="9.875" style="4" hidden="1" customWidth="1"/>
    <col min="56" max="56" width="9.625" style="4" hidden="1" customWidth="1"/>
    <col min="57" max="57" width="9.375" style="4" hidden="1" customWidth="1"/>
    <col min="58" max="58" width="26.625" style="4" hidden="1" customWidth="1"/>
    <col min="59" max="59" width="9.00390625" style="4" customWidth="1"/>
    <col min="60" max="16384" width="12.625" style="4" customWidth="1"/>
  </cols>
  <sheetData>
    <row r="1" spans="1:42" ht="12.75" hidden="1">
      <c r="A1" s="1" t="s">
        <v>0</v>
      </c>
      <c r="B1" s="1"/>
      <c r="C1" s="1" t="s">
        <v>0</v>
      </c>
      <c r="D1" s="2"/>
      <c r="E1" s="1" t="s">
        <v>1</v>
      </c>
      <c r="J1" s="1" t="s">
        <v>0</v>
      </c>
      <c r="N1" s="4"/>
      <c r="AF1" s="1" t="s">
        <v>0</v>
      </c>
      <c r="AG1" s="1"/>
      <c r="AH1" s="1"/>
      <c r="AI1" s="1"/>
      <c r="AJ1" s="4"/>
      <c r="AK1" s="1"/>
      <c r="AO1" s="4"/>
      <c r="AP1" s="1" t="s">
        <v>1</v>
      </c>
    </row>
    <row r="2" spans="1:42" ht="12.75" hidden="1">
      <c r="A2" s="1" t="s">
        <v>2</v>
      </c>
      <c r="B2" s="1"/>
      <c r="C2" s="1" t="s">
        <v>3</v>
      </c>
      <c r="D2" s="2"/>
      <c r="E2" s="1" t="s">
        <v>4</v>
      </c>
      <c r="J2" s="1" t="s">
        <v>5</v>
      </c>
      <c r="N2" s="4"/>
      <c r="AF2" s="1" t="s">
        <v>6</v>
      </c>
      <c r="AG2" s="1"/>
      <c r="AH2" s="1"/>
      <c r="AI2" s="1"/>
      <c r="AJ2" s="4"/>
      <c r="AK2" s="1"/>
      <c r="AO2" s="4"/>
      <c r="AP2" s="1" t="s">
        <v>4</v>
      </c>
    </row>
    <row r="3" spans="1:42" ht="12.75" hidden="1">
      <c r="A3" s="1"/>
      <c r="B3" s="1"/>
      <c r="C3" s="1"/>
      <c r="D3" s="2"/>
      <c r="E3" s="1" t="s">
        <v>7</v>
      </c>
      <c r="J3" s="1"/>
      <c r="N3" s="4"/>
      <c r="AF3" s="1"/>
      <c r="AG3" s="1"/>
      <c r="AH3" s="1"/>
      <c r="AI3" s="1"/>
      <c r="AJ3" s="4"/>
      <c r="AK3" s="1"/>
      <c r="AO3" s="4"/>
      <c r="AP3" s="1" t="s">
        <v>7</v>
      </c>
    </row>
    <row r="4" spans="1:42" ht="12.75" hidden="1">
      <c r="A4" s="1" t="s">
        <v>8</v>
      </c>
      <c r="B4" s="1"/>
      <c r="C4" s="1" t="s">
        <v>9</v>
      </c>
      <c r="D4" s="2"/>
      <c r="E4" s="1" t="s">
        <v>10</v>
      </c>
      <c r="J4" s="1" t="s">
        <v>11</v>
      </c>
      <c r="N4" s="4"/>
      <c r="AF4" s="1" t="s">
        <v>12</v>
      </c>
      <c r="AG4" s="1"/>
      <c r="AH4" s="1"/>
      <c r="AI4" s="1"/>
      <c r="AJ4" s="4"/>
      <c r="AK4" s="1"/>
      <c r="AO4" s="4"/>
      <c r="AP4" s="1" t="s">
        <v>10</v>
      </c>
    </row>
    <row r="5" spans="1:42" ht="12.75" hidden="1">
      <c r="A5" s="1" t="s">
        <v>13</v>
      </c>
      <c r="B5" s="1"/>
      <c r="C5" s="1" t="s">
        <v>13</v>
      </c>
      <c r="D5" s="2"/>
      <c r="E5" s="1" t="s">
        <v>13</v>
      </c>
      <c r="J5" s="1" t="s">
        <v>13</v>
      </c>
      <c r="N5" s="4"/>
      <c r="AF5" s="1" t="s">
        <v>13</v>
      </c>
      <c r="AG5" s="1"/>
      <c r="AH5" s="1"/>
      <c r="AI5" s="1"/>
      <c r="AJ5" s="4"/>
      <c r="AK5" s="1"/>
      <c r="AO5" s="4"/>
      <c r="AP5" s="1" t="s">
        <v>13</v>
      </c>
    </row>
    <row r="6" spans="37:47" ht="12.75" hidden="1">
      <c r="AK6" s="4"/>
      <c r="AO6" s="4"/>
      <c r="AS6" s="1"/>
      <c r="AT6" s="1"/>
      <c r="AU6" s="1"/>
    </row>
    <row r="7" spans="1:130" ht="12.7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10" t="s">
        <v>14</v>
      </c>
      <c r="AJ7" s="10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35"/>
      <c r="AX7" s="35"/>
      <c r="AY7" s="36"/>
      <c r="AZ7" s="35"/>
      <c r="BA7" s="184"/>
      <c r="BB7" s="184"/>
      <c r="BC7" s="184"/>
      <c r="BD7" s="184"/>
      <c r="BE7" s="184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</row>
    <row r="8" spans="1:130" ht="12.7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10"/>
      <c r="AJ8" s="10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35"/>
      <c r="AX8" s="35"/>
      <c r="AY8" s="36"/>
      <c r="AZ8" s="35"/>
      <c r="BA8" s="184"/>
      <c r="BB8" s="184"/>
      <c r="BC8" s="184"/>
      <c r="BD8" s="184"/>
      <c r="BE8" s="184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</row>
    <row r="9" spans="1:130" ht="12.7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10" t="s">
        <v>100</v>
      </c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35"/>
      <c r="AX9" s="35"/>
      <c r="AY9" s="36"/>
      <c r="AZ9" s="35"/>
      <c r="BA9" s="184"/>
      <c r="BB9" s="184"/>
      <c r="BC9" s="184"/>
      <c r="BD9" s="184"/>
      <c r="BE9" s="184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</row>
    <row r="10" spans="1:130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12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35"/>
      <c r="AX10" s="35"/>
      <c r="AY10" s="36"/>
      <c r="AZ10" s="35"/>
      <c r="BA10" s="184"/>
      <c r="BB10" s="184"/>
      <c r="BC10" s="184"/>
      <c r="BD10" s="184"/>
      <c r="BE10" s="184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</row>
    <row r="11" spans="1:130" ht="15">
      <c r="A11" s="235" t="s">
        <v>15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35"/>
      <c r="AX11" s="35"/>
      <c r="AY11" s="36"/>
      <c r="AZ11" s="35"/>
      <c r="BA11" s="184"/>
      <c r="BB11" s="184"/>
      <c r="BC11" s="184"/>
      <c r="BD11" s="184"/>
      <c r="BE11" s="184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</row>
    <row r="12" spans="1:130" ht="15">
      <c r="A12" s="235" t="s">
        <v>101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35"/>
      <c r="AX12" s="35"/>
      <c r="AY12" s="36"/>
      <c r="AZ12" s="35"/>
      <c r="BA12" s="184"/>
      <c r="BB12" s="184"/>
      <c r="BC12" s="184"/>
      <c r="BD12" s="184"/>
      <c r="BE12" s="184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</row>
    <row r="13" spans="1:130" ht="15.75" thickBo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35"/>
      <c r="AX13" s="35"/>
      <c r="AY13" s="36"/>
      <c r="AZ13" s="35"/>
      <c r="BA13" s="184"/>
      <c r="BB13" s="184"/>
      <c r="BC13" s="184"/>
      <c r="BD13" s="184"/>
      <c r="BE13" s="184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</row>
    <row r="14" spans="1:130" ht="14.25" customHeight="1" thickBot="1">
      <c r="A14" s="237" t="s">
        <v>16</v>
      </c>
      <c r="B14" s="238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239" t="s">
        <v>17</v>
      </c>
      <c r="AG14" s="208"/>
      <c r="AH14" s="208"/>
      <c r="AI14" s="209"/>
      <c r="AJ14" s="208" t="s">
        <v>18</v>
      </c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9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216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</row>
    <row r="15" spans="1:130" ht="23.25" customHeight="1">
      <c r="A15" s="228" t="s">
        <v>19</v>
      </c>
      <c r="B15" s="229"/>
      <c r="C15" s="16"/>
      <c r="D15" s="17"/>
      <c r="E15" s="18"/>
      <c r="F15" s="18"/>
      <c r="G15" s="19"/>
      <c r="H15" s="18"/>
      <c r="I15" s="18"/>
      <c r="J15" s="20"/>
      <c r="K15" s="18"/>
      <c r="L15" s="18"/>
      <c r="M15" s="18"/>
      <c r="N15" s="20"/>
      <c r="O15" s="21"/>
      <c r="P15" s="21"/>
      <c r="Q15" s="21"/>
      <c r="R15" s="20"/>
      <c r="S15" s="20"/>
      <c r="T15" s="20"/>
      <c r="U15" s="17"/>
      <c r="V15" s="17"/>
      <c r="W15" s="21"/>
      <c r="X15" s="21"/>
      <c r="Y15" s="22"/>
      <c r="Z15" s="23"/>
      <c r="AA15" s="24"/>
      <c r="AB15" s="25"/>
      <c r="AC15" s="25"/>
      <c r="AD15" s="25"/>
      <c r="AE15" s="26"/>
      <c r="AF15" s="232" t="s">
        <v>20</v>
      </c>
      <c r="AG15" s="233"/>
      <c r="AH15" s="233"/>
      <c r="AI15" s="234"/>
      <c r="AJ15" s="233" t="s">
        <v>21</v>
      </c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4"/>
      <c r="AW15" s="35"/>
      <c r="AX15" s="35"/>
      <c r="AY15" s="36"/>
      <c r="AZ15" s="35"/>
      <c r="BA15" s="35"/>
      <c r="BB15" s="35"/>
      <c r="BC15" s="35"/>
      <c r="BD15" s="36"/>
      <c r="BE15" s="35"/>
      <c r="BF15" s="27"/>
      <c r="BG15" s="216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</row>
    <row r="16" spans="1:130" ht="12" customHeight="1">
      <c r="A16" s="230"/>
      <c r="B16" s="231"/>
      <c r="C16" s="27"/>
      <c r="D16" s="28"/>
      <c r="E16" s="29"/>
      <c r="F16" s="29"/>
      <c r="G16" s="30"/>
      <c r="H16" s="29"/>
      <c r="I16" s="29"/>
      <c r="J16" s="31"/>
      <c r="K16" s="29"/>
      <c r="L16" s="29"/>
      <c r="M16" s="29"/>
      <c r="N16" s="31"/>
      <c r="O16" s="32"/>
      <c r="P16" s="32"/>
      <c r="Q16" s="32"/>
      <c r="R16" s="31"/>
      <c r="S16" s="31"/>
      <c r="T16" s="31"/>
      <c r="U16" s="28"/>
      <c r="V16" s="28"/>
      <c r="W16" s="32"/>
      <c r="X16" s="32"/>
      <c r="Y16" s="33"/>
      <c r="Z16" s="34"/>
      <c r="AA16" s="35"/>
      <c r="AB16" s="36"/>
      <c r="AC16" s="36"/>
      <c r="AD16" s="36"/>
      <c r="AE16" s="37"/>
      <c r="AF16" s="38" t="s">
        <v>22</v>
      </c>
      <c r="AG16" s="36" t="s">
        <v>23</v>
      </c>
      <c r="AH16" s="35" t="s">
        <v>24</v>
      </c>
      <c r="AI16" s="39" t="s">
        <v>25</v>
      </c>
      <c r="AJ16" s="40" t="s">
        <v>22</v>
      </c>
      <c r="AK16" s="36"/>
      <c r="AL16" s="36"/>
      <c r="AM16" s="36"/>
      <c r="AN16" s="36"/>
      <c r="AO16" s="36" t="s">
        <v>23</v>
      </c>
      <c r="AP16" s="35" t="s">
        <v>24</v>
      </c>
      <c r="AQ16" s="36"/>
      <c r="AR16" s="35"/>
      <c r="AS16" s="35"/>
      <c r="AT16" s="35"/>
      <c r="AU16" s="35"/>
      <c r="AV16" s="39" t="s">
        <v>25</v>
      </c>
      <c r="AW16" s="35"/>
      <c r="AX16" s="35"/>
      <c r="AY16" s="36"/>
      <c r="AZ16" s="35"/>
      <c r="BA16" s="35"/>
      <c r="BB16" s="35"/>
      <c r="BC16" s="35"/>
      <c r="BD16" s="36"/>
      <c r="BE16" s="35"/>
      <c r="BF16" s="27"/>
      <c r="BG16" s="217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</row>
    <row r="17" spans="1:130" ht="13.5" thickBot="1">
      <c r="A17" s="220" t="s">
        <v>25</v>
      </c>
      <c r="B17" s="221"/>
      <c r="C17" s="41"/>
      <c r="D17" s="42"/>
      <c r="E17" s="43">
        <f>SUM(E18:E23)</f>
        <v>36300</v>
      </c>
      <c r="F17" s="43">
        <f>SUM(F18:F23)</f>
        <v>8706.150000000001</v>
      </c>
      <c r="G17" s="43">
        <f>SUM(G18:G23)</f>
        <v>1451.025</v>
      </c>
      <c r="H17" s="43">
        <f>SUM(H18:H23)</f>
        <v>317.772995</v>
      </c>
      <c r="I17" s="43"/>
      <c r="J17" s="44">
        <f aca="true" t="shared" si="0" ref="J17:AV17">SUM(J18:J43)</f>
        <v>34803.527</v>
      </c>
      <c r="K17" s="44">
        <f t="shared" si="0"/>
        <v>93972.10992999998</v>
      </c>
      <c r="L17" s="44">
        <f t="shared" si="0"/>
        <v>15662.018321666665</v>
      </c>
      <c r="M17" s="44">
        <f t="shared" si="0"/>
        <v>2328.14253</v>
      </c>
      <c r="N17" s="44">
        <f t="shared" si="0"/>
        <v>185577.375</v>
      </c>
      <c r="O17" s="44">
        <f t="shared" si="0"/>
        <v>127550.04478</v>
      </c>
      <c r="P17" s="44">
        <f t="shared" si="0"/>
        <v>21258.340796666664</v>
      </c>
      <c r="Q17" s="44">
        <f t="shared" si="0"/>
        <v>3553.734662025</v>
      </c>
      <c r="R17" s="44" t="e">
        <f t="shared" si="0"/>
        <v>#REF!</v>
      </c>
      <c r="S17" s="44">
        <f t="shared" si="0"/>
        <v>167601.64885</v>
      </c>
      <c r="T17" s="44">
        <f t="shared" si="0"/>
        <v>1225.594622025</v>
      </c>
      <c r="U17" s="44" t="e">
        <f t="shared" si="0"/>
        <v>#REF!</v>
      </c>
      <c r="V17" s="44" t="e">
        <f t="shared" si="0"/>
        <v>#REF!</v>
      </c>
      <c r="W17" s="44">
        <f t="shared" si="0"/>
        <v>11651.28699</v>
      </c>
      <c r="X17" s="44">
        <f t="shared" si="0"/>
        <v>134023.714</v>
      </c>
      <c r="Y17" s="44">
        <f t="shared" si="0"/>
        <v>10.840567484384945</v>
      </c>
      <c r="Z17" s="44">
        <f t="shared" si="0"/>
        <v>0</v>
      </c>
      <c r="AA17" s="44">
        <f t="shared" si="0"/>
        <v>131103.77944202503</v>
      </c>
      <c r="AB17" s="45">
        <f t="shared" si="0"/>
        <v>168027.2</v>
      </c>
      <c r="AC17" s="45">
        <f t="shared" si="0"/>
        <v>196918</v>
      </c>
      <c r="AD17" s="45">
        <f t="shared" si="0"/>
        <v>-11939</v>
      </c>
      <c r="AE17" s="46">
        <f t="shared" si="0"/>
        <v>-140941</v>
      </c>
      <c r="AF17" s="47">
        <f t="shared" si="0"/>
        <v>156088.2</v>
      </c>
      <c r="AG17" s="45">
        <f t="shared" si="0"/>
        <v>118559</v>
      </c>
      <c r="AH17" s="45">
        <f t="shared" si="0"/>
        <v>22084</v>
      </c>
      <c r="AI17" s="48">
        <f t="shared" si="0"/>
        <v>296731.2</v>
      </c>
      <c r="AJ17" s="49">
        <f t="shared" si="0"/>
        <v>55977</v>
      </c>
      <c r="AK17" s="45">
        <f t="shared" si="0"/>
        <v>111006</v>
      </c>
      <c r="AL17" s="45">
        <f t="shared" si="0"/>
        <v>279916</v>
      </c>
      <c r="AM17" s="45">
        <f t="shared" si="0"/>
        <v>7553</v>
      </c>
      <c r="AN17" s="45">
        <f t="shared" si="0"/>
        <v>58698</v>
      </c>
      <c r="AO17" s="45">
        <f t="shared" si="0"/>
        <v>338614</v>
      </c>
      <c r="AP17" s="45">
        <f t="shared" si="0"/>
        <v>92243</v>
      </c>
      <c r="AQ17" s="45">
        <f t="shared" si="0"/>
        <v>7280</v>
      </c>
      <c r="AR17" s="45">
        <f t="shared" si="0"/>
        <v>0</v>
      </c>
      <c r="AS17" s="45">
        <f t="shared" si="0"/>
        <v>10000</v>
      </c>
      <c r="AT17" s="45">
        <f t="shared" si="0"/>
        <v>14804</v>
      </c>
      <c r="AU17" s="45">
        <f t="shared" si="0"/>
        <v>82243</v>
      </c>
      <c r="AV17" s="48">
        <f t="shared" si="0"/>
        <v>486834</v>
      </c>
      <c r="AW17" s="35"/>
      <c r="AX17" s="187"/>
      <c r="AY17" s="188"/>
      <c r="AZ17" s="187"/>
      <c r="BA17" s="187"/>
      <c r="BB17" s="187"/>
      <c r="BC17" s="187"/>
      <c r="BD17" s="35"/>
      <c r="BE17" s="35"/>
      <c r="BF17" s="27"/>
      <c r="BG17" s="189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</row>
    <row r="18" spans="1:130" ht="11.25" customHeight="1" hidden="1">
      <c r="A18" s="50" t="s">
        <v>26</v>
      </c>
      <c r="B18" s="51" t="s">
        <v>27</v>
      </c>
      <c r="C18" s="51"/>
      <c r="D18" s="52">
        <v>5000</v>
      </c>
      <c r="E18" s="53">
        <v>5700</v>
      </c>
      <c r="F18" s="53">
        <f>(1285+82)</f>
        <v>1367</v>
      </c>
      <c r="G18" s="54">
        <f aca="true" t="shared" si="1" ref="G18:G26">F18/6</f>
        <v>227.83333333333334</v>
      </c>
      <c r="H18" s="53">
        <f>F18*0.0365-0.0005</f>
        <v>49.894999999999996</v>
      </c>
      <c r="I18" s="53"/>
      <c r="J18" s="55">
        <f>'[1]фп по рг 50504'!M19</f>
        <v>1416.895</v>
      </c>
      <c r="K18" s="53">
        <v>4061.25</v>
      </c>
      <c r="L18" s="53">
        <f aca="true" t="shared" si="2" ref="L18:L24">K18/6</f>
        <v>676.875</v>
      </c>
      <c r="M18" s="53">
        <v>127.12</v>
      </c>
      <c r="N18" s="55">
        <f>'[1]фп перег 2.07.04'!S20</f>
        <v>4188.367</v>
      </c>
      <c r="O18" s="56">
        <f aca="true" t="shared" si="3" ref="O18:Q24">F18+K18</f>
        <v>5428.25</v>
      </c>
      <c r="P18" s="56">
        <f t="shared" si="3"/>
        <v>904.7083333333334</v>
      </c>
      <c r="Q18" s="56">
        <f t="shared" si="3"/>
        <v>177.015</v>
      </c>
      <c r="R18" s="57">
        <f aca="true" t="shared" si="4" ref="R18:R23">K18/E18</f>
        <v>0.7125</v>
      </c>
      <c r="S18" s="58">
        <f aca="true" t="shared" si="5" ref="S18:S24">F18+X18</f>
        <v>5555.367</v>
      </c>
      <c r="T18" s="55">
        <f aca="true" t="shared" si="6" ref="T18:T24">F18*0.0365</f>
        <v>49.8955</v>
      </c>
      <c r="U18" s="59" t="e">
        <f>#REF!*G18</f>
        <v>#REF!</v>
      </c>
      <c r="V18" s="59" t="e">
        <f>(G18+Z18)*#REF!*0.2</f>
        <v>#REF!</v>
      </c>
      <c r="W18" s="56"/>
      <c r="X18" s="56">
        <f>'[2]новый 2003-2005'!S19</f>
        <v>4188.367</v>
      </c>
      <c r="Y18" s="57">
        <f aca="true" t="shared" si="7" ref="Y18:Y24">S18/E18</f>
        <v>0.9746257894736843</v>
      </c>
      <c r="Z18" s="60"/>
      <c r="AA18" s="61">
        <f aca="true" t="shared" si="8" ref="AA18:AA24">O18+Q18</f>
        <v>5605.265</v>
      </c>
      <c r="AB18" s="62"/>
      <c r="AC18" s="62"/>
      <c r="AD18" s="62">
        <f aca="true" t="shared" si="9" ref="AD18:AD43">AF18-AB18</f>
        <v>0</v>
      </c>
      <c r="AE18" s="63">
        <f aca="true" t="shared" si="10" ref="AE18:AE43">AJ18-AC18</f>
        <v>0</v>
      </c>
      <c r="AF18" s="64"/>
      <c r="AG18" s="62"/>
      <c r="AH18" s="62"/>
      <c r="AI18" s="65">
        <f aca="true" t="shared" si="11" ref="AI18:AI43">AH18+AG18+AF18</f>
        <v>0</v>
      </c>
      <c r="AJ18" s="66"/>
      <c r="AK18" s="62"/>
      <c r="AL18" s="62"/>
      <c r="AM18" s="62">
        <f aca="true" t="shared" si="12" ref="AM18:AM43">AG18-AK18</f>
        <v>0</v>
      </c>
      <c r="AN18" s="62">
        <f aca="true" t="shared" si="13" ref="AN18:AN43">AO18-AL18</f>
        <v>0</v>
      </c>
      <c r="AO18" s="62"/>
      <c r="AP18" s="62"/>
      <c r="AQ18" s="62"/>
      <c r="AR18" s="62"/>
      <c r="AS18" s="62"/>
      <c r="AT18" s="62">
        <f aca="true" t="shared" si="14" ref="AT18:AT41">AH18-AR18</f>
        <v>0</v>
      </c>
      <c r="AU18" s="62">
        <f aca="true" t="shared" si="15" ref="AU18:AU41">AP18-AS18</f>
        <v>0</v>
      </c>
      <c r="AV18" s="65">
        <f aca="true" t="shared" si="16" ref="AV18:AV43">AJ18+AO18+AP18</f>
        <v>0</v>
      </c>
      <c r="AW18" s="35"/>
      <c r="AX18" s="71"/>
      <c r="AY18" s="69"/>
      <c r="AZ18" s="71"/>
      <c r="BA18" s="71"/>
      <c r="BB18" s="71"/>
      <c r="BC18" s="71"/>
      <c r="BD18" s="35"/>
      <c r="BE18" s="35"/>
      <c r="BF18" s="27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</row>
    <row r="19" spans="1:130" ht="11.25" customHeight="1" hidden="1">
      <c r="A19" s="67" t="s">
        <v>28</v>
      </c>
      <c r="B19" s="27" t="s">
        <v>29</v>
      </c>
      <c r="C19" s="27"/>
      <c r="D19" s="28">
        <v>3000</v>
      </c>
      <c r="E19" s="29">
        <v>3300</v>
      </c>
      <c r="F19" s="29">
        <f>706+81.1</f>
        <v>787.1</v>
      </c>
      <c r="G19" s="30">
        <f t="shared" si="1"/>
        <v>131.18333333333334</v>
      </c>
      <c r="H19" s="29">
        <f>F19*0.0365-0.00015</f>
        <v>28.729</v>
      </c>
      <c r="I19" s="29"/>
      <c r="J19" s="31">
        <f>'[1]фп по рг 50504'!M20</f>
        <v>815.829</v>
      </c>
      <c r="K19" s="29">
        <v>2351.25</v>
      </c>
      <c r="L19" s="29">
        <f t="shared" si="2"/>
        <v>391.875</v>
      </c>
      <c r="M19" s="29">
        <v>73.59</v>
      </c>
      <c r="N19" s="31">
        <f>'[1]фп перег 2.07.04'!S21</f>
        <v>2424.844</v>
      </c>
      <c r="O19" s="32">
        <f t="shared" si="3"/>
        <v>3138.35</v>
      </c>
      <c r="P19" s="32">
        <f t="shared" si="3"/>
        <v>523.0583333333334</v>
      </c>
      <c r="Q19" s="32">
        <f t="shared" si="3"/>
        <v>102.319</v>
      </c>
      <c r="R19" s="68">
        <f t="shared" si="4"/>
        <v>0.7125</v>
      </c>
      <c r="S19" s="69">
        <f t="shared" si="5"/>
        <v>3211.944</v>
      </c>
      <c r="T19" s="31">
        <f t="shared" si="6"/>
        <v>28.72915</v>
      </c>
      <c r="U19" s="33" t="e">
        <f>#REF!*G19</f>
        <v>#REF!</v>
      </c>
      <c r="V19" s="33" t="e">
        <f>(G19+Z19)*#REF!*0.2</f>
        <v>#REF!</v>
      </c>
      <c r="W19" s="32"/>
      <c r="X19" s="32">
        <f>'[2]новый 2003-2005'!S20</f>
        <v>2424.844</v>
      </c>
      <c r="Y19" s="68">
        <f t="shared" si="7"/>
        <v>0.9733163636363636</v>
      </c>
      <c r="Z19" s="34"/>
      <c r="AA19" s="70">
        <f t="shared" si="8"/>
        <v>3240.669</v>
      </c>
      <c r="AB19" s="71"/>
      <c r="AC19" s="71"/>
      <c r="AD19" s="71">
        <f t="shared" si="9"/>
        <v>0</v>
      </c>
      <c r="AE19" s="72">
        <f t="shared" si="10"/>
        <v>0</v>
      </c>
      <c r="AF19" s="73"/>
      <c r="AG19" s="71"/>
      <c r="AH19" s="71"/>
      <c r="AI19" s="74">
        <f t="shared" si="11"/>
        <v>0</v>
      </c>
      <c r="AJ19" s="75"/>
      <c r="AK19" s="71"/>
      <c r="AL19" s="71"/>
      <c r="AM19" s="71">
        <f t="shared" si="12"/>
        <v>0</v>
      </c>
      <c r="AN19" s="71">
        <f t="shared" si="13"/>
        <v>0</v>
      </c>
      <c r="AO19" s="71"/>
      <c r="AP19" s="71"/>
      <c r="AQ19" s="71"/>
      <c r="AR19" s="71"/>
      <c r="AS19" s="71"/>
      <c r="AT19" s="71">
        <f t="shared" si="14"/>
        <v>0</v>
      </c>
      <c r="AU19" s="71">
        <f t="shared" si="15"/>
        <v>0</v>
      </c>
      <c r="AV19" s="74">
        <f t="shared" si="16"/>
        <v>0</v>
      </c>
      <c r="AW19" s="35"/>
      <c r="AX19" s="71"/>
      <c r="AY19" s="69"/>
      <c r="AZ19" s="71"/>
      <c r="BA19" s="71"/>
      <c r="BB19" s="71"/>
      <c r="BC19" s="71"/>
      <c r="BD19" s="35"/>
      <c r="BE19" s="35"/>
      <c r="BF19" s="27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</row>
    <row r="20" spans="1:130" ht="11.25" customHeight="1" hidden="1">
      <c r="A20" s="67" t="s">
        <v>30</v>
      </c>
      <c r="B20" s="27" t="s">
        <v>31</v>
      </c>
      <c r="C20" s="27"/>
      <c r="D20" s="28">
        <v>3000</v>
      </c>
      <c r="E20" s="29">
        <v>3300</v>
      </c>
      <c r="F20" s="29">
        <f>706+82</f>
        <v>788</v>
      </c>
      <c r="G20" s="30">
        <f t="shared" si="1"/>
        <v>131.33333333333334</v>
      </c>
      <c r="H20" s="29">
        <f>F20*0.0365</f>
        <v>28.761999999999997</v>
      </c>
      <c r="I20" s="29"/>
      <c r="J20" s="31">
        <f>'[1]фп по рг 50504'!M21</f>
        <v>816.762</v>
      </c>
      <c r="K20" s="29">
        <v>2351.25</v>
      </c>
      <c r="L20" s="29">
        <f t="shared" si="2"/>
        <v>391.875</v>
      </c>
      <c r="M20" s="29">
        <v>73.59</v>
      </c>
      <c r="N20" s="31">
        <f>'[1]фп перег 2.07.04'!S22</f>
        <v>2424.844</v>
      </c>
      <c r="O20" s="32">
        <f t="shared" si="3"/>
        <v>3139.25</v>
      </c>
      <c r="P20" s="32">
        <f t="shared" si="3"/>
        <v>523.2083333333334</v>
      </c>
      <c r="Q20" s="32">
        <f t="shared" si="3"/>
        <v>102.352</v>
      </c>
      <c r="R20" s="68">
        <f t="shared" si="4"/>
        <v>0.7125</v>
      </c>
      <c r="S20" s="69">
        <f t="shared" si="5"/>
        <v>3212.844</v>
      </c>
      <c r="T20" s="31">
        <f t="shared" si="6"/>
        <v>28.761999999999997</v>
      </c>
      <c r="U20" s="33" t="e">
        <f>#REF!*G20</f>
        <v>#REF!</v>
      </c>
      <c r="V20" s="33" t="e">
        <f>(G20+Z20)*#REF!*0.2</f>
        <v>#REF!</v>
      </c>
      <c r="W20" s="32"/>
      <c r="X20" s="32">
        <f>'[2]новый 2003-2005'!S21</f>
        <v>2424.844</v>
      </c>
      <c r="Y20" s="68">
        <f t="shared" si="7"/>
        <v>0.973589090909091</v>
      </c>
      <c r="Z20" s="34"/>
      <c r="AA20" s="70">
        <f t="shared" si="8"/>
        <v>3241.602</v>
      </c>
      <c r="AB20" s="71"/>
      <c r="AC20" s="71"/>
      <c r="AD20" s="71">
        <f t="shared" si="9"/>
        <v>0</v>
      </c>
      <c r="AE20" s="72">
        <f t="shared" si="10"/>
        <v>0</v>
      </c>
      <c r="AF20" s="73"/>
      <c r="AG20" s="71"/>
      <c r="AH20" s="71"/>
      <c r="AI20" s="74">
        <f t="shared" si="11"/>
        <v>0</v>
      </c>
      <c r="AJ20" s="75"/>
      <c r="AK20" s="71"/>
      <c r="AL20" s="71"/>
      <c r="AM20" s="71">
        <f t="shared" si="12"/>
        <v>0</v>
      </c>
      <c r="AN20" s="71">
        <f t="shared" si="13"/>
        <v>0</v>
      </c>
      <c r="AO20" s="71"/>
      <c r="AP20" s="71"/>
      <c r="AQ20" s="71"/>
      <c r="AR20" s="71"/>
      <c r="AS20" s="71"/>
      <c r="AT20" s="71">
        <f t="shared" si="14"/>
        <v>0</v>
      </c>
      <c r="AU20" s="71">
        <f t="shared" si="15"/>
        <v>0</v>
      </c>
      <c r="AV20" s="74">
        <f t="shared" si="16"/>
        <v>0</v>
      </c>
      <c r="AW20" s="35"/>
      <c r="AX20" s="71"/>
      <c r="AY20" s="69"/>
      <c r="AZ20" s="71"/>
      <c r="BA20" s="71"/>
      <c r="BB20" s="71"/>
      <c r="BC20" s="71"/>
      <c r="BD20" s="35"/>
      <c r="BE20" s="35"/>
      <c r="BF20" s="27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</row>
    <row r="21" spans="1:130" ht="56.25">
      <c r="A21" s="67" t="s">
        <v>32</v>
      </c>
      <c r="B21" s="27" t="s">
        <v>33</v>
      </c>
      <c r="C21" s="27"/>
      <c r="D21" s="28">
        <v>6000</v>
      </c>
      <c r="E21" s="29">
        <v>6600</v>
      </c>
      <c r="F21" s="29">
        <f>1502+83</f>
        <v>1585</v>
      </c>
      <c r="G21" s="30">
        <f t="shared" si="1"/>
        <v>264.1666666666667</v>
      </c>
      <c r="H21" s="29">
        <f>F21*0.0365-0.0005</f>
        <v>57.852</v>
      </c>
      <c r="I21" s="29"/>
      <c r="J21" s="31">
        <f>'[1]фп по рг 50504'!M22</f>
        <v>1642.852</v>
      </c>
      <c r="K21" s="29">
        <v>3135</v>
      </c>
      <c r="L21" s="29">
        <f t="shared" si="2"/>
        <v>522.5</v>
      </c>
      <c r="M21" s="29">
        <v>98.13</v>
      </c>
      <c r="N21" s="31">
        <f>'[1]фп перег 2.07.04'!S23</f>
        <v>3233.126</v>
      </c>
      <c r="O21" s="32">
        <f t="shared" si="3"/>
        <v>4720</v>
      </c>
      <c r="P21" s="32">
        <f t="shared" si="3"/>
        <v>786.6666666666667</v>
      </c>
      <c r="Q21" s="32">
        <f t="shared" si="3"/>
        <v>155.982</v>
      </c>
      <c r="R21" s="68">
        <f t="shared" si="4"/>
        <v>0.475</v>
      </c>
      <c r="S21" s="69">
        <f t="shared" si="5"/>
        <v>4818.126</v>
      </c>
      <c r="T21" s="31">
        <f t="shared" si="6"/>
        <v>57.8525</v>
      </c>
      <c r="U21" s="33" t="e">
        <f>#REF!*G21</f>
        <v>#REF!</v>
      </c>
      <c r="V21" s="33" t="e">
        <f>(G21+Z21)*#REF!*0.2</f>
        <v>#REF!</v>
      </c>
      <c r="W21" s="32"/>
      <c r="X21" s="32">
        <f>'[2]новый 2003-2005'!S22</f>
        <v>3233.126</v>
      </c>
      <c r="Y21" s="68">
        <f t="shared" si="7"/>
        <v>0.7300190909090909</v>
      </c>
      <c r="Z21" s="34"/>
      <c r="AA21" s="70">
        <f t="shared" si="8"/>
        <v>4875.982</v>
      </c>
      <c r="AB21" s="71">
        <f>'[1]фп перег 2.07.04'!Y23</f>
        <v>1724</v>
      </c>
      <c r="AC21" s="71"/>
      <c r="AD21" s="71">
        <f t="shared" si="9"/>
        <v>0</v>
      </c>
      <c r="AE21" s="72">
        <f t="shared" si="10"/>
        <v>0</v>
      </c>
      <c r="AF21" s="73">
        <f>AB21</f>
        <v>1724</v>
      </c>
      <c r="AG21" s="71"/>
      <c r="AH21" s="71"/>
      <c r="AI21" s="74">
        <f t="shared" si="11"/>
        <v>1724</v>
      </c>
      <c r="AJ21" s="75"/>
      <c r="AK21" s="71"/>
      <c r="AL21" s="71"/>
      <c r="AM21" s="71">
        <f t="shared" si="12"/>
        <v>0</v>
      </c>
      <c r="AN21" s="71">
        <f t="shared" si="13"/>
        <v>0</v>
      </c>
      <c r="AO21" s="71"/>
      <c r="AP21" s="71"/>
      <c r="AQ21" s="71"/>
      <c r="AR21" s="71"/>
      <c r="AS21" s="71"/>
      <c r="AT21" s="71">
        <f t="shared" si="14"/>
        <v>0</v>
      </c>
      <c r="AU21" s="71">
        <f t="shared" si="15"/>
        <v>0</v>
      </c>
      <c r="AV21" s="74">
        <f t="shared" si="16"/>
        <v>0</v>
      </c>
      <c r="AW21" s="35"/>
      <c r="AX21" s="71"/>
      <c r="AY21" s="69"/>
      <c r="AZ21" s="71"/>
      <c r="BA21" s="71"/>
      <c r="BB21" s="71"/>
      <c r="BC21" s="71"/>
      <c r="BD21" s="35"/>
      <c r="BE21" s="35"/>
      <c r="BF21" s="27"/>
      <c r="BG21" s="189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</row>
    <row r="22" spans="1:130" ht="33.75">
      <c r="A22" s="67" t="s">
        <v>34</v>
      </c>
      <c r="B22" s="27" t="s">
        <v>35</v>
      </c>
      <c r="C22" s="27"/>
      <c r="D22" s="28">
        <v>10400</v>
      </c>
      <c r="E22" s="29">
        <v>11700</v>
      </c>
      <c r="F22" s="29">
        <f>2732+82.05</f>
        <v>2814.05</v>
      </c>
      <c r="G22" s="30">
        <f t="shared" si="1"/>
        <v>469.0083333333334</v>
      </c>
      <c r="H22" s="29">
        <f>F22*0.0365+0.00017</f>
        <v>102.71299499999999</v>
      </c>
      <c r="I22" s="29"/>
      <c r="J22" s="31">
        <f>'[1]фп по рг 50504'!M23</f>
        <v>2916.763</v>
      </c>
      <c r="K22" s="29">
        <v>2778.75</v>
      </c>
      <c r="L22" s="29">
        <f t="shared" si="2"/>
        <v>463.125</v>
      </c>
      <c r="M22" s="29">
        <v>86.97</v>
      </c>
      <c r="N22" s="31">
        <f>'[1]фп перег 2.07.04'!S24</f>
        <v>2865.725</v>
      </c>
      <c r="O22" s="32">
        <f t="shared" si="3"/>
        <v>5592.8</v>
      </c>
      <c r="P22" s="32">
        <f t="shared" si="3"/>
        <v>932.1333333333334</v>
      </c>
      <c r="Q22" s="32">
        <f t="shared" si="3"/>
        <v>189.682995</v>
      </c>
      <c r="R22" s="68">
        <f t="shared" si="4"/>
        <v>0.2375</v>
      </c>
      <c r="S22" s="69">
        <f t="shared" si="5"/>
        <v>5679.775</v>
      </c>
      <c r="T22" s="31">
        <f t="shared" si="6"/>
        <v>102.712825</v>
      </c>
      <c r="U22" s="33" t="e">
        <f>#REF!*G22</f>
        <v>#REF!</v>
      </c>
      <c r="V22" s="33" t="e">
        <f>(G22+Z22)*#REF!*0.2</f>
        <v>#REF!</v>
      </c>
      <c r="W22" s="32"/>
      <c r="X22" s="32">
        <f>'[2]новый 2003-2005'!S23</f>
        <v>2865.725</v>
      </c>
      <c r="Y22" s="68">
        <f t="shared" si="7"/>
        <v>0.4854508547008547</v>
      </c>
      <c r="Z22" s="34"/>
      <c r="AA22" s="70">
        <f t="shared" si="8"/>
        <v>5782.482995</v>
      </c>
      <c r="AB22" s="71"/>
      <c r="AC22" s="71"/>
      <c r="AD22" s="71">
        <f t="shared" si="9"/>
        <v>0</v>
      </c>
      <c r="AE22" s="72">
        <f t="shared" si="10"/>
        <v>0</v>
      </c>
      <c r="AF22" s="73"/>
      <c r="AG22" s="71">
        <v>0</v>
      </c>
      <c r="AH22" s="71"/>
      <c r="AI22" s="74">
        <f t="shared" si="11"/>
        <v>0</v>
      </c>
      <c r="AJ22" s="75"/>
      <c r="AK22" s="71">
        <f>'[1]фп перег 2.07.04'!AE24</f>
        <v>5918</v>
      </c>
      <c r="AL22" s="71"/>
      <c r="AM22" s="71">
        <f t="shared" si="12"/>
        <v>-5918</v>
      </c>
      <c r="AN22" s="71">
        <f t="shared" si="13"/>
        <v>0</v>
      </c>
      <c r="AO22" s="71">
        <v>0</v>
      </c>
      <c r="AP22" s="71"/>
      <c r="AQ22" s="71"/>
      <c r="AR22" s="71"/>
      <c r="AS22" s="71"/>
      <c r="AT22" s="71">
        <f t="shared" si="14"/>
        <v>0</v>
      </c>
      <c r="AU22" s="71">
        <f t="shared" si="15"/>
        <v>0</v>
      </c>
      <c r="AV22" s="74">
        <f t="shared" si="16"/>
        <v>0</v>
      </c>
      <c r="AW22" s="35"/>
      <c r="AX22" s="71"/>
      <c r="AY22" s="69"/>
      <c r="AZ22" s="71"/>
      <c r="BA22" s="71"/>
      <c r="BB22" s="71"/>
      <c r="BC22" s="71"/>
      <c r="BD22" s="35"/>
      <c r="BE22" s="35"/>
      <c r="BF22" s="27"/>
      <c r="BG22" s="189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</row>
    <row r="23" spans="1:130" ht="45">
      <c r="A23" s="67" t="s">
        <v>36</v>
      </c>
      <c r="B23" s="27" t="s">
        <v>37</v>
      </c>
      <c r="C23" s="27"/>
      <c r="D23" s="28">
        <v>5200</v>
      </c>
      <c r="E23" s="29">
        <v>5700</v>
      </c>
      <c r="F23" s="29">
        <f>1285+80</f>
        <v>1365</v>
      </c>
      <c r="G23" s="30">
        <f t="shared" si="1"/>
        <v>227.5</v>
      </c>
      <c r="H23" s="29">
        <f>F23*0.0365-0.0005</f>
        <v>49.821999999999996</v>
      </c>
      <c r="I23" s="29"/>
      <c r="J23" s="31">
        <f>'[1]фп по рг 50504'!M24</f>
        <v>1414.822</v>
      </c>
      <c r="K23" s="29">
        <v>1353.75</v>
      </c>
      <c r="L23" s="29">
        <f t="shared" si="2"/>
        <v>225.625</v>
      </c>
      <c r="M23" s="29">
        <v>42.37</v>
      </c>
      <c r="N23" s="31">
        <f>'[1]фп перег 2.07.04'!S25</f>
        <v>1396.122</v>
      </c>
      <c r="O23" s="32">
        <f t="shared" si="3"/>
        <v>2718.75</v>
      </c>
      <c r="P23" s="32">
        <f t="shared" si="3"/>
        <v>453.125</v>
      </c>
      <c r="Q23" s="32">
        <f t="shared" si="3"/>
        <v>92.192</v>
      </c>
      <c r="R23" s="68">
        <f t="shared" si="4"/>
        <v>0.2375</v>
      </c>
      <c r="S23" s="69">
        <f t="shared" si="5"/>
        <v>2761.1220000000003</v>
      </c>
      <c r="T23" s="31">
        <f t="shared" si="6"/>
        <v>49.8225</v>
      </c>
      <c r="U23" s="33" t="e">
        <f>#REF!*G23</f>
        <v>#REF!</v>
      </c>
      <c r="V23" s="33" t="e">
        <f>(G23+Z23)*#REF!*0.2</f>
        <v>#REF!</v>
      </c>
      <c r="W23" s="32"/>
      <c r="X23" s="32">
        <f>'[2]новый 2003-2005'!S24</f>
        <v>1396.122</v>
      </c>
      <c r="Y23" s="68">
        <f t="shared" si="7"/>
        <v>0.4844073684210527</v>
      </c>
      <c r="Z23" s="34"/>
      <c r="AA23" s="70">
        <f t="shared" si="8"/>
        <v>2810.942</v>
      </c>
      <c r="AB23" s="71">
        <f>'[1]фп перег 2.07.04'!Y25</f>
        <v>2889</v>
      </c>
      <c r="AC23" s="71"/>
      <c r="AD23" s="71">
        <f t="shared" si="9"/>
        <v>0</v>
      </c>
      <c r="AE23" s="72">
        <f t="shared" si="10"/>
        <v>0</v>
      </c>
      <c r="AF23" s="73">
        <f>AB23</f>
        <v>2889</v>
      </c>
      <c r="AG23" s="71"/>
      <c r="AH23" s="71"/>
      <c r="AI23" s="74">
        <f t="shared" si="11"/>
        <v>2889</v>
      </c>
      <c r="AJ23" s="75"/>
      <c r="AK23" s="71"/>
      <c r="AL23" s="71"/>
      <c r="AM23" s="71">
        <f t="shared" si="12"/>
        <v>0</v>
      </c>
      <c r="AN23" s="71">
        <f t="shared" si="13"/>
        <v>0</v>
      </c>
      <c r="AO23" s="71"/>
      <c r="AP23" s="71"/>
      <c r="AQ23" s="71"/>
      <c r="AR23" s="71"/>
      <c r="AS23" s="71"/>
      <c r="AT23" s="71">
        <f t="shared" si="14"/>
        <v>0</v>
      </c>
      <c r="AU23" s="71">
        <f t="shared" si="15"/>
        <v>0</v>
      </c>
      <c r="AV23" s="74">
        <f t="shared" si="16"/>
        <v>0</v>
      </c>
      <c r="AW23" s="35"/>
      <c r="AX23" s="71"/>
      <c r="AY23" s="69"/>
      <c r="AZ23" s="71"/>
      <c r="BA23" s="71"/>
      <c r="BB23" s="71"/>
      <c r="BC23" s="71"/>
      <c r="BD23" s="35"/>
      <c r="BE23" s="35"/>
      <c r="BF23" s="27"/>
      <c r="BG23" s="189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</row>
    <row r="24" spans="1:130" ht="45">
      <c r="A24" s="67" t="s">
        <v>38</v>
      </c>
      <c r="B24" s="27" t="s">
        <v>39</v>
      </c>
      <c r="C24" s="27">
        <v>3000</v>
      </c>
      <c r="D24" s="28">
        <v>3000</v>
      </c>
      <c r="E24" s="29">
        <v>3000</v>
      </c>
      <c r="F24" s="29">
        <f>1066.849+59.9004+0.4692</f>
        <v>1127.2186</v>
      </c>
      <c r="G24" s="30">
        <f t="shared" si="1"/>
        <v>187.86976666666666</v>
      </c>
      <c r="H24" s="29">
        <f>F24*0.0365-0.00108</f>
        <v>41.142398899999996</v>
      </c>
      <c r="I24" s="29"/>
      <c r="J24" s="31">
        <f>'[1]фп перег 2.07.04'!M31</f>
        <v>1168.361</v>
      </c>
      <c r="K24" s="29">
        <f>1792.9716+14.544</f>
        <v>1807.5156000000002</v>
      </c>
      <c r="L24" s="29">
        <f t="shared" si="2"/>
        <v>301.25260000000003</v>
      </c>
      <c r="M24" s="29">
        <v>56.58</v>
      </c>
      <c r="N24" s="31">
        <f>'[1]фп перег 2.07.04'!S31</f>
        <v>1864.091</v>
      </c>
      <c r="O24" s="32">
        <f t="shared" si="3"/>
        <v>2934.7342</v>
      </c>
      <c r="P24" s="32">
        <f t="shared" si="3"/>
        <v>489.1223666666667</v>
      </c>
      <c r="Q24" s="32">
        <f t="shared" si="3"/>
        <v>97.7223989</v>
      </c>
      <c r="R24" s="68" t="e">
        <f>#REF!/E24</f>
        <v>#REF!</v>
      </c>
      <c r="S24" s="69">
        <f t="shared" si="5"/>
        <v>2991.3095999999996</v>
      </c>
      <c r="T24" s="31">
        <f t="shared" si="6"/>
        <v>41.1434789</v>
      </c>
      <c r="U24" s="28" t="e">
        <f>#REF!*G24</f>
        <v>#REF!</v>
      </c>
      <c r="V24" s="28" t="e">
        <f>(G24+Z24)*#REF!*0.2</f>
        <v>#REF!</v>
      </c>
      <c r="W24" s="32">
        <v>1520.14321</v>
      </c>
      <c r="X24" s="32">
        <f>'[2]новый 2003-2005'!S29</f>
        <v>1864.091</v>
      </c>
      <c r="Y24" s="68">
        <f t="shared" si="7"/>
        <v>0.9971031999999999</v>
      </c>
      <c r="Z24" s="34"/>
      <c r="AA24" s="70">
        <f t="shared" si="8"/>
        <v>3032.4565989</v>
      </c>
      <c r="AB24" s="71"/>
      <c r="AC24" s="71"/>
      <c r="AD24" s="71">
        <f t="shared" si="9"/>
        <v>0</v>
      </c>
      <c r="AE24" s="72">
        <f t="shared" si="10"/>
        <v>0</v>
      </c>
      <c r="AF24" s="73"/>
      <c r="AG24" s="71"/>
      <c r="AH24" s="71"/>
      <c r="AI24" s="74">
        <f t="shared" si="11"/>
        <v>0</v>
      </c>
      <c r="AJ24" s="75"/>
      <c r="AK24" s="71"/>
      <c r="AL24" s="71"/>
      <c r="AM24" s="71">
        <f t="shared" si="12"/>
        <v>0</v>
      </c>
      <c r="AN24" s="71">
        <f t="shared" si="13"/>
        <v>0</v>
      </c>
      <c r="AO24" s="71"/>
      <c r="AP24" s="71"/>
      <c r="AQ24" s="71"/>
      <c r="AR24" s="71"/>
      <c r="AS24" s="71"/>
      <c r="AT24" s="71">
        <f t="shared" si="14"/>
        <v>0</v>
      </c>
      <c r="AU24" s="71">
        <f t="shared" si="15"/>
        <v>0</v>
      </c>
      <c r="AV24" s="74">
        <f t="shared" si="16"/>
        <v>0</v>
      </c>
      <c r="AW24" s="35"/>
      <c r="AX24" s="71"/>
      <c r="AY24" s="69"/>
      <c r="AZ24" s="71"/>
      <c r="BA24" s="71"/>
      <c r="BB24" s="71"/>
      <c r="BC24" s="71"/>
      <c r="BD24" s="35"/>
      <c r="BE24" s="35"/>
      <c r="BF24" s="27"/>
      <c r="BG24" s="189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</row>
    <row r="25" spans="1:130" ht="112.5">
      <c r="A25" s="67" t="str">
        <f>'[2]возвр оконч'!B29</f>
        <v>D</v>
      </c>
      <c r="B25" s="27" t="s">
        <v>40</v>
      </c>
      <c r="C25" s="27">
        <v>31000</v>
      </c>
      <c r="D25" s="28">
        <v>31000</v>
      </c>
      <c r="E25" s="29">
        <v>72000</v>
      </c>
      <c r="F25" s="76"/>
      <c r="G25" s="30">
        <f t="shared" si="1"/>
        <v>0</v>
      </c>
      <c r="H25" s="29">
        <f>F25*0.0365</f>
        <v>0</v>
      </c>
      <c r="I25" s="29"/>
      <c r="J25" s="31"/>
      <c r="K25" s="76" t="s">
        <v>41</v>
      </c>
      <c r="L25" s="29">
        <v>0</v>
      </c>
      <c r="M25" s="29"/>
      <c r="N25" s="31"/>
      <c r="O25" s="32" t="s">
        <v>42</v>
      </c>
      <c r="P25" s="32"/>
      <c r="Q25" s="32"/>
      <c r="R25" s="35"/>
      <c r="S25" s="35"/>
      <c r="T25" s="35"/>
      <c r="U25" s="35"/>
      <c r="V25" s="35"/>
      <c r="W25" s="35"/>
      <c r="X25" s="35"/>
      <c r="Y25" s="35"/>
      <c r="Z25" s="34">
        <v>0</v>
      </c>
      <c r="AA25" s="70" t="s">
        <v>42</v>
      </c>
      <c r="AB25" s="71">
        <f>'[1]фп по рг 50504'!Y31</f>
        <v>675</v>
      </c>
      <c r="AC25" s="71">
        <f>'[1]фп по рг 50504'!AA31</f>
        <v>30001</v>
      </c>
      <c r="AD25" s="71">
        <f t="shared" si="9"/>
        <v>-675</v>
      </c>
      <c r="AE25" s="72">
        <f t="shared" si="10"/>
        <v>-30001</v>
      </c>
      <c r="AF25" s="73">
        <v>0</v>
      </c>
      <c r="AG25" s="71">
        <f>'[1]фп рг 90904'!AD31</f>
        <v>4860</v>
      </c>
      <c r="AH25" s="71">
        <f>'[1]фп рг 90904'!AJ31</f>
        <v>5940</v>
      </c>
      <c r="AI25" s="74">
        <f t="shared" si="11"/>
        <v>10800</v>
      </c>
      <c r="AJ25" s="75">
        <v>0</v>
      </c>
      <c r="AK25" s="35">
        <f>'[1]фп по рг 50504'!AD31</f>
        <v>10125</v>
      </c>
      <c r="AL25" s="35">
        <f>'[1]фп по рг 50504'!AG31+1</f>
        <v>30001</v>
      </c>
      <c r="AM25" s="71">
        <f t="shared" si="12"/>
        <v>-5265</v>
      </c>
      <c r="AN25" s="71">
        <f t="shared" si="13"/>
        <v>-3001</v>
      </c>
      <c r="AO25" s="71">
        <f>'[1]фп рг 90904'!AG31</f>
        <v>27000</v>
      </c>
      <c r="AP25" s="71">
        <f>'[1]фп рг 90904'!AM31</f>
        <v>33002</v>
      </c>
      <c r="AQ25" s="71"/>
      <c r="AR25" s="71"/>
      <c r="AS25" s="71"/>
      <c r="AT25" s="71">
        <f t="shared" si="14"/>
        <v>5940</v>
      </c>
      <c r="AU25" s="71">
        <f t="shared" si="15"/>
        <v>33002</v>
      </c>
      <c r="AV25" s="74">
        <f t="shared" si="16"/>
        <v>60002</v>
      </c>
      <c r="AW25" s="35"/>
      <c r="AX25" s="71"/>
      <c r="AY25" s="69"/>
      <c r="AZ25" s="71"/>
      <c r="BA25" s="71"/>
      <c r="BB25" s="71"/>
      <c r="BC25" s="71"/>
      <c r="BD25" s="35"/>
      <c r="BE25" s="35"/>
      <c r="BF25" s="27"/>
      <c r="BG25" s="189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</row>
    <row r="26" spans="1:130" ht="33.75">
      <c r="A26" s="67" t="s">
        <v>43</v>
      </c>
      <c r="B26" s="27" t="s">
        <v>44</v>
      </c>
      <c r="C26" s="27">
        <v>4500</v>
      </c>
      <c r="D26" s="28">
        <v>3200</v>
      </c>
      <c r="E26" s="29">
        <v>4500</v>
      </c>
      <c r="F26" s="29">
        <f>2770.669+23.05728+11.8128</f>
        <v>2805.53908</v>
      </c>
      <c r="G26" s="30">
        <f t="shared" si="1"/>
        <v>467.5898466666667</v>
      </c>
      <c r="H26" s="29">
        <f>F26*0.0365-0.00026</f>
        <v>102.40191641999999</v>
      </c>
      <c r="I26" s="29"/>
      <c r="J26" s="31">
        <f>'[1]фп перег 2.07.04'!M33</f>
        <v>2907.941</v>
      </c>
      <c r="K26" s="29">
        <f>1259.66+17.30256+2.064</f>
        <v>1279.0265600000002</v>
      </c>
      <c r="L26" s="29">
        <f>K26/6</f>
        <v>213.17109333333337</v>
      </c>
      <c r="M26" s="29">
        <f>32.97253</f>
        <v>32.97253</v>
      </c>
      <c r="N26" s="31">
        <f>'[1]фп перег 2.07.04'!S33</f>
        <v>1311.999</v>
      </c>
      <c r="O26" s="32">
        <f>F26+K26</f>
        <v>4084.5656400000003</v>
      </c>
      <c r="P26" s="32">
        <f>G26+L26</f>
        <v>680.7609400000001</v>
      </c>
      <c r="Q26" s="32">
        <f>H26+M26</f>
        <v>135.37444642</v>
      </c>
      <c r="R26" s="68">
        <f>K26/E26</f>
        <v>0.2842281244444445</v>
      </c>
      <c r="S26" s="69">
        <f>F26+X26</f>
        <v>4117.53808</v>
      </c>
      <c r="T26" s="31">
        <f>F26*0.0365</f>
        <v>102.40217641999999</v>
      </c>
      <c r="U26" s="28" t="e">
        <f>#REF!*G26</f>
        <v>#REF!</v>
      </c>
      <c r="V26" s="28" t="e">
        <f>(G26+Z26)*#REF!*0.2</f>
        <v>#REF!</v>
      </c>
      <c r="W26" s="32">
        <v>19.97273</v>
      </c>
      <c r="X26" s="32">
        <f>'[2]новый 2003-2005'!S32</f>
        <v>1311.999</v>
      </c>
      <c r="Y26" s="68">
        <f>S26/E26</f>
        <v>0.9150084622222223</v>
      </c>
      <c r="Z26" s="34"/>
      <c r="AA26" s="70">
        <f>O26+Q26</f>
        <v>4219.940086420001</v>
      </c>
      <c r="AB26" s="71"/>
      <c r="AC26" s="71"/>
      <c r="AD26" s="71">
        <f t="shared" si="9"/>
        <v>0</v>
      </c>
      <c r="AE26" s="72">
        <f t="shared" si="10"/>
        <v>0</v>
      </c>
      <c r="AF26" s="73"/>
      <c r="AG26" s="71"/>
      <c r="AH26" s="71"/>
      <c r="AI26" s="74">
        <f t="shared" si="11"/>
        <v>0</v>
      </c>
      <c r="AJ26" s="75"/>
      <c r="AK26" s="71"/>
      <c r="AL26" s="71"/>
      <c r="AM26" s="71">
        <f t="shared" si="12"/>
        <v>0</v>
      </c>
      <c r="AN26" s="71">
        <f t="shared" si="13"/>
        <v>0</v>
      </c>
      <c r="AO26" s="71"/>
      <c r="AP26" s="71"/>
      <c r="AQ26" s="71"/>
      <c r="AR26" s="71"/>
      <c r="AS26" s="71"/>
      <c r="AT26" s="71">
        <f t="shared" si="14"/>
        <v>0</v>
      </c>
      <c r="AU26" s="71">
        <f t="shared" si="15"/>
        <v>0</v>
      </c>
      <c r="AV26" s="74">
        <f t="shared" si="16"/>
        <v>0</v>
      </c>
      <c r="AW26" s="35"/>
      <c r="AX26" s="71"/>
      <c r="AY26" s="69"/>
      <c r="AZ26" s="71"/>
      <c r="BA26" s="71"/>
      <c r="BB26" s="71"/>
      <c r="BC26" s="71"/>
      <c r="BD26" s="35"/>
      <c r="BE26" s="35"/>
      <c r="BF26" s="27"/>
      <c r="BG26" s="189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</row>
    <row r="27" spans="1:130" ht="45">
      <c r="A27" s="67" t="s">
        <v>38</v>
      </c>
      <c r="B27" s="27" t="s">
        <v>39</v>
      </c>
      <c r="C27" s="27"/>
      <c r="D27" s="28"/>
      <c r="E27" s="29"/>
      <c r="F27" s="29"/>
      <c r="G27" s="30"/>
      <c r="H27" s="29"/>
      <c r="I27" s="29"/>
      <c r="J27" s="31"/>
      <c r="K27" s="29"/>
      <c r="L27" s="29"/>
      <c r="M27" s="29"/>
      <c r="N27" s="31"/>
      <c r="O27" s="32"/>
      <c r="P27" s="32"/>
      <c r="Q27" s="32"/>
      <c r="R27" s="68"/>
      <c r="S27" s="69"/>
      <c r="T27" s="31"/>
      <c r="U27" s="28"/>
      <c r="V27" s="28"/>
      <c r="W27" s="32"/>
      <c r="X27" s="32"/>
      <c r="Y27" s="68"/>
      <c r="Z27" s="34"/>
      <c r="AA27" s="70"/>
      <c r="AB27" s="71">
        <f>'[1]фп перег 2.07.04'!Y31</f>
        <v>6550</v>
      </c>
      <c r="AC27" s="71"/>
      <c r="AD27" s="71">
        <f t="shared" si="9"/>
        <v>0</v>
      </c>
      <c r="AE27" s="72">
        <f t="shared" si="10"/>
        <v>0</v>
      </c>
      <c r="AF27" s="73">
        <v>6550</v>
      </c>
      <c r="AG27" s="71"/>
      <c r="AH27" s="71"/>
      <c r="AI27" s="74">
        <f t="shared" si="11"/>
        <v>6550</v>
      </c>
      <c r="AJ27" s="75"/>
      <c r="AK27" s="71"/>
      <c r="AL27" s="71"/>
      <c r="AM27" s="71">
        <f t="shared" si="12"/>
        <v>0</v>
      </c>
      <c r="AN27" s="71">
        <f t="shared" si="13"/>
        <v>0</v>
      </c>
      <c r="AO27" s="71"/>
      <c r="AP27" s="71"/>
      <c r="AQ27" s="71"/>
      <c r="AR27" s="71"/>
      <c r="AS27" s="71"/>
      <c r="AT27" s="71">
        <f t="shared" si="14"/>
        <v>0</v>
      </c>
      <c r="AU27" s="71">
        <f t="shared" si="15"/>
        <v>0</v>
      </c>
      <c r="AV27" s="74">
        <f t="shared" si="16"/>
        <v>0</v>
      </c>
      <c r="AW27" s="35"/>
      <c r="AX27" s="71"/>
      <c r="AY27" s="69"/>
      <c r="AZ27" s="71"/>
      <c r="BA27" s="71"/>
      <c r="BB27" s="71"/>
      <c r="BC27" s="71"/>
      <c r="BD27" s="35"/>
      <c r="BE27" s="35"/>
      <c r="BF27" s="27"/>
      <c r="BG27" s="189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</row>
    <row r="28" spans="1:130" ht="78.75">
      <c r="A28" s="67" t="str">
        <f>'[2]возвр оконч'!B13</f>
        <v>G</v>
      </c>
      <c r="B28" s="27" t="str">
        <f>'[2]возвр оконч'!C13</f>
        <v>Реконструкция водозабора п. Аэропорт со строительством водоводов к п. Дорожный и Таежный</v>
      </c>
      <c r="C28" s="27">
        <v>81000</v>
      </c>
      <c r="D28" s="28">
        <v>32000</v>
      </c>
      <c r="E28" s="29">
        <v>81000</v>
      </c>
      <c r="F28" s="76"/>
      <c r="G28" s="30">
        <f>F28/6</f>
        <v>0</v>
      </c>
      <c r="H28" s="29">
        <f>F28*0.0365</f>
        <v>0</v>
      </c>
      <c r="I28" s="29"/>
      <c r="J28" s="31"/>
      <c r="K28" s="76" t="s">
        <v>41</v>
      </c>
      <c r="L28" s="29">
        <v>0</v>
      </c>
      <c r="M28" s="29"/>
      <c r="N28" s="31"/>
      <c r="O28" s="32" t="s">
        <v>42</v>
      </c>
      <c r="P28" s="32"/>
      <c r="Q28" s="32"/>
      <c r="R28" s="35"/>
      <c r="S28" s="35"/>
      <c r="T28" s="35"/>
      <c r="U28" s="35"/>
      <c r="V28" s="35"/>
      <c r="W28" s="35"/>
      <c r="X28" s="35"/>
      <c r="Y28" s="35"/>
      <c r="Z28" s="34">
        <v>0</v>
      </c>
      <c r="AA28" s="70" t="s">
        <v>42</v>
      </c>
      <c r="AB28" s="71">
        <f>'[1]фп по рг 50504'!Y33</f>
        <v>1820</v>
      </c>
      <c r="AC28" s="71">
        <f>'[1]фп по рг 50504'!AA33</f>
        <v>20250</v>
      </c>
      <c r="AD28" s="71">
        <f t="shared" si="9"/>
        <v>-1820</v>
      </c>
      <c r="AE28" s="72">
        <f t="shared" si="10"/>
        <v>-20250</v>
      </c>
      <c r="AF28" s="73">
        <v>0</v>
      </c>
      <c r="AG28" s="71">
        <f>'[1]фп перег 1.09'!AD33</f>
        <v>9112</v>
      </c>
      <c r="AH28" s="71">
        <f>'[1]фп перег 1.09'!AK33</f>
        <v>3038</v>
      </c>
      <c r="AI28" s="74">
        <f t="shared" si="11"/>
        <v>12150</v>
      </c>
      <c r="AJ28" s="75">
        <v>0</v>
      </c>
      <c r="AK28" s="35">
        <f>'[1]фп по рг 50504'!AD33-1</f>
        <v>10330</v>
      </c>
      <c r="AL28" s="35">
        <f>'[1]фп по рг 50504'!AG33</f>
        <v>47250</v>
      </c>
      <c r="AM28" s="71">
        <f t="shared" si="12"/>
        <v>-1218</v>
      </c>
      <c r="AN28" s="71">
        <f t="shared" si="13"/>
        <v>3375</v>
      </c>
      <c r="AO28" s="71">
        <f>'[1]фп перег 1.09'!AG33</f>
        <v>50625</v>
      </c>
      <c r="AP28" s="71">
        <f>'[1]фп перег 1.09'!AM33</f>
        <v>16875</v>
      </c>
      <c r="AQ28" s="71"/>
      <c r="AR28" s="71"/>
      <c r="AS28" s="71"/>
      <c r="AT28" s="71">
        <f t="shared" si="14"/>
        <v>3038</v>
      </c>
      <c r="AU28" s="71">
        <f t="shared" si="15"/>
        <v>16875</v>
      </c>
      <c r="AV28" s="74">
        <f t="shared" si="16"/>
        <v>67500</v>
      </c>
      <c r="AW28" s="35"/>
      <c r="AX28" s="71"/>
      <c r="AY28" s="69"/>
      <c r="AZ28" s="71"/>
      <c r="BA28" s="71"/>
      <c r="BB28" s="71"/>
      <c r="BC28" s="71"/>
      <c r="BD28" s="35"/>
      <c r="BE28" s="35"/>
      <c r="BF28" s="27"/>
      <c r="BG28" s="189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</row>
    <row r="29" spans="1:130" ht="33.75">
      <c r="A29" s="67" t="str">
        <f>'[2]возвратные'!B14</f>
        <v>E</v>
      </c>
      <c r="B29" s="27" t="str">
        <f>'[2]возвр оконч'!C14</f>
        <v>Расширение  водозабора 9 промузла </v>
      </c>
      <c r="C29" s="27">
        <v>146000</v>
      </c>
      <c r="D29" s="28"/>
      <c r="E29" s="29">
        <f>C29</f>
        <v>146000</v>
      </c>
      <c r="F29" s="76"/>
      <c r="G29" s="30">
        <f>F29/6</f>
        <v>0</v>
      </c>
      <c r="H29" s="29">
        <f>F29*0.0365</f>
        <v>0</v>
      </c>
      <c r="I29" s="29"/>
      <c r="J29" s="31"/>
      <c r="K29" s="76" t="s">
        <v>41</v>
      </c>
      <c r="L29" s="29">
        <v>0</v>
      </c>
      <c r="M29" s="29"/>
      <c r="N29" s="31"/>
      <c r="O29" s="32" t="s">
        <v>42</v>
      </c>
      <c r="P29" s="32"/>
      <c r="Q29" s="32"/>
      <c r="R29" s="35"/>
      <c r="S29" s="35"/>
      <c r="T29" s="35"/>
      <c r="U29" s="35"/>
      <c r="V29" s="35"/>
      <c r="W29" s="35"/>
      <c r="X29" s="35"/>
      <c r="Y29" s="35"/>
      <c r="Z29" s="34"/>
      <c r="AA29" s="70" t="s">
        <v>42</v>
      </c>
      <c r="AB29" s="71">
        <f>'[1]фп по рг 50504'!Y34</f>
        <v>6570</v>
      </c>
      <c r="AC29" s="71">
        <f>'[1]фп по рг 50504'!AA34</f>
        <v>36500</v>
      </c>
      <c r="AD29" s="71">
        <f t="shared" si="9"/>
        <v>-3285</v>
      </c>
      <c r="AE29" s="72">
        <f t="shared" si="10"/>
        <v>-18250</v>
      </c>
      <c r="AF29" s="73">
        <f>'[1]фп перег 1.09'!Y34</f>
        <v>3285</v>
      </c>
      <c r="AG29" s="71">
        <f>'[1]фп рг 90904'!AD34</f>
        <v>13140</v>
      </c>
      <c r="AH29" s="71">
        <f>'[1]фп рг 90904'!AJ34</f>
        <v>5475</v>
      </c>
      <c r="AI29" s="74">
        <f t="shared" si="11"/>
        <v>21900</v>
      </c>
      <c r="AJ29" s="75">
        <f>'[1]фп перег 1.09'!AA34</f>
        <v>18250</v>
      </c>
      <c r="AK29" s="35">
        <f>'[1]фп по рг 50504'!AD34</f>
        <v>15330</v>
      </c>
      <c r="AL29" s="35">
        <f>'[1]фп по рг 50504'!AG34-1</f>
        <v>85167</v>
      </c>
      <c r="AM29" s="71">
        <f t="shared" si="12"/>
        <v>-2190</v>
      </c>
      <c r="AN29" s="71">
        <f t="shared" si="13"/>
        <v>-12167</v>
      </c>
      <c r="AO29" s="71">
        <f>'[1]фп рг 90904'!AG34</f>
        <v>73000</v>
      </c>
      <c r="AP29" s="71">
        <f>'[1]фп рг 90904'!AM34</f>
        <v>30417</v>
      </c>
      <c r="AQ29" s="71"/>
      <c r="AR29" s="71"/>
      <c r="AS29" s="71"/>
      <c r="AT29" s="71">
        <f t="shared" si="14"/>
        <v>5475</v>
      </c>
      <c r="AU29" s="71">
        <f t="shared" si="15"/>
        <v>30417</v>
      </c>
      <c r="AV29" s="74">
        <f t="shared" si="16"/>
        <v>121667</v>
      </c>
      <c r="AW29" s="35"/>
      <c r="AX29" s="71"/>
      <c r="AY29" s="69"/>
      <c r="AZ29" s="71"/>
      <c r="BA29" s="71"/>
      <c r="BB29" s="71"/>
      <c r="BC29" s="71"/>
      <c r="BD29" s="35"/>
      <c r="BE29" s="35"/>
      <c r="BF29" s="27"/>
      <c r="BG29" s="189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</row>
    <row r="30" spans="1:130" ht="22.5">
      <c r="A30" s="67" t="s">
        <v>45</v>
      </c>
      <c r="B30" s="27" t="s">
        <v>46</v>
      </c>
      <c r="C30" s="27">
        <v>25000</v>
      </c>
      <c r="D30" s="28">
        <v>25000</v>
      </c>
      <c r="E30" s="29">
        <v>25000</v>
      </c>
      <c r="F30" s="29"/>
      <c r="G30" s="30">
        <f>F30/6</f>
        <v>0</v>
      </c>
      <c r="H30" s="29">
        <f>F30*0.0365</f>
        <v>0</v>
      </c>
      <c r="I30" s="29"/>
      <c r="J30" s="31"/>
      <c r="K30" s="29">
        <f>7600+17.2248</f>
        <v>7617.2248</v>
      </c>
      <c r="L30" s="29">
        <f>K30/6</f>
        <v>1269.5374666666667</v>
      </c>
      <c r="M30" s="29">
        <v>238.42</v>
      </c>
      <c r="N30" s="31">
        <f>'[1]фп перег 2.07.04'!S36</f>
        <v>7855.644</v>
      </c>
      <c r="O30" s="32">
        <f aca="true" t="shared" si="17" ref="O30:Q31">F30+K30</f>
        <v>7617.2248</v>
      </c>
      <c r="P30" s="32">
        <f t="shared" si="17"/>
        <v>1269.5374666666667</v>
      </c>
      <c r="Q30" s="32">
        <f t="shared" si="17"/>
        <v>238.42</v>
      </c>
      <c r="R30" s="68">
        <f>K30/E30</f>
        <v>0.304688992</v>
      </c>
      <c r="S30" s="69">
        <f>F30+X30</f>
        <v>7855.64</v>
      </c>
      <c r="T30" s="31">
        <f>F30*0.0365</f>
        <v>0</v>
      </c>
      <c r="U30" s="28" t="e">
        <f>#REF!*G30</f>
        <v>#REF!</v>
      </c>
      <c r="V30" s="28" t="e">
        <f>(G30+Z30)*#REF!*0.2</f>
        <v>#REF!</v>
      </c>
      <c r="W30" s="32">
        <v>5.77198</v>
      </c>
      <c r="X30" s="32">
        <f>'[2]новый 2003-2005'!S37</f>
        <v>7855.64</v>
      </c>
      <c r="Y30" s="68">
        <f>S30/E30</f>
        <v>0.3142256</v>
      </c>
      <c r="Z30" s="34">
        <v>0</v>
      </c>
      <c r="AA30" s="70">
        <f>O30+Q30</f>
        <v>7855.6448</v>
      </c>
      <c r="AB30" s="71">
        <f>'[1]фп перег 2.07.04'!Y36</f>
        <v>17145</v>
      </c>
      <c r="AC30" s="71"/>
      <c r="AD30" s="71">
        <f t="shared" si="9"/>
        <v>0</v>
      </c>
      <c r="AE30" s="72">
        <f t="shared" si="10"/>
        <v>0</v>
      </c>
      <c r="AF30" s="73">
        <v>17145</v>
      </c>
      <c r="AG30" s="71"/>
      <c r="AH30" s="71"/>
      <c r="AI30" s="74">
        <f t="shared" si="11"/>
        <v>17145</v>
      </c>
      <c r="AJ30" s="75"/>
      <c r="AK30" s="71"/>
      <c r="AL30" s="71"/>
      <c r="AM30" s="71">
        <f t="shared" si="12"/>
        <v>0</v>
      </c>
      <c r="AN30" s="71">
        <f t="shared" si="13"/>
        <v>0</v>
      </c>
      <c r="AO30" s="71"/>
      <c r="AP30" s="71"/>
      <c r="AQ30" s="71"/>
      <c r="AR30" s="71"/>
      <c r="AS30" s="71"/>
      <c r="AT30" s="71">
        <f t="shared" si="14"/>
        <v>0</v>
      </c>
      <c r="AU30" s="71">
        <f t="shared" si="15"/>
        <v>0</v>
      </c>
      <c r="AV30" s="74">
        <f t="shared" si="16"/>
        <v>0</v>
      </c>
      <c r="AW30" s="35"/>
      <c r="AX30" s="71"/>
      <c r="AY30" s="69"/>
      <c r="AZ30" s="71"/>
      <c r="BA30" s="71"/>
      <c r="BB30" s="71"/>
      <c r="BC30" s="71"/>
      <c r="BD30" s="35"/>
      <c r="BE30" s="35"/>
      <c r="BF30" s="27"/>
      <c r="BG30" s="189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</row>
    <row r="31" spans="1:130" ht="33.75">
      <c r="A31" s="67" t="s">
        <v>47</v>
      </c>
      <c r="B31" s="27" t="s">
        <v>48</v>
      </c>
      <c r="C31" s="27">
        <v>17600</v>
      </c>
      <c r="D31" s="28">
        <v>17600</v>
      </c>
      <c r="E31" s="29">
        <v>17600</v>
      </c>
      <c r="F31" s="29"/>
      <c r="G31" s="30">
        <f>F31/6</f>
        <v>0</v>
      </c>
      <c r="H31" s="29">
        <f>F31*0.0365</f>
        <v>0</v>
      </c>
      <c r="I31" s="29"/>
      <c r="J31" s="31"/>
      <c r="K31" s="29">
        <f>3284.48928+35.21305+1.63919</f>
        <v>3321.3415199999995</v>
      </c>
      <c r="L31" s="29">
        <f>K31/6</f>
        <v>553.5569199999999</v>
      </c>
      <c r="M31" s="29">
        <v>102.86</v>
      </c>
      <c r="N31" s="31">
        <f>'[1]фп перег 2.07.04'!S37</f>
        <v>3424.197</v>
      </c>
      <c r="O31" s="32">
        <f t="shared" si="17"/>
        <v>3321.3415199999995</v>
      </c>
      <c r="P31" s="32">
        <f t="shared" si="17"/>
        <v>553.5569199999999</v>
      </c>
      <c r="Q31" s="32">
        <f t="shared" si="17"/>
        <v>102.86</v>
      </c>
      <c r="R31" s="68">
        <f>K31/E31</f>
        <v>0.18871258636363633</v>
      </c>
      <c r="S31" s="69">
        <f>F31+X31</f>
        <v>3424.2</v>
      </c>
      <c r="T31" s="31">
        <f>F31*0.0365</f>
        <v>0</v>
      </c>
      <c r="U31" s="28" t="e">
        <f>#REF!*G31</f>
        <v>#REF!</v>
      </c>
      <c r="V31" s="28" t="e">
        <f>(G31+Z31)*#REF!*0.2</f>
        <v>#REF!</v>
      </c>
      <c r="W31" s="32"/>
      <c r="X31" s="32">
        <f>'[2]новый 2003-2005'!S43</f>
        <v>3424.2</v>
      </c>
      <c r="Y31" s="68">
        <f>S31/E31</f>
        <v>0.19455681818181816</v>
      </c>
      <c r="Z31" s="34">
        <v>0</v>
      </c>
      <c r="AA31" s="70">
        <f>O31+Q31</f>
        <v>3424.2015199999996</v>
      </c>
      <c r="AB31" s="71"/>
      <c r="AC31" s="71"/>
      <c r="AD31" s="71">
        <f t="shared" si="9"/>
        <v>0</v>
      </c>
      <c r="AE31" s="72">
        <f t="shared" si="10"/>
        <v>0</v>
      </c>
      <c r="AF31" s="73"/>
      <c r="AG31" s="71">
        <f>AK31</f>
        <v>14175</v>
      </c>
      <c r="AH31" s="71"/>
      <c r="AI31" s="74">
        <f t="shared" si="11"/>
        <v>14175</v>
      </c>
      <c r="AJ31" s="75"/>
      <c r="AK31" s="71">
        <f>'[1]фп перег 2.07.04'!AE37+2</f>
        <v>14175</v>
      </c>
      <c r="AL31" s="71"/>
      <c r="AM31" s="71">
        <f t="shared" si="12"/>
        <v>0</v>
      </c>
      <c r="AN31" s="71">
        <f t="shared" si="13"/>
        <v>0</v>
      </c>
      <c r="AO31" s="71"/>
      <c r="AP31" s="71"/>
      <c r="AQ31" s="71"/>
      <c r="AR31" s="71"/>
      <c r="AS31" s="71"/>
      <c r="AT31" s="71">
        <f t="shared" si="14"/>
        <v>0</v>
      </c>
      <c r="AU31" s="71">
        <f t="shared" si="15"/>
        <v>0</v>
      </c>
      <c r="AV31" s="74">
        <f t="shared" si="16"/>
        <v>0</v>
      </c>
      <c r="AW31" s="35"/>
      <c r="AX31" s="71"/>
      <c r="AY31" s="69"/>
      <c r="AZ31" s="71"/>
      <c r="BA31" s="71"/>
      <c r="BB31" s="71"/>
      <c r="BC31" s="71"/>
      <c r="BD31" s="35"/>
      <c r="BE31" s="35"/>
      <c r="BF31" s="27"/>
      <c r="BG31" s="189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</row>
    <row r="32" spans="1:130" ht="56.25">
      <c r="A32" s="67" t="s">
        <v>49</v>
      </c>
      <c r="B32" s="27" t="s">
        <v>50</v>
      </c>
      <c r="C32" s="77" t="e">
        <f>D32-#REF!</f>
        <v>#REF!</v>
      </c>
      <c r="D32" s="28">
        <v>230000</v>
      </c>
      <c r="E32" s="29">
        <v>84804</v>
      </c>
      <c r="F32" s="76"/>
      <c r="G32" s="30">
        <f>F32/6</f>
        <v>0</v>
      </c>
      <c r="H32" s="29">
        <f>F32*0.0365</f>
        <v>0</v>
      </c>
      <c r="I32" s="29"/>
      <c r="J32" s="31"/>
      <c r="K32" s="29">
        <f>19276.5444+54.7512</f>
        <v>19331.295599999998</v>
      </c>
      <c r="L32" s="29">
        <f>K32/6</f>
        <v>3221.8825999999995</v>
      </c>
      <c r="M32" s="29">
        <v>0</v>
      </c>
      <c r="N32" s="31">
        <f>'[1]фп перег 2.07.04'!S38</f>
        <v>57054.751</v>
      </c>
      <c r="O32" s="32">
        <f>F32+K32</f>
        <v>19331.295599999998</v>
      </c>
      <c r="P32" s="32">
        <f>G32+L32</f>
        <v>3221.8825999999995</v>
      </c>
      <c r="Q32" s="32"/>
      <c r="R32" s="68">
        <f>K32/E32</f>
        <v>0.22795263902646098</v>
      </c>
      <c r="S32" s="69">
        <f>F32+X32</f>
        <v>57054.751</v>
      </c>
      <c r="T32" s="31">
        <f>F32*0.0365</f>
        <v>0</v>
      </c>
      <c r="U32" s="35"/>
      <c r="V32" s="35"/>
      <c r="W32" s="70"/>
      <c r="X32" s="32">
        <f>'[2]новый 2003-2005'!S47</f>
        <v>57054.751</v>
      </c>
      <c r="Y32" s="68">
        <f>S32/E32</f>
        <v>0.6727837248243007</v>
      </c>
      <c r="Z32" s="35"/>
      <c r="AA32" s="70">
        <f>O32+Q32</f>
        <v>19331.295599999998</v>
      </c>
      <c r="AB32" s="71">
        <f>'[1]фп перег 2.07.04'!Y38-2</f>
        <v>20945</v>
      </c>
      <c r="AC32" s="71"/>
      <c r="AD32" s="71">
        <f t="shared" si="9"/>
        <v>0</v>
      </c>
      <c r="AE32" s="72">
        <f t="shared" si="10"/>
        <v>0</v>
      </c>
      <c r="AF32" s="73">
        <f>AB32</f>
        <v>20945</v>
      </c>
      <c r="AG32" s="71"/>
      <c r="AH32" s="71"/>
      <c r="AI32" s="74">
        <f t="shared" si="11"/>
        <v>20945</v>
      </c>
      <c r="AJ32" s="75"/>
      <c r="AK32" s="71"/>
      <c r="AL32" s="71"/>
      <c r="AM32" s="71">
        <f t="shared" si="12"/>
        <v>0</v>
      </c>
      <c r="AN32" s="71">
        <f t="shared" si="13"/>
        <v>0</v>
      </c>
      <c r="AO32" s="71"/>
      <c r="AP32" s="71"/>
      <c r="AQ32" s="71"/>
      <c r="AR32" s="71"/>
      <c r="AS32" s="71"/>
      <c r="AT32" s="71">
        <f t="shared" si="14"/>
        <v>0</v>
      </c>
      <c r="AU32" s="71">
        <f t="shared" si="15"/>
        <v>0</v>
      </c>
      <c r="AV32" s="74">
        <f t="shared" si="16"/>
        <v>0</v>
      </c>
      <c r="AW32" s="35"/>
      <c r="AX32" s="71"/>
      <c r="AY32" s="69"/>
      <c r="AZ32" s="71"/>
      <c r="BA32" s="71"/>
      <c r="BB32" s="71"/>
      <c r="BC32" s="71"/>
      <c r="BD32" s="35"/>
      <c r="BE32" s="35"/>
      <c r="BF32" s="27"/>
      <c r="BG32" s="189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</row>
    <row r="33" spans="1:130" ht="67.5">
      <c r="A33" s="67" t="str">
        <f>'[2]возвр оконч'!B18</f>
        <v>H</v>
      </c>
      <c r="B33" s="27" t="s">
        <v>51</v>
      </c>
      <c r="C33" s="27"/>
      <c r="D33" s="28"/>
      <c r="E33" s="29">
        <f>145196+50000</f>
        <v>195196</v>
      </c>
      <c r="F33" s="76"/>
      <c r="G33" s="30"/>
      <c r="H33" s="29"/>
      <c r="I33" s="29"/>
      <c r="J33" s="31"/>
      <c r="K33" s="76"/>
      <c r="L33" s="29"/>
      <c r="M33" s="29"/>
      <c r="N33" s="31"/>
      <c r="O33" s="32"/>
      <c r="P33" s="32"/>
      <c r="Q33" s="32"/>
      <c r="R33" s="35"/>
      <c r="S33" s="35"/>
      <c r="T33" s="35"/>
      <c r="U33" s="35"/>
      <c r="V33" s="35"/>
      <c r="W33" s="35"/>
      <c r="X33" s="35"/>
      <c r="Y33" s="35"/>
      <c r="Z33" s="35"/>
      <c r="AA33" s="70"/>
      <c r="AB33" s="71">
        <f>'[1]фп по рг 50504'!Y38+1</f>
        <v>11730</v>
      </c>
      <c r="AC33" s="71">
        <f>'[1]фп по рг 50504'!AA38+4</f>
        <v>65167</v>
      </c>
      <c r="AD33" s="71">
        <f t="shared" si="9"/>
        <v>-7337</v>
      </c>
      <c r="AE33" s="72">
        <f t="shared" si="10"/>
        <v>-40766</v>
      </c>
      <c r="AF33" s="73">
        <f>'[1]фп перег 1.09'!X38</f>
        <v>4393</v>
      </c>
      <c r="AG33" s="71">
        <f>'[1]фп перег 1.09'!AD38</f>
        <v>24887</v>
      </c>
      <c r="AH33" s="71"/>
      <c r="AI33" s="74">
        <f t="shared" si="11"/>
        <v>29280</v>
      </c>
      <c r="AJ33" s="75">
        <f>'[1]фп перег 1.09'!AA38</f>
        <v>24401</v>
      </c>
      <c r="AK33" s="35">
        <f>'[1]фп по рг 50504'!AD38</f>
        <v>17550</v>
      </c>
      <c r="AL33" s="35">
        <f>'[1]фп по рг 50504'!AG38-3</f>
        <v>97498</v>
      </c>
      <c r="AM33" s="71">
        <f t="shared" si="12"/>
        <v>7337</v>
      </c>
      <c r="AN33" s="71">
        <f t="shared" si="13"/>
        <v>40766</v>
      </c>
      <c r="AO33" s="71">
        <f>'[1]фп перег 1.09'!AG38</f>
        <v>138264</v>
      </c>
      <c r="AP33" s="71"/>
      <c r="AQ33" s="71"/>
      <c r="AR33" s="71"/>
      <c r="AS33" s="71"/>
      <c r="AT33" s="71">
        <f t="shared" si="14"/>
        <v>0</v>
      </c>
      <c r="AU33" s="71">
        <f t="shared" si="15"/>
        <v>0</v>
      </c>
      <c r="AV33" s="74">
        <f t="shared" si="16"/>
        <v>162665</v>
      </c>
      <c r="AW33" s="35"/>
      <c r="AX33" s="71"/>
      <c r="AY33" s="69"/>
      <c r="AZ33" s="71"/>
      <c r="BA33" s="71"/>
      <c r="BB33" s="71"/>
      <c r="BC33" s="71"/>
      <c r="BD33" s="35"/>
      <c r="BE33" s="35"/>
      <c r="BF33" s="27"/>
      <c r="BG33" s="189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</row>
    <row r="34" spans="1:130" ht="146.25">
      <c r="A34" s="67" t="str">
        <f>'[2]возвр оконч'!B30</f>
        <v>I</v>
      </c>
      <c r="B34" s="27" t="s">
        <v>52</v>
      </c>
      <c r="C34" s="27">
        <v>10000</v>
      </c>
      <c r="D34" s="28">
        <v>10000</v>
      </c>
      <c r="E34" s="29">
        <v>30800</v>
      </c>
      <c r="F34" s="76"/>
      <c r="G34" s="30">
        <f>F34/6</f>
        <v>0</v>
      </c>
      <c r="H34" s="29">
        <f>F34*0.0365</f>
        <v>0</v>
      </c>
      <c r="I34" s="29"/>
      <c r="J34" s="31"/>
      <c r="K34" s="76" t="s">
        <v>53</v>
      </c>
      <c r="L34" s="29">
        <v>0</v>
      </c>
      <c r="M34" s="29"/>
      <c r="N34" s="31"/>
      <c r="O34" s="32" t="s">
        <v>54</v>
      </c>
      <c r="P34" s="32"/>
      <c r="Q34" s="32"/>
      <c r="R34" s="35"/>
      <c r="S34" s="35"/>
      <c r="T34" s="35"/>
      <c r="U34" s="35"/>
      <c r="V34" s="35"/>
      <c r="W34" s="35"/>
      <c r="X34" s="35"/>
      <c r="Y34" s="35"/>
      <c r="Z34" s="34">
        <v>0</v>
      </c>
      <c r="AA34" s="70" t="s">
        <v>54</v>
      </c>
      <c r="AB34" s="71"/>
      <c r="AC34" s="71"/>
      <c r="AD34" s="71">
        <f t="shared" si="9"/>
        <v>4543</v>
      </c>
      <c r="AE34" s="72">
        <f t="shared" si="10"/>
        <v>0</v>
      </c>
      <c r="AF34" s="73">
        <f>'[1]фп перег 1.09'!Y39</f>
        <v>4543</v>
      </c>
      <c r="AG34" s="71">
        <f>'[1]фп перег 1.09'!AE39</f>
        <v>24035</v>
      </c>
      <c r="AH34" s="71"/>
      <c r="AI34" s="74">
        <f t="shared" si="11"/>
        <v>28578</v>
      </c>
      <c r="AJ34" s="75"/>
      <c r="AK34" s="35">
        <v>28578</v>
      </c>
      <c r="AL34" s="71"/>
      <c r="AM34" s="71">
        <f t="shared" si="12"/>
        <v>-4543</v>
      </c>
      <c r="AN34" s="71">
        <f t="shared" si="13"/>
        <v>0</v>
      </c>
      <c r="AO34" s="71"/>
      <c r="AP34" s="71"/>
      <c r="AQ34" s="71"/>
      <c r="AR34" s="71"/>
      <c r="AS34" s="71"/>
      <c r="AT34" s="71">
        <f t="shared" si="14"/>
        <v>0</v>
      </c>
      <c r="AU34" s="71">
        <f t="shared" si="15"/>
        <v>0</v>
      </c>
      <c r="AV34" s="74">
        <f t="shared" si="16"/>
        <v>0</v>
      </c>
      <c r="AW34" s="35"/>
      <c r="AX34" s="71"/>
      <c r="AY34" s="69"/>
      <c r="AZ34" s="71"/>
      <c r="BA34" s="71"/>
      <c r="BB34" s="71"/>
      <c r="BC34" s="71"/>
      <c r="BD34" s="35"/>
      <c r="BE34" s="35"/>
      <c r="BF34" s="27"/>
      <c r="BG34" s="189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</row>
    <row r="35" spans="1:130" ht="56.25">
      <c r="A35" s="67" t="s">
        <v>55</v>
      </c>
      <c r="B35" s="27" t="s">
        <v>56</v>
      </c>
      <c r="C35" s="27">
        <v>20000</v>
      </c>
      <c r="D35" s="28">
        <v>20000</v>
      </c>
      <c r="E35" s="29">
        <v>20000</v>
      </c>
      <c r="F35" s="29">
        <f>7630.6408+20.7684+2.4132</f>
        <v>7653.8224</v>
      </c>
      <c r="G35" s="30">
        <f>F35/6</f>
        <v>1275.6370666666667</v>
      </c>
      <c r="H35" s="29">
        <f>F35*0.0365-0.00092</f>
        <v>279.3635976</v>
      </c>
      <c r="I35" s="29"/>
      <c r="J35" s="31">
        <f>'[1]фп перег 2.07.04'!M41</f>
        <v>7933.186</v>
      </c>
      <c r="K35" s="29">
        <f>7201.8275+0.8016</f>
        <v>7202.6291</v>
      </c>
      <c r="L35" s="29">
        <f>K35/6</f>
        <v>1200.4381833333334</v>
      </c>
      <c r="M35" s="29">
        <v>225.44</v>
      </c>
      <c r="N35" s="31">
        <f>'[1]фп перег 2.07.04'!S41</f>
        <v>7428.071</v>
      </c>
      <c r="O35" s="32">
        <f>F35+K35</f>
        <v>14856.4515</v>
      </c>
      <c r="P35" s="32">
        <f>G35+L35</f>
        <v>2476.07525</v>
      </c>
      <c r="Q35" s="32">
        <f>H35+M35</f>
        <v>504.8035976</v>
      </c>
      <c r="R35" s="68">
        <f>K35/E35</f>
        <v>0.360131455</v>
      </c>
      <c r="S35" s="69">
        <f>F35+X35</f>
        <v>15081.8934</v>
      </c>
      <c r="T35" s="31">
        <f>F35*0.0365</f>
        <v>279.3645176</v>
      </c>
      <c r="U35" s="28" t="e">
        <f>#REF!*G35</f>
        <v>#REF!</v>
      </c>
      <c r="V35" s="28" t="e">
        <f>(G35+Z35)*#REF!*0.2</f>
        <v>#REF!</v>
      </c>
      <c r="W35" s="32"/>
      <c r="X35" s="32">
        <f>'[2]новый 2003-2005'!S59</f>
        <v>7428.071</v>
      </c>
      <c r="Y35" s="68">
        <f>S35/E35</f>
        <v>0.7540946700000001</v>
      </c>
      <c r="Z35" s="34"/>
      <c r="AA35" s="70">
        <f>O35+Q35</f>
        <v>15361.255097599998</v>
      </c>
      <c r="AB35" s="71">
        <f>'[1]фп перег 2.07.04'!Y41</f>
        <v>4638</v>
      </c>
      <c r="AC35" s="71"/>
      <c r="AD35" s="71">
        <f t="shared" si="9"/>
        <v>0</v>
      </c>
      <c r="AE35" s="72">
        <f t="shared" si="10"/>
        <v>0</v>
      </c>
      <c r="AF35" s="73">
        <f>AB35</f>
        <v>4638</v>
      </c>
      <c r="AG35" s="71">
        <v>14000</v>
      </c>
      <c r="AH35" s="71"/>
      <c r="AI35" s="74">
        <f t="shared" si="11"/>
        <v>18638</v>
      </c>
      <c r="AJ35" s="75"/>
      <c r="AK35" s="71"/>
      <c r="AL35" s="71"/>
      <c r="AM35" s="71">
        <f t="shared" si="12"/>
        <v>14000</v>
      </c>
      <c r="AN35" s="71">
        <f t="shared" si="13"/>
        <v>0</v>
      </c>
      <c r="AO35" s="71"/>
      <c r="AP35" s="71"/>
      <c r="AQ35" s="71"/>
      <c r="AR35" s="71"/>
      <c r="AS35" s="71"/>
      <c r="AT35" s="71">
        <f t="shared" si="14"/>
        <v>0</v>
      </c>
      <c r="AU35" s="71">
        <f t="shared" si="15"/>
        <v>0</v>
      </c>
      <c r="AV35" s="74">
        <f t="shared" si="16"/>
        <v>0</v>
      </c>
      <c r="AW35" s="35"/>
      <c r="AX35" s="71"/>
      <c r="AY35" s="69"/>
      <c r="AZ35" s="71"/>
      <c r="BA35" s="71"/>
      <c r="BB35" s="71"/>
      <c r="BC35" s="71"/>
      <c r="BD35" s="35"/>
      <c r="BE35" s="35"/>
      <c r="BF35" s="27"/>
      <c r="BG35" s="189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</row>
    <row r="36" spans="1:130" ht="33.75">
      <c r="A36" s="222" t="s">
        <v>57</v>
      </c>
      <c r="B36" s="27" t="s">
        <v>58</v>
      </c>
      <c r="C36" s="27">
        <v>66000</v>
      </c>
      <c r="D36" s="28">
        <v>56700</v>
      </c>
      <c r="E36" s="223">
        <f>C36</f>
        <v>66000</v>
      </c>
      <c r="F36" s="29"/>
      <c r="G36" s="30"/>
      <c r="H36" s="29"/>
      <c r="I36" s="29"/>
      <c r="J36" s="31"/>
      <c r="K36" s="29">
        <f>13674.92513+5.874</f>
        <v>13680.79913</v>
      </c>
      <c r="L36" s="29">
        <f>K36/6</f>
        <v>2280.1331883333332</v>
      </c>
      <c r="M36" s="29">
        <v>428.21</v>
      </c>
      <c r="N36" s="31">
        <f>'[1]фп перег 2.07.04'!S42</f>
        <v>14109.008</v>
      </c>
      <c r="O36" s="32">
        <f>K36</f>
        <v>13680.79913</v>
      </c>
      <c r="P36" s="32">
        <f>G36+L36</f>
        <v>2280.1331883333332</v>
      </c>
      <c r="Q36" s="32">
        <f>H36+M36</f>
        <v>428.21</v>
      </c>
      <c r="R36" s="68">
        <f>K36/E36</f>
        <v>0.2072848353030303</v>
      </c>
      <c r="S36" s="69">
        <f>F36+X36</f>
        <v>14109.008</v>
      </c>
      <c r="T36" s="31"/>
      <c r="U36" s="28" t="e">
        <f>#REF!*G36+1</f>
        <v>#REF!</v>
      </c>
      <c r="V36" s="28" t="e">
        <f>(G36+Z36)*#REF!*0.2</f>
        <v>#REF!</v>
      </c>
      <c r="W36" s="32">
        <v>10086.01685</v>
      </c>
      <c r="X36" s="32">
        <f>'[2]новый 2003-2005'!S60</f>
        <v>14109.008</v>
      </c>
      <c r="Y36" s="68">
        <f>S36/E36</f>
        <v>0.21377284848484848</v>
      </c>
      <c r="Z36" s="34"/>
      <c r="AA36" s="70">
        <f>O36+Q36</f>
        <v>14109.009129999999</v>
      </c>
      <c r="AB36" s="71"/>
      <c r="AC36" s="71"/>
      <c r="AD36" s="71">
        <f t="shared" si="9"/>
        <v>0</v>
      </c>
      <c r="AE36" s="72">
        <f t="shared" si="10"/>
        <v>0</v>
      </c>
      <c r="AF36" s="73"/>
      <c r="AG36" s="71"/>
      <c r="AH36" s="71"/>
      <c r="AI36" s="74">
        <f t="shared" si="11"/>
        <v>0</v>
      </c>
      <c r="AJ36" s="75"/>
      <c r="AK36" s="71"/>
      <c r="AL36" s="71"/>
      <c r="AM36" s="71">
        <f t="shared" si="12"/>
        <v>0</v>
      </c>
      <c r="AN36" s="71">
        <f t="shared" si="13"/>
        <v>0</v>
      </c>
      <c r="AO36" s="71"/>
      <c r="AP36" s="71"/>
      <c r="AQ36" s="71"/>
      <c r="AR36" s="71"/>
      <c r="AS36" s="71"/>
      <c r="AT36" s="71">
        <f t="shared" si="14"/>
        <v>0</v>
      </c>
      <c r="AU36" s="71">
        <f t="shared" si="15"/>
        <v>0</v>
      </c>
      <c r="AV36" s="74">
        <f t="shared" si="16"/>
        <v>0</v>
      </c>
      <c r="AW36" s="35"/>
      <c r="AX36" s="71"/>
      <c r="AY36" s="69"/>
      <c r="AZ36" s="71"/>
      <c r="BA36" s="71"/>
      <c r="BB36" s="71"/>
      <c r="BC36" s="71"/>
      <c r="BD36" s="35"/>
      <c r="BE36" s="35"/>
      <c r="BF36" s="27"/>
      <c r="BG36" s="189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</row>
    <row r="37" spans="1:130" ht="12">
      <c r="A37" s="222"/>
      <c r="B37" s="27"/>
      <c r="C37" s="27"/>
      <c r="D37" s="28"/>
      <c r="E37" s="223"/>
      <c r="F37" s="29"/>
      <c r="G37" s="30"/>
      <c r="H37" s="29"/>
      <c r="I37" s="29"/>
      <c r="J37" s="31"/>
      <c r="K37" s="29"/>
      <c r="L37" s="29"/>
      <c r="M37" s="29"/>
      <c r="N37" s="31">
        <v>51553.66</v>
      </c>
      <c r="O37" s="32">
        <f>F36</f>
        <v>0</v>
      </c>
      <c r="P37" s="32"/>
      <c r="Q37" s="32"/>
      <c r="R37" s="68"/>
      <c r="S37" s="69"/>
      <c r="T37" s="31"/>
      <c r="U37" s="28"/>
      <c r="V37" s="28"/>
      <c r="W37" s="32"/>
      <c r="X37" s="32"/>
      <c r="Y37" s="68"/>
      <c r="Z37" s="34"/>
      <c r="AA37" s="70">
        <f>O37+Q37</f>
        <v>0</v>
      </c>
      <c r="AB37" s="71"/>
      <c r="AC37" s="71"/>
      <c r="AD37" s="71">
        <f t="shared" si="9"/>
        <v>0</v>
      </c>
      <c r="AE37" s="72">
        <f t="shared" si="10"/>
        <v>0</v>
      </c>
      <c r="AF37" s="73"/>
      <c r="AG37" s="71"/>
      <c r="AH37" s="71"/>
      <c r="AI37" s="74">
        <f t="shared" si="11"/>
        <v>0</v>
      </c>
      <c r="AJ37" s="75"/>
      <c r="AK37" s="71"/>
      <c r="AL37" s="71"/>
      <c r="AM37" s="71">
        <f t="shared" si="12"/>
        <v>0</v>
      </c>
      <c r="AN37" s="71">
        <f t="shared" si="13"/>
        <v>0</v>
      </c>
      <c r="AO37" s="71"/>
      <c r="AP37" s="71"/>
      <c r="AQ37" s="71"/>
      <c r="AR37" s="71"/>
      <c r="AS37" s="71"/>
      <c r="AT37" s="71">
        <f t="shared" si="14"/>
        <v>0</v>
      </c>
      <c r="AU37" s="71">
        <f t="shared" si="15"/>
        <v>0</v>
      </c>
      <c r="AV37" s="74">
        <f t="shared" si="16"/>
        <v>0</v>
      </c>
      <c r="AW37" s="35"/>
      <c r="AX37" s="71"/>
      <c r="AY37" s="69"/>
      <c r="AZ37" s="71"/>
      <c r="BA37" s="71"/>
      <c r="BB37" s="71"/>
      <c r="BC37" s="71"/>
      <c r="BD37" s="35"/>
      <c r="BE37" s="35"/>
      <c r="BF37" s="27"/>
      <c r="BG37" s="189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</row>
    <row r="38" spans="1:130" ht="67.5">
      <c r="A38" s="67" t="s">
        <v>59</v>
      </c>
      <c r="B38" s="27" t="s">
        <v>60</v>
      </c>
      <c r="C38" s="27">
        <v>10041</v>
      </c>
      <c r="D38" s="28">
        <v>3500</v>
      </c>
      <c r="E38" s="29">
        <v>10041</v>
      </c>
      <c r="F38" s="29">
        <f>639.45133+16.5996+0.4608</f>
        <v>656.51173</v>
      </c>
      <c r="G38" s="30">
        <f>F38/6</f>
        <v>109.41862166666665</v>
      </c>
      <c r="H38" s="29">
        <f>F38*0.0365-0.00041</f>
        <v>23.962268145</v>
      </c>
      <c r="I38" s="29"/>
      <c r="J38" s="31">
        <f>'[1]фп перег 2.07.04'!M43</f>
        <v>680.474</v>
      </c>
      <c r="K38" s="29">
        <f>8931.4608+5.4888</f>
        <v>8936.9496</v>
      </c>
      <c r="L38" s="29">
        <f>K38/6</f>
        <v>1489.4916</v>
      </c>
      <c r="M38" s="29">
        <v>279.75</v>
      </c>
      <c r="N38" s="31">
        <f>'[1]фп перег 2.07.04'!S43</f>
        <v>9216.704</v>
      </c>
      <c r="O38" s="32">
        <f aca="true" t="shared" si="18" ref="O38:Q39">F38+K38</f>
        <v>9593.46133</v>
      </c>
      <c r="P38" s="32">
        <f t="shared" si="18"/>
        <v>1598.9102216666668</v>
      </c>
      <c r="Q38" s="32">
        <f t="shared" si="18"/>
        <v>303.712268145</v>
      </c>
      <c r="R38" s="68">
        <f>K38/E38</f>
        <v>0.890045772333433</v>
      </c>
      <c r="S38" s="69">
        <f>F38+X38</f>
        <v>9873.21573</v>
      </c>
      <c r="T38" s="31">
        <f>F38*0.0365</f>
        <v>23.962678144999998</v>
      </c>
      <c r="U38" s="28" t="e">
        <f>#REF!*G38</f>
        <v>#REF!</v>
      </c>
      <c r="V38" s="28" t="e">
        <f>(G38+Z38)*#REF!*0.2</f>
        <v>#REF!</v>
      </c>
      <c r="W38" s="32">
        <v>5.68884</v>
      </c>
      <c r="X38" s="32">
        <f>'[2]новый 2003-2005'!S62</f>
        <v>9216.704</v>
      </c>
      <c r="Y38" s="68">
        <f>S38/E38</f>
        <v>0.9832900836570062</v>
      </c>
      <c r="Z38" s="34"/>
      <c r="AA38" s="70">
        <f>O38+Q38</f>
        <v>9897.173598145</v>
      </c>
      <c r="AB38" s="71"/>
      <c r="AC38" s="71"/>
      <c r="AD38" s="71">
        <f t="shared" si="9"/>
        <v>0</v>
      </c>
      <c r="AE38" s="72">
        <f t="shared" si="10"/>
        <v>0</v>
      </c>
      <c r="AF38" s="73"/>
      <c r="AG38" s="71"/>
      <c r="AH38" s="71"/>
      <c r="AI38" s="74">
        <f t="shared" si="11"/>
        <v>0</v>
      </c>
      <c r="AJ38" s="75"/>
      <c r="AK38" s="71"/>
      <c r="AL38" s="71"/>
      <c r="AM38" s="71">
        <f t="shared" si="12"/>
        <v>0</v>
      </c>
      <c r="AN38" s="71">
        <f t="shared" si="13"/>
        <v>0</v>
      </c>
      <c r="AO38" s="71"/>
      <c r="AP38" s="71"/>
      <c r="AQ38" s="71"/>
      <c r="AR38" s="71"/>
      <c r="AS38" s="71"/>
      <c r="AT38" s="71">
        <f t="shared" si="14"/>
        <v>0</v>
      </c>
      <c r="AU38" s="71">
        <f t="shared" si="15"/>
        <v>0</v>
      </c>
      <c r="AV38" s="74">
        <f t="shared" si="16"/>
        <v>0</v>
      </c>
      <c r="AW38" s="35"/>
      <c r="AX38" s="71"/>
      <c r="AY38" s="69"/>
      <c r="AZ38" s="71"/>
      <c r="BA38" s="71"/>
      <c r="BB38" s="71"/>
      <c r="BC38" s="71"/>
      <c r="BD38" s="35"/>
      <c r="BE38" s="35"/>
      <c r="BF38" s="27"/>
      <c r="BG38" s="189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</row>
    <row r="39" spans="1:130" ht="67.5">
      <c r="A39" s="67" t="s">
        <v>61</v>
      </c>
      <c r="B39" s="27" t="s">
        <v>62</v>
      </c>
      <c r="C39" s="27">
        <v>9521</v>
      </c>
      <c r="D39" s="28">
        <v>2000</v>
      </c>
      <c r="E39" s="29">
        <v>9521</v>
      </c>
      <c r="F39" s="29">
        <f>486.23384+16.5996+0.4608</f>
        <v>503.29424</v>
      </c>
      <c r="G39" s="30">
        <f>F39/6</f>
        <v>83.88237333333333</v>
      </c>
      <c r="H39" s="29">
        <f>F39*0.0365+0.00052</f>
        <v>18.370759760000002</v>
      </c>
      <c r="I39" s="29"/>
      <c r="J39" s="31">
        <f>'[1]фп перег 2.07.04'!M44</f>
        <v>521.665</v>
      </c>
      <c r="K39" s="29">
        <f>8582.1088+5.4888</f>
        <v>8587.5976</v>
      </c>
      <c r="L39" s="29">
        <f>K39/6</f>
        <v>1431.2662666666665</v>
      </c>
      <c r="M39" s="29">
        <v>268.82</v>
      </c>
      <c r="N39" s="31">
        <f>'[1]фп перег 2.07.04'!S44</f>
        <v>8856.418</v>
      </c>
      <c r="O39" s="32">
        <f t="shared" si="18"/>
        <v>9090.891839999998</v>
      </c>
      <c r="P39" s="32">
        <f t="shared" si="18"/>
        <v>1515.14864</v>
      </c>
      <c r="Q39" s="32">
        <f t="shared" si="18"/>
        <v>287.19075976</v>
      </c>
      <c r="R39" s="68">
        <f>K39/E39</f>
        <v>0.901963827329062</v>
      </c>
      <c r="S39" s="69">
        <f>F39+X39</f>
        <v>9359.712239999999</v>
      </c>
      <c r="T39" s="31">
        <f>F39*0.0365</f>
        <v>18.37023976</v>
      </c>
      <c r="U39" s="28" t="e">
        <f>#REF!*G39</f>
        <v>#REF!</v>
      </c>
      <c r="V39" s="28" t="e">
        <f>(G39+Z39)*#REF!*0.2</f>
        <v>#REF!</v>
      </c>
      <c r="W39" s="32">
        <v>5.68884</v>
      </c>
      <c r="X39" s="32">
        <f>'[2]новый 2003-2005'!S63</f>
        <v>8856.418</v>
      </c>
      <c r="Y39" s="68">
        <f>S39/E39</f>
        <v>0.9830597878374119</v>
      </c>
      <c r="Z39" s="34"/>
      <c r="AA39" s="70">
        <f>O39+Q39</f>
        <v>9378.082599759999</v>
      </c>
      <c r="AB39" s="71"/>
      <c r="AC39" s="71"/>
      <c r="AD39" s="71">
        <f t="shared" si="9"/>
        <v>0</v>
      </c>
      <c r="AE39" s="72">
        <f t="shared" si="10"/>
        <v>0</v>
      </c>
      <c r="AF39" s="73"/>
      <c r="AG39" s="71"/>
      <c r="AH39" s="71"/>
      <c r="AI39" s="74">
        <f t="shared" si="11"/>
        <v>0</v>
      </c>
      <c r="AJ39" s="75"/>
      <c r="AK39" s="71"/>
      <c r="AL39" s="71"/>
      <c r="AM39" s="71">
        <f t="shared" si="12"/>
        <v>0</v>
      </c>
      <c r="AN39" s="71">
        <f t="shared" si="13"/>
        <v>0</v>
      </c>
      <c r="AO39" s="71"/>
      <c r="AP39" s="71"/>
      <c r="AQ39" s="71"/>
      <c r="AR39" s="71"/>
      <c r="AS39" s="71"/>
      <c r="AT39" s="71">
        <f t="shared" si="14"/>
        <v>0</v>
      </c>
      <c r="AU39" s="71">
        <f t="shared" si="15"/>
        <v>0</v>
      </c>
      <c r="AV39" s="74">
        <f t="shared" si="16"/>
        <v>0</v>
      </c>
      <c r="AW39" s="35"/>
      <c r="AX39" s="71"/>
      <c r="AY39" s="69"/>
      <c r="AZ39" s="71"/>
      <c r="BA39" s="71"/>
      <c r="BB39" s="71"/>
      <c r="BC39" s="71"/>
      <c r="BD39" s="35"/>
      <c r="BE39" s="35"/>
      <c r="BF39" s="27"/>
      <c r="BG39" s="189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</row>
    <row r="40" spans="1:130" ht="112.5">
      <c r="A40" s="67" t="str">
        <f>'[2]возвр оконч'!B22</f>
        <v>F</v>
      </c>
      <c r="B40" s="27" t="s">
        <v>63</v>
      </c>
      <c r="C40" s="27">
        <v>5000</v>
      </c>
      <c r="D40" s="28">
        <v>5000</v>
      </c>
      <c r="E40" s="29">
        <v>30000</v>
      </c>
      <c r="F40" s="76"/>
      <c r="G40" s="30">
        <f>F40/6</f>
        <v>0</v>
      </c>
      <c r="H40" s="29">
        <f>F40*0.0365</f>
        <v>0</v>
      </c>
      <c r="I40" s="29"/>
      <c r="J40" s="31"/>
      <c r="K40" s="76" t="s">
        <v>41</v>
      </c>
      <c r="L40" s="29">
        <v>0</v>
      </c>
      <c r="M40" s="29"/>
      <c r="N40" s="31"/>
      <c r="O40" s="32" t="s">
        <v>42</v>
      </c>
      <c r="P40" s="32"/>
      <c r="Q40" s="32"/>
      <c r="R40" s="35"/>
      <c r="S40" s="35"/>
      <c r="T40" s="35"/>
      <c r="U40" s="35"/>
      <c r="V40" s="35"/>
      <c r="W40" s="35"/>
      <c r="X40" s="35"/>
      <c r="Y40" s="35"/>
      <c r="Z40" s="34">
        <v>0</v>
      </c>
      <c r="AA40" s="70" t="s">
        <v>42</v>
      </c>
      <c r="AB40" s="71">
        <f>'[1]фп по рг 50504'!Y44</f>
        <v>4500</v>
      </c>
      <c r="AC40" s="71">
        <f>'[1]фп по рг 50504'!AA44</f>
        <v>25000</v>
      </c>
      <c r="AD40" s="71">
        <f t="shared" si="9"/>
        <v>-3825</v>
      </c>
      <c r="AE40" s="72">
        <f t="shared" si="10"/>
        <v>-21250</v>
      </c>
      <c r="AF40" s="73">
        <v>675</v>
      </c>
      <c r="AG40" s="71">
        <f>'[1]фп перег 1.09'!AD44</f>
        <v>3825</v>
      </c>
      <c r="AH40" s="71"/>
      <c r="AI40" s="74">
        <f t="shared" si="11"/>
        <v>4500</v>
      </c>
      <c r="AJ40" s="75">
        <v>3750</v>
      </c>
      <c r="AK40" s="36"/>
      <c r="AL40" s="36"/>
      <c r="AM40" s="71">
        <f t="shared" si="12"/>
        <v>3825</v>
      </c>
      <c r="AN40" s="71">
        <f t="shared" si="13"/>
        <v>21250</v>
      </c>
      <c r="AO40" s="71">
        <f>'[1]фп перег 1.09'!AG44</f>
        <v>21250</v>
      </c>
      <c r="AP40" s="71"/>
      <c r="AQ40" s="71"/>
      <c r="AR40" s="71"/>
      <c r="AS40" s="71"/>
      <c r="AT40" s="71">
        <f t="shared" si="14"/>
        <v>0</v>
      </c>
      <c r="AU40" s="71">
        <f t="shared" si="15"/>
        <v>0</v>
      </c>
      <c r="AV40" s="74">
        <f t="shared" si="16"/>
        <v>25000</v>
      </c>
      <c r="AW40" s="35"/>
      <c r="AX40" s="71"/>
      <c r="AY40" s="69"/>
      <c r="AZ40" s="71"/>
      <c r="BA40" s="71"/>
      <c r="BB40" s="71"/>
      <c r="BC40" s="71"/>
      <c r="BD40" s="35"/>
      <c r="BE40" s="35"/>
      <c r="BF40" s="27"/>
      <c r="BG40" s="189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</row>
    <row r="41" spans="1:130" ht="56.25">
      <c r="A41" s="67" t="s">
        <v>64</v>
      </c>
      <c r="B41" s="27" t="s">
        <v>65</v>
      </c>
      <c r="C41" s="27">
        <v>96700</v>
      </c>
      <c r="D41" s="28">
        <v>40000</v>
      </c>
      <c r="E41" s="29">
        <v>96700</v>
      </c>
      <c r="F41" s="29">
        <f>11982+142.938+0.4608</f>
        <v>12125.3988</v>
      </c>
      <c r="G41" s="30">
        <f>F41/6</f>
        <v>2020.8998000000001</v>
      </c>
      <c r="H41" s="29">
        <f>F41*0.0365+0.00114</f>
        <v>442.57819620000004</v>
      </c>
      <c r="I41" s="29"/>
      <c r="J41" s="31">
        <f>'[1]фп перег 2.07.04'!M46</f>
        <v>12567.977</v>
      </c>
      <c r="K41" s="29">
        <f>6168.71882+7.7616</f>
        <v>6176.48042</v>
      </c>
      <c r="L41" s="29">
        <f>K41/6</f>
        <v>1029.4134033333332</v>
      </c>
      <c r="M41" s="29">
        <v>193.32</v>
      </c>
      <c r="N41" s="31">
        <f>'[1]фп перег 2.07.04'!S46</f>
        <v>6369.804</v>
      </c>
      <c r="O41" s="32">
        <f>F41+K41</f>
        <v>18301.879220000003</v>
      </c>
      <c r="P41" s="32">
        <f>G41+L41</f>
        <v>3050.313203333333</v>
      </c>
      <c r="Q41" s="32">
        <f>H41+M41</f>
        <v>635.8981962</v>
      </c>
      <c r="R41" s="68">
        <f>K41/E41</f>
        <v>0.0638726</v>
      </c>
      <c r="S41" s="69">
        <f>F41+X41</f>
        <v>18495.2028</v>
      </c>
      <c r="T41" s="31">
        <f>F41*0.0365</f>
        <v>442.5770562</v>
      </c>
      <c r="U41" s="28" t="e">
        <f>#REF!*G41</f>
        <v>#REF!</v>
      </c>
      <c r="V41" s="28" t="e">
        <f>(G41+Z41)*#REF!*0.2</f>
        <v>#REF!</v>
      </c>
      <c r="W41" s="32">
        <v>8.00454</v>
      </c>
      <c r="X41" s="32">
        <f>'[2]новый 2003-2005'!S66</f>
        <v>6369.804</v>
      </c>
      <c r="Y41" s="68">
        <f>S41/E41</f>
        <v>0.19126373112719752</v>
      </c>
      <c r="Z41" s="34"/>
      <c r="AA41" s="70">
        <f>O41+Q41</f>
        <v>18937.777416200002</v>
      </c>
      <c r="AB41" s="71">
        <f>'[1]фп перег 2.07.04'!Y46+2</f>
        <v>79982</v>
      </c>
      <c r="AC41" s="71"/>
      <c r="AD41" s="71">
        <f t="shared" si="9"/>
        <v>2336</v>
      </c>
      <c r="AE41" s="72">
        <f t="shared" si="10"/>
        <v>0</v>
      </c>
      <c r="AF41" s="73">
        <f>AB41+2336</f>
        <v>82318</v>
      </c>
      <c r="AG41" s="71"/>
      <c r="AH41" s="71"/>
      <c r="AI41" s="74">
        <f t="shared" si="11"/>
        <v>82318</v>
      </c>
      <c r="AJ41" s="75"/>
      <c r="AK41" s="71">
        <v>0</v>
      </c>
      <c r="AL41" s="71"/>
      <c r="AM41" s="71">
        <f t="shared" si="12"/>
        <v>0</v>
      </c>
      <c r="AN41" s="71">
        <f t="shared" si="13"/>
        <v>0</v>
      </c>
      <c r="AO41" s="71"/>
      <c r="AP41" s="71"/>
      <c r="AQ41" s="71"/>
      <c r="AR41" s="71"/>
      <c r="AS41" s="71"/>
      <c r="AT41" s="71">
        <f t="shared" si="14"/>
        <v>0</v>
      </c>
      <c r="AU41" s="71">
        <f t="shared" si="15"/>
        <v>0</v>
      </c>
      <c r="AV41" s="74">
        <f t="shared" si="16"/>
        <v>0</v>
      </c>
      <c r="AW41" s="35"/>
      <c r="AX41" s="71"/>
      <c r="AY41" s="69"/>
      <c r="AZ41" s="71"/>
      <c r="BA41" s="71"/>
      <c r="BB41" s="71"/>
      <c r="BC41" s="71"/>
      <c r="BD41" s="35"/>
      <c r="BE41" s="35"/>
      <c r="BF41" s="27"/>
      <c r="BG41" s="189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</row>
    <row r="42" spans="1:130" ht="33.75">
      <c r="A42" s="67" t="str">
        <f>A62</f>
        <v>PIU</v>
      </c>
      <c r="B42" s="27" t="str">
        <f>B62</f>
        <v>Услуги по сопровождению Проекта</v>
      </c>
      <c r="C42" s="27"/>
      <c r="D42" s="28"/>
      <c r="E42" s="29"/>
      <c r="F42" s="29"/>
      <c r="G42" s="30"/>
      <c r="H42" s="29"/>
      <c r="I42" s="29"/>
      <c r="J42" s="31"/>
      <c r="K42" s="29"/>
      <c r="L42" s="29"/>
      <c r="M42" s="29"/>
      <c r="N42" s="31"/>
      <c r="O42" s="32"/>
      <c r="P42" s="32"/>
      <c r="Q42" s="32"/>
      <c r="R42" s="68"/>
      <c r="S42" s="69"/>
      <c r="T42" s="31"/>
      <c r="U42" s="28"/>
      <c r="V42" s="28"/>
      <c r="W42" s="32"/>
      <c r="X42" s="32"/>
      <c r="Y42" s="68"/>
      <c r="Z42" s="34"/>
      <c r="AA42" s="70"/>
      <c r="AB42" s="71">
        <f>0.4*AB62</f>
        <v>5259.200000000001</v>
      </c>
      <c r="AC42" s="71"/>
      <c r="AD42" s="71">
        <f t="shared" si="9"/>
        <v>0</v>
      </c>
      <c r="AE42" s="72">
        <f t="shared" si="10"/>
        <v>0</v>
      </c>
      <c r="AF42" s="73">
        <f>AB42</f>
        <v>5259.200000000001</v>
      </c>
      <c r="AG42" s="71">
        <f>AK42</f>
        <v>5400</v>
      </c>
      <c r="AH42" s="71">
        <f>AQ42</f>
        <v>5480</v>
      </c>
      <c r="AI42" s="74">
        <f t="shared" si="11"/>
        <v>16139.2</v>
      </c>
      <c r="AJ42" s="75"/>
      <c r="AK42" s="71">
        <f>0.4*AK62</f>
        <v>5400</v>
      </c>
      <c r="AL42" s="71"/>
      <c r="AM42" s="71">
        <f t="shared" si="12"/>
        <v>0</v>
      </c>
      <c r="AN42" s="71">
        <f t="shared" si="13"/>
        <v>0</v>
      </c>
      <c r="AO42" s="71"/>
      <c r="AP42" s="71"/>
      <c r="AQ42" s="71">
        <f>0.4*AQ62</f>
        <v>5480</v>
      </c>
      <c r="AR42" s="71"/>
      <c r="AS42" s="71"/>
      <c r="AT42" s="71">
        <f>AH42-AQ42</f>
        <v>0</v>
      </c>
      <c r="AU42" s="71">
        <f>AP42-AR42</f>
        <v>0</v>
      </c>
      <c r="AV42" s="74">
        <f t="shared" si="16"/>
        <v>0</v>
      </c>
      <c r="AW42" s="35"/>
      <c r="AX42" s="71"/>
      <c r="AY42" s="69"/>
      <c r="AZ42" s="71"/>
      <c r="BA42" s="71"/>
      <c r="BB42" s="71"/>
      <c r="BC42" s="71"/>
      <c r="BD42" s="35"/>
      <c r="BE42" s="35"/>
      <c r="BF42" s="27"/>
      <c r="BG42" s="189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</row>
    <row r="43" spans="1:130" ht="34.5" thickBot="1">
      <c r="A43" s="193" t="str">
        <f>A63</f>
        <v>PMC</v>
      </c>
      <c r="B43" s="41" t="str">
        <f>B63</f>
        <v>Услуги по управлению Проектом</v>
      </c>
      <c r="C43" s="41"/>
      <c r="D43" s="194"/>
      <c r="E43" s="195"/>
      <c r="F43" s="195"/>
      <c r="G43" s="196"/>
      <c r="H43" s="195"/>
      <c r="I43" s="195"/>
      <c r="J43" s="197"/>
      <c r="K43" s="195"/>
      <c r="L43" s="195"/>
      <c r="M43" s="195"/>
      <c r="N43" s="197"/>
      <c r="O43" s="198"/>
      <c r="P43" s="198"/>
      <c r="Q43" s="198"/>
      <c r="R43" s="199"/>
      <c r="S43" s="200"/>
      <c r="T43" s="197"/>
      <c r="U43" s="194"/>
      <c r="V43" s="194"/>
      <c r="W43" s="198"/>
      <c r="X43" s="198"/>
      <c r="Y43" s="199"/>
      <c r="Z43" s="201"/>
      <c r="AA43" s="202"/>
      <c r="AB43" s="203">
        <f>0.4*AB63</f>
        <v>3600</v>
      </c>
      <c r="AC43" s="203">
        <f>0.4*AC63</f>
        <v>20000</v>
      </c>
      <c r="AD43" s="203">
        <f t="shared" si="9"/>
        <v>-1876</v>
      </c>
      <c r="AE43" s="204">
        <f t="shared" si="10"/>
        <v>-10424</v>
      </c>
      <c r="AF43" s="205">
        <v>1724</v>
      </c>
      <c r="AG43" s="203">
        <v>5125</v>
      </c>
      <c r="AH43" s="203">
        <f>AQ43+351</f>
        <v>2151</v>
      </c>
      <c r="AI43" s="206">
        <f t="shared" si="11"/>
        <v>9000</v>
      </c>
      <c r="AJ43" s="207">
        <v>9576</v>
      </c>
      <c r="AK43" s="203">
        <f>0.4*AK63</f>
        <v>3600</v>
      </c>
      <c r="AL43" s="203">
        <f>0.4*AL63</f>
        <v>20000</v>
      </c>
      <c r="AM43" s="203">
        <f t="shared" si="12"/>
        <v>1525</v>
      </c>
      <c r="AN43" s="203">
        <f t="shared" si="13"/>
        <v>8475</v>
      </c>
      <c r="AO43" s="203">
        <v>28475</v>
      </c>
      <c r="AP43" s="203">
        <f>AS43+1949</f>
        <v>11949</v>
      </c>
      <c r="AQ43" s="203">
        <f>0.4*AQ63</f>
        <v>1800</v>
      </c>
      <c r="AR43" s="203">
        <f>0.4*AR63</f>
        <v>0</v>
      </c>
      <c r="AS43" s="203">
        <f>0.4*AS63</f>
        <v>10000</v>
      </c>
      <c r="AT43" s="203">
        <f>AH43-AQ43</f>
        <v>351</v>
      </c>
      <c r="AU43" s="203">
        <f>AP43-AS43</f>
        <v>1949</v>
      </c>
      <c r="AV43" s="206">
        <f t="shared" si="16"/>
        <v>50000</v>
      </c>
      <c r="AW43" s="35"/>
      <c r="AX43" s="71"/>
      <c r="AY43" s="69"/>
      <c r="AZ43" s="71"/>
      <c r="BA43" s="71"/>
      <c r="BB43" s="71"/>
      <c r="BC43" s="71"/>
      <c r="BD43" s="35"/>
      <c r="BE43" s="35"/>
      <c r="BF43" s="27"/>
      <c r="BG43" s="189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</row>
    <row r="44" spans="1:130" ht="11.25">
      <c r="A44" s="224" t="s">
        <v>66</v>
      </c>
      <c r="B44" s="225"/>
      <c r="C44" s="93"/>
      <c r="D44" s="17"/>
      <c r="E44" s="18"/>
      <c r="F44" s="18"/>
      <c r="G44" s="19"/>
      <c r="H44" s="18"/>
      <c r="I44" s="18"/>
      <c r="J44" s="20"/>
      <c r="K44" s="18"/>
      <c r="L44" s="18"/>
      <c r="M44" s="18"/>
      <c r="N44" s="20"/>
      <c r="O44" s="21"/>
      <c r="P44" s="21"/>
      <c r="Q44" s="21"/>
      <c r="R44" s="94"/>
      <c r="S44" s="95"/>
      <c r="T44" s="20"/>
      <c r="U44" s="17"/>
      <c r="V44" s="17"/>
      <c r="W44" s="21"/>
      <c r="X44" s="21"/>
      <c r="Y44" s="94"/>
      <c r="Z44" s="23"/>
      <c r="AA44" s="96"/>
      <c r="AB44" s="97"/>
      <c r="AC44" s="97"/>
      <c r="AD44" s="97"/>
      <c r="AE44" s="98"/>
      <c r="AF44" s="213" t="s">
        <v>67</v>
      </c>
      <c r="AG44" s="214"/>
      <c r="AH44" s="214"/>
      <c r="AI44" s="215"/>
      <c r="AJ44" s="213" t="s">
        <v>68</v>
      </c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5"/>
      <c r="AW44" s="35"/>
      <c r="AX44" s="71"/>
      <c r="AY44" s="69"/>
      <c r="AZ44" s="71"/>
      <c r="BA44" s="71"/>
      <c r="BB44" s="71"/>
      <c r="BC44" s="71"/>
      <c r="BD44" s="35"/>
      <c r="BE44" s="35"/>
      <c r="BF44" s="27"/>
      <c r="BG44" s="216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</row>
    <row r="45" spans="1:130" ht="11.25">
      <c r="A45" s="226"/>
      <c r="B45" s="227"/>
      <c r="C45" s="99"/>
      <c r="D45" s="28"/>
      <c r="E45" s="29"/>
      <c r="F45" s="29"/>
      <c r="G45" s="30"/>
      <c r="H45" s="29"/>
      <c r="I45" s="29"/>
      <c r="J45" s="31"/>
      <c r="K45" s="29"/>
      <c r="L45" s="29"/>
      <c r="M45" s="29"/>
      <c r="N45" s="31"/>
      <c r="O45" s="32"/>
      <c r="P45" s="32"/>
      <c r="Q45" s="32"/>
      <c r="R45" s="68"/>
      <c r="S45" s="69"/>
      <c r="T45" s="31"/>
      <c r="U45" s="28"/>
      <c r="V45" s="28"/>
      <c r="W45" s="32"/>
      <c r="X45" s="32"/>
      <c r="Y45" s="68"/>
      <c r="Z45" s="34"/>
      <c r="AA45" s="70"/>
      <c r="AB45" s="71"/>
      <c r="AC45" s="71"/>
      <c r="AD45" s="71"/>
      <c r="AE45" s="72"/>
      <c r="AF45" s="73" t="str">
        <f aca="true" t="shared" si="19" ref="AF45:AV45">AF16</f>
        <v>2004 год</v>
      </c>
      <c r="AG45" s="71" t="str">
        <f t="shared" si="19"/>
        <v>2005 год</v>
      </c>
      <c r="AH45" s="71" t="str">
        <f t="shared" si="19"/>
        <v>2006 год</v>
      </c>
      <c r="AI45" s="74" t="str">
        <f t="shared" si="19"/>
        <v>итого:</v>
      </c>
      <c r="AJ45" s="73" t="str">
        <f t="shared" si="19"/>
        <v>2004 год</v>
      </c>
      <c r="AK45" s="71">
        <f t="shared" si="19"/>
        <v>0</v>
      </c>
      <c r="AL45" s="71">
        <f t="shared" si="19"/>
        <v>0</v>
      </c>
      <c r="AM45" s="71">
        <f t="shared" si="19"/>
        <v>0</v>
      </c>
      <c r="AN45" s="71">
        <f t="shared" si="19"/>
        <v>0</v>
      </c>
      <c r="AO45" s="71" t="str">
        <f t="shared" si="19"/>
        <v>2005 год</v>
      </c>
      <c r="AP45" s="71" t="str">
        <f t="shared" si="19"/>
        <v>2006 год</v>
      </c>
      <c r="AQ45" s="71">
        <f t="shared" si="19"/>
        <v>0</v>
      </c>
      <c r="AR45" s="71">
        <f t="shared" si="19"/>
        <v>0</v>
      </c>
      <c r="AS45" s="71">
        <f t="shared" si="19"/>
        <v>0</v>
      </c>
      <c r="AT45" s="71">
        <f t="shared" si="19"/>
        <v>0</v>
      </c>
      <c r="AU45" s="71">
        <f t="shared" si="19"/>
        <v>0</v>
      </c>
      <c r="AV45" s="74" t="str">
        <f t="shared" si="19"/>
        <v>итого:</v>
      </c>
      <c r="AW45" s="35"/>
      <c r="AX45" s="71"/>
      <c r="AY45" s="69"/>
      <c r="AZ45" s="71"/>
      <c r="BA45" s="71"/>
      <c r="BB45" s="71"/>
      <c r="BC45" s="71"/>
      <c r="BD45" s="35"/>
      <c r="BE45" s="35"/>
      <c r="BF45" s="27"/>
      <c r="BG45" s="217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</row>
    <row r="46" spans="1:130" ht="13.5" thickBot="1">
      <c r="A46" s="218" t="s">
        <v>25</v>
      </c>
      <c r="B46" s="219"/>
      <c r="C46" s="100"/>
      <c r="D46" s="42"/>
      <c r="E46" s="43">
        <f>SUM(E47:E48)</f>
        <v>10500</v>
      </c>
      <c r="F46" s="43">
        <f>SUM(F47:F48)</f>
        <v>2513.078</v>
      </c>
      <c r="G46" s="43">
        <f>SUM(G47:G48)</f>
        <v>418.8463333333333</v>
      </c>
      <c r="H46" s="43">
        <f>SUM(H47:H48)</f>
        <v>91.72799699999999</v>
      </c>
      <c r="I46" s="43"/>
      <c r="J46" s="101">
        <f aca="true" t="shared" si="20" ref="J46:AE46">SUM(J47:J61)</f>
        <v>84042.747</v>
      </c>
      <c r="K46" s="101">
        <f t="shared" si="20"/>
        <v>182224.55528</v>
      </c>
      <c r="L46" s="101">
        <f t="shared" si="20"/>
        <v>30370.759213333335</v>
      </c>
      <c r="M46" s="101">
        <f t="shared" si="20"/>
        <v>4470.08279</v>
      </c>
      <c r="N46" s="101">
        <f t="shared" si="20"/>
        <v>205850.909</v>
      </c>
      <c r="O46" s="101">
        <f t="shared" si="20"/>
        <v>263307.76367</v>
      </c>
      <c r="P46" s="101">
        <f t="shared" si="20"/>
        <v>43884.62727833334</v>
      </c>
      <c r="Q46" s="101">
        <f t="shared" si="20"/>
        <v>7429.621276234999</v>
      </c>
      <c r="R46" s="101">
        <f t="shared" si="20"/>
        <v>2.8377125136317725</v>
      </c>
      <c r="S46" s="101">
        <f t="shared" si="20"/>
        <v>208834.11739000003</v>
      </c>
      <c r="T46" s="101">
        <f t="shared" si="20"/>
        <v>2959.5371062349996</v>
      </c>
      <c r="U46" s="101" t="e">
        <f t="shared" si="20"/>
        <v>#REF!</v>
      </c>
      <c r="V46" s="101" t="e">
        <f t="shared" si="20"/>
        <v>#REF!</v>
      </c>
      <c r="W46" s="101">
        <f t="shared" si="20"/>
        <v>64220.09491000001</v>
      </c>
      <c r="X46" s="101">
        <f t="shared" si="20"/>
        <v>205850.909</v>
      </c>
      <c r="Y46" s="101">
        <f t="shared" si="20"/>
        <v>3.5211778461072276</v>
      </c>
      <c r="Z46" s="101">
        <f t="shared" si="20"/>
        <v>0</v>
      </c>
      <c r="AA46" s="101">
        <f t="shared" si="20"/>
        <v>270737.384946235</v>
      </c>
      <c r="AB46" s="102">
        <f t="shared" si="20"/>
        <v>165480.3</v>
      </c>
      <c r="AC46" s="102">
        <f t="shared" si="20"/>
        <v>350791</v>
      </c>
      <c r="AD46" s="102">
        <f t="shared" si="20"/>
        <v>11939</v>
      </c>
      <c r="AE46" s="103">
        <f t="shared" si="20"/>
        <v>-95721</v>
      </c>
      <c r="AF46" s="104">
        <f>SUM(AF47:AF61)-AF52</f>
        <v>177419.3</v>
      </c>
      <c r="AG46" s="102">
        <f>SUM(AG47:AG61)-AG52-0.6</f>
        <v>73441.4</v>
      </c>
      <c r="AH46" s="102">
        <f>SUM(AH47:AH61)-AH52+0.5</f>
        <v>57398.5</v>
      </c>
      <c r="AI46" s="105">
        <f>SUM(AI47:AI61)-AI52</f>
        <v>308259.3</v>
      </c>
      <c r="AJ46" s="104">
        <f>SUM(AJ47:AJ61)-AJ52</f>
        <v>255070</v>
      </c>
      <c r="AK46" s="102">
        <f>SUM(AK47:AK61)</f>
        <v>68537</v>
      </c>
      <c r="AL46" s="102">
        <f>SUM(AL47:AL61)</f>
        <v>242458</v>
      </c>
      <c r="AM46" s="102">
        <f>SUM(AM47:AM61)</f>
        <v>4904</v>
      </c>
      <c r="AN46" s="102">
        <f>SUM(AN47:AN61)</f>
        <v>92422</v>
      </c>
      <c r="AO46" s="102">
        <f>SUM(AO47:AO61)-AO52</f>
        <v>334880</v>
      </c>
      <c r="AP46" s="102">
        <f>SUM(AP47:AP61)-AP52</f>
        <v>273216</v>
      </c>
      <c r="AQ46" s="102">
        <f>SUM(AQ47:AQ61)</f>
        <v>57750</v>
      </c>
      <c r="AR46" s="102">
        <f>SUM(AR47:AR61)</f>
        <v>0</v>
      </c>
      <c r="AS46" s="102">
        <f>SUM(AS47:AS61)</f>
        <v>269917</v>
      </c>
      <c r="AT46" s="102">
        <f>SUM(AT47:AT61)</f>
        <v>-351.5</v>
      </c>
      <c r="AU46" s="102">
        <f>SUM(AU47:AU61)</f>
        <v>3299</v>
      </c>
      <c r="AV46" s="105">
        <f>SUM(AV47:AV61)-AV52</f>
        <v>863166</v>
      </c>
      <c r="AW46" s="35"/>
      <c r="AX46" s="187"/>
      <c r="AY46" s="188"/>
      <c r="AZ46" s="188"/>
      <c r="BA46" s="188"/>
      <c r="BB46" s="188"/>
      <c r="BC46" s="188"/>
      <c r="BD46" s="35"/>
      <c r="BE46" s="35"/>
      <c r="BF46" s="27"/>
      <c r="BG46" s="189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</row>
    <row r="47" spans="1:130" ht="56.25">
      <c r="A47" s="106" t="s">
        <v>69</v>
      </c>
      <c r="B47" s="51" t="s">
        <v>70</v>
      </c>
      <c r="C47" s="51"/>
      <c r="D47" s="52">
        <v>8000</v>
      </c>
      <c r="E47" s="53">
        <v>9000</v>
      </c>
      <c r="F47" s="53">
        <f>2081+80.028</f>
        <v>2161.028</v>
      </c>
      <c r="G47" s="54">
        <f>F47/6</f>
        <v>360.1713333333333</v>
      </c>
      <c r="H47" s="53">
        <f>F47*0.0365+0.00048</f>
        <v>78.87800199999998</v>
      </c>
      <c r="I47" s="53"/>
      <c r="J47" s="55">
        <f>'[2]новый 2003-2005'!M25</f>
        <v>2239.906</v>
      </c>
      <c r="K47" s="53">
        <v>0</v>
      </c>
      <c r="L47" s="53">
        <f>K47/6</f>
        <v>0</v>
      </c>
      <c r="M47" s="53"/>
      <c r="N47" s="55"/>
      <c r="O47" s="56">
        <f aca="true" t="shared" si="21" ref="O47:Q48">F47+K47</f>
        <v>2161.028</v>
      </c>
      <c r="P47" s="56">
        <f t="shared" si="21"/>
        <v>360.1713333333333</v>
      </c>
      <c r="Q47" s="56">
        <f t="shared" si="21"/>
        <v>78.87800199999998</v>
      </c>
      <c r="R47" s="57">
        <f>K48/E47</f>
        <v>0.11875</v>
      </c>
      <c r="S47" s="58">
        <f>F47+X47</f>
        <v>2161.028</v>
      </c>
      <c r="T47" s="55">
        <f>F47*0.0365</f>
        <v>78.87752199999998</v>
      </c>
      <c r="U47" s="59" t="e">
        <f>#REF!*G47</f>
        <v>#REF!</v>
      </c>
      <c r="V47" s="59" t="e">
        <f>(G47+Z47)*#REF!*0.2</f>
        <v>#REF!</v>
      </c>
      <c r="W47" s="56"/>
      <c r="X47" s="56"/>
      <c r="Y47" s="57">
        <f>S47/E47</f>
        <v>0.2401142222222222</v>
      </c>
      <c r="Z47" s="60"/>
      <c r="AA47" s="61">
        <f>O47+Q47</f>
        <v>2239.9060019999997</v>
      </c>
      <c r="AB47" s="62"/>
      <c r="AC47" s="62"/>
      <c r="AD47" s="62">
        <f aca="true" t="shared" si="22" ref="AD47:AD52">AF47-AB47</f>
        <v>0</v>
      </c>
      <c r="AE47" s="62">
        <f aca="true" t="shared" si="23" ref="AE47:AE52">AJ47-AC47</f>
        <v>0</v>
      </c>
      <c r="AF47" s="62"/>
      <c r="AG47" s="62">
        <v>0</v>
      </c>
      <c r="AH47" s="62"/>
      <c r="AI47" s="62">
        <f aca="true" t="shared" si="24" ref="AI47:AI61">AH47+AG47+AF47</f>
        <v>0</v>
      </c>
      <c r="AJ47" s="62"/>
      <c r="AK47" s="62">
        <f>'[1]раб гр 5.05.04'!AC20</f>
        <v>200</v>
      </c>
      <c r="AL47" s="62"/>
      <c r="AM47" s="62">
        <f aca="true" t="shared" si="25" ref="AM47:AM52">AG47-AK47</f>
        <v>-200</v>
      </c>
      <c r="AN47" s="62">
        <f aca="true" t="shared" si="26" ref="AN47:AN52">AO47-AL47</f>
        <v>0</v>
      </c>
      <c r="AO47" s="62"/>
      <c r="AP47" s="62"/>
      <c r="AQ47" s="62"/>
      <c r="AR47" s="62"/>
      <c r="AS47" s="62"/>
      <c r="AT47" s="62">
        <f aca="true" t="shared" si="27" ref="AT47:AT52">AH47-AR47</f>
        <v>0</v>
      </c>
      <c r="AU47" s="62">
        <f aca="true" t="shared" si="28" ref="AU47:AU52">AP47-AS47</f>
        <v>0</v>
      </c>
      <c r="AV47" s="62">
        <f>AJ47+AO47+AP47</f>
        <v>0</v>
      </c>
      <c r="AW47" s="35"/>
      <c r="AX47" s="71"/>
      <c r="AY47" s="71"/>
      <c r="AZ47" s="71"/>
      <c r="BA47" s="71"/>
      <c r="BB47" s="71"/>
      <c r="BC47" s="71"/>
      <c r="BD47" s="35"/>
      <c r="BE47" s="35"/>
      <c r="BF47" s="27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</row>
    <row r="48" spans="1:130" ht="34.5" thickBot="1">
      <c r="A48" s="107" t="s">
        <v>71</v>
      </c>
      <c r="B48" s="108" t="s">
        <v>72</v>
      </c>
      <c r="C48" s="108"/>
      <c r="D48" s="109">
        <v>1400</v>
      </c>
      <c r="E48" s="110">
        <v>1500</v>
      </c>
      <c r="F48" s="110">
        <f>272+80.05</f>
        <v>352.05</v>
      </c>
      <c r="G48" s="111">
        <f>F48/6</f>
        <v>58.675000000000004</v>
      </c>
      <c r="H48" s="110">
        <f>F48*0.0365+0.00017</f>
        <v>12.849995</v>
      </c>
      <c r="I48" s="110"/>
      <c r="J48" s="112">
        <f>'[2]новый 2003-2005'!M26</f>
        <v>364.9</v>
      </c>
      <c r="K48" s="110">
        <v>1068.75</v>
      </c>
      <c r="L48" s="110">
        <f>K48/6</f>
        <v>178.125</v>
      </c>
      <c r="M48" s="110">
        <v>33.14</v>
      </c>
      <c r="N48" s="112">
        <f>'[1]фп перег 2.07.04'!S27</f>
        <v>1101.889</v>
      </c>
      <c r="O48" s="113">
        <f t="shared" si="21"/>
        <v>1420.8</v>
      </c>
      <c r="P48" s="113">
        <f t="shared" si="21"/>
        <v>236.8</v>
      </c>
      <c r="Q48" s="113">
        <f t="shared" si="21"/>
        <v>45.989995</v>
      </c>
      <c r="R48" s="114">
        <f>K24/E48</f>
        <v>1.2050104000000001</v>
      </c>
      <c r="S48" s="115">
        <f>F48+X48</f>
        <v>1453.9389999999999</v>
      </c>
      <c r="T48" s="112">
        <f>F48*0.0365</f>
        <v>12.849825</v>
      </c>
      <c r="U48" s="116" t="e">
        <f>#REF!*G48</f>
        <v>#REF!</v>
      </c>
      <c r="V48" s="116" t="e">
        <f>(G48+Z48)*#REF!*0.2</f>
        <v>#REF!</v>
      </c>
      <c r="W48" s="113"/>
      <c r="X48" s="113">
        <f>'[2]новый 2003-2005'!S26</f>
        <v>1101.889</v>
      </c>
      <c r="Y48" s="114">
        <f>S48/E48</f>
        <v>0.9692926666666666</v>
      </c>
      <c r="Z48" s="117"/>
      <c r="AA48" s="118">
        <f>O48+Q48</f>
        <v>1466.7899949999999</v>
      </c>
      <c r="AB48" s="92"/>
      <c r="AC48" s="92"/>
      <c r="AD48" s="92">
        <f t="shared" si="22"/>
        <v>0</v>
      </c>
      <c r="AE48" s="92">
        <f t="shared" si="23"/>
        <v>0</v>
      </c>
      <c r="AF48" s="92"/>
      <c r="AG48" s="92"/>
      <c r="AH48" s="92"/>
      <c r="AI48" s="92">
        <f t="shared" si="24"/>
        <v>0</v>
      </c>
      <c r="AJ48" s="92"/>
      <c r="AK48" s="92"/>
      <c r="AL48" s="92"/>
      <c r="AM48" s="92">
        <f t="shared" si="25"/>
        <v>0</v>
      </c>
      <c r="AN48" s="92">
        <f t="shared" si="26"/>
        <v>0</v>
      </c>
      <c r="AO48" s="92"/>
      <c r="AP48" s="92"/>
      <c r="AQ48" s="92"/>
      <c r="AR48" s="92"/>
      <c r="AS48" s="92"/>
      <c r="AT48" s="92">
        <f t="shared" si="27"/>
        <v>0</v>
      </c>
      <c r="AU48" s="92">
        <f t="shared" si="28"/>
        <v>0</v>
      </c>
      <c r="AV48" s="92">
        <f>AJ48+AO48+AP48</f>
        <v>0</v>
      </c>
      <c r="AW48" s="35"/>
      <c r="AX48" s="71"/>
      <c r="AY48" s="71"/>
      <c r="AZ48" s="71"/>
      <c r="BA48" s="71"/>
      <c r="BB48" s="71"/>
      <c r="BC48" s="71"/>
      <c r="BD48" s="35"/>
      <c r="BE48" s="35"/>
      <c r="BF48" s="27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</row>
    <row r="49" spans="1:130" ht="33.75">
      <c r="A49" s="119" t="s">
        <v>73</v>
      </c>
      <c r="B49" s="16" t="s">
        <v>74</v>
      </c>
      <c r="C49" s="16">
        <v>139300</v>
      </c>
      <c r="D49" s="17">
        <v>139300</v>
      </c>
      <c r="E49" s="18">
        <v>139300</v>
      </c>
      <c r="F49" s="120"/>
      <c r="G49" s="19">
        <f>F49/6</f>
        <v>0</v>
      </c>
      <c r="H49" s="18">
        <f>F49*0.0365</f>
        <v>0</v>
      </c>
      <c r="I49" s="18"/>
      <c r="J49" s="20"/>
      <c r="K49" s="120" t="s">
        <v>41</v>
      </c>
      <c r="L49" s="18">
        <v>0</v>
      </c>
      <c r="M49" s="18"/>
      <c r="N49" s="20"/>
      <c r="O49" s="21" t="s">
        <v>42</v>
      </c>
      <c r="P49" s="21"/>
      <c r="Q49" s="21"/>
      <c r="R49" s="24"/>
      <c r="S49" s="24"/>
      <c r="T49" s="24"/>
      <c r="U49" s="24"/>
      <c r="V49" s="24"/>
      <c r="W49" s="24"/>
      <c r="X49" s="24"/>
      <c r="Y49" s="24"/>
      <c r="Z49" s="23"/>
      <c r="AA49" s="96" t="s">
        <v>42</v>
      </c>
      <c r="AB49" s="97">
        <f>'[1]фп по рг 50504'!Y48</f>
        <v>20895</v>
      </c>
      <c r="AC49" s="97">
        <f>'[1]фп по рг 50504'!AA48</f>
        <v>116083</v>
      </c>
      <c r="AD49" s="97">
        <f t="shared" si="22"/>
        <v>0</v>
      </c>
      <c r="AE49" s="98">
        <f t="shared" si="23"/>
        <v>0</v>
      </c>
      <c r="AF49" s="121">
        <f>AB49</f>
        <v>20895</v>
      </c>
      <c r="AG49" s="97"/>
      <c r="AH49" s="97"/>
      <c r="AI49" s="122">
        <f t="shared" si="24"/>
        <v>20895</v>
      </c>
      <c r="AJ49" s="123">
        <f>AC49</f>
        <v>116083</v>
      </c>
      <c r="AK49" s="97">
        <f>'[1]фп перег 2.07.04'!AE49+'[1]фп перег 2.07.04'!AG49</f>
        <v>0</v>
      </c>
      <c r="AL49" s="97"/>
      <c r="AM49" s="97">
        <f t="shared" si="25"/>
        <v>0</v>
      </c>
      <c r="AN49" s="97">
        <f t="shared" si="26"/>
        <v>0</v>
      </c>
      <c r="AO49" s="97"/>
      <c r="AP49" s="97"/>
      <c r="AQ49" s="97"/>
      <c r="AR49" s="97"/>
      <c r="AS49" s="97"/>
      <c r="AT49" s="97">
        <f t="shared" si="27"/>
        <v>0</v>
      </c>
      <c r="AU49" s="97">
        <f t="shared" si="28"/>
        <v>0</v>
      </c>
      <c r="AV49" s="122">
        <f>AJ49+AO49+AP49</f>
        <v>116083</v>
      </c>
      <c r="AW49" s="35"/>
      <c r="AX49" s="71"/>
      <c r="AY49" s="71"/>
      <c r="AZ49" s="71"/>
      <c r="BA49" s="71"/>
      <c r="BB49" s="71"/>
      <c r="BC49" s="71"/>
      <c r="BD49" s="35"/>
      <c r="BE49" s="35"/>
      <c r="BF49" s="27"/>
      <c r="BG49" s="189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</row>
    <row r="50" spans="1:130" ht="123.75">
      <c r="A50" s="67" t="s">
        <v>75</v>
      </c>
      <c r="B50" s="27" t="s">
        <v>76</v>
      </c>
      <c r="C50" s="27">
        <v>21000</v>
      </c>
      <c r="D50" s="28">
        <v>21000</v>
      </c>
      <c r="E50" s="29">
        <v>21000</v>
      </c>
      <c r="F50" s="29">
        <f>12727+142.998+9.8304</f>
        <v>12879.8284</v>
      </c>
      <c r="G50" s="30">
        <f>F50/6</f>
        <v>2146.638066666667</v>
      </c>
      <c r="H50" s="29">
        <f>F50*0.0365-0.00014</f>
        <v>470.1135966</v>
      </c>
      <c r="I50" s="29"/>
      <c r="J50" s="31">
        <f>'[1]фп перег 2.07.04'!M50</f>
        <v>13349.942</v>
      </c>
      <c r="K50" s="29">
        <f>7759.80964+33.798</f>
        <v>7793.60764</v>
      </c>
      <c r="L50" s="29">
        <f>K50/6</f>
        <v>1298.9346066666667</v>
      </c>
      <c r="M50" s="29">
        <v>244.09</v>
      </c>
      <c r="N50" s="31">
        <f>'[1]фп перег 2.07.04'!S50</f>
        <v>8037.693</v>
      </c>
      <c r="O50" s="32">
        <f aca="true" t="shared" si="29" ref="O50:Q51">F50+K50</f>
        <v>20673.43604</v>
      </c>
      <c r="P50" s="32">
        <f t="shared" si="29"/>
        <v>3445.5726733333336</v>
      </c>
      <c r="Q50" s="32">
        <f t="shared" si="29"/>
        <v>714.2035966</v>
      </c>
      <c r="R50" s="68">
        <f>K50/E50</f>
        <v>0.37112417333333336</v>
      </c>
      <c r="S50" s="69">
        <f>F50+X50</f>
        <v>20917.5214</v>
      </c>
      <c r="T50" s="31">
        <f>F50*0.0365</f>
        <v>470.1137366</v>
      </c>
      <c r="U50" s="28" t="e">
        <f>#REF!*G50</f>
        <v>#REF!</v>
      </c>
      <c r="V50" s="28" t="e">
        <f>(G50+Z50)*#REF!*0.2</f>
        <v>#REF!</v>
      </c>
      <c r="W50" s="32">
        <v>31.19965</v>
      </c>
      <c r="X50" s="32">
        <f>'[2]новый 2003-2005'!S71</f>
        <v>8037.693</v>
      </c>
      <c r="Y50" s="68">
        <f>S50/E50</f>
        <v>0.9960724476190477</v>
      </c>
      <c r="Z50" s="34"/>
      <c r="AA50" s="70">
        <f>O50+Q50</f>
        <v>21387.6396366</v>
      </c>
      <c r="AB50" s="71"/>
      <c r="AC50" s="71"/>
      <c r="AD50" s="71">
        <f t="shared" si="22"/>
        <v>0</v>
      </c>
      <c r="AE50" s="72">
        <f t="shared" si="23"/>
        <v>0</v>
      </c>
      <c r="AF50" s="73"/>
      <c r="AG50" s="71"/>
      <c r="AH50" s="71"/>
      <c r="AI50" s="74">
        <f t="shared" si="24"/>
        <v>0</v>
      </c>
      <c r="AJ50" s="75"/>
      <c r="AK50" s="71"/>
      <c r="AL50" s="71"/>
      <c r="AM50" s="71">
        <f t="shared" si="25"/>
        <v>0</v>
      </c>
      <c r="AN50" s="71">
        <f t="shared" si="26"/>
        <v>0</v>
      </c>
      <c r="AO50" s="71"/>
      <c r="AP50" s="71"/>
      <c r="AQ50" s="71"/>
      <c r="AR50" s="71"/>
      <c r="AS50" s="71"/>
      <c r="AT50" s="71">
        <f t="shared" si="27"/>
        <v>0</v>
      </c>
      <c r="AU50" s="71">
        <f t="shared" si="28"/>
        <v>0</v>
      </c>
      <c r="AV50" s="74">
        <f>AJ50+AO50+AP50</f>
        <v>0</v>
      </c>
      <c r="AW50" s="35"/>
      <c r="AX50" s="71"/>
      <c r="AY50" s="71"/>
      <c r="AZ50" s="71"/>
      <c r="BA50" s="71"/>
      <c r="BB50" s="71"/>
      <c r="BC50" s="71"/>
      <c r="BD50" s="35"/>
      <c r="BE50" s="35"/>
      <c r="BF50" s="27"/>
      <c r="BG50" s="189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</row>
    <row r="51" spans="1:130" ht="22.5">
      <c r="A51" s="67" t="s">
        <v>77</v>
      </c>
      <c r="B51" s="27" t="s">
        <v>78</v>
      </c>
      <c r="C51" s="27">
        <v>286700</v>
      </c>
      <c r="D51" s="28">
        <v>255000</v>
      </c>
      <c r="E51" s="29">
        <v>286700</v>
      </c>
      <c r="F51" s="29">
        <f>7439.03364+38.5911+1.842+7540.14564+38.5911+1.842+7165.68151+38.23224+1.842+7755.08825+38.90633+1.842+5009.7336+803.88+37.75229+1.842+8112.80664+38.84976+1.842+7404.43109+37.81272+1.842</f>
        <v>51512.42990999999</v>
      </c>
      <c r="G51" s="30">
        <f>F51/6</f>
        <v>8585.404985</v>
      </c>
      <c r="H51" s="29">
        <f>F51*0.0365+0.00028</f>
        <v>1880.2039717149996</v>
      </c>
      <c r="I51" s="29"/>
      <c r="J51" s="31">
        <f>'[1]фп перег 2.07.04'!M51</f>
        <v>53392.634</v>
      </c>
      <c r="K51" s="29">
        <f>58401.48275+216.02041+87.2088+87582.40513+36.036</f>
        <v>146323.15309</v>
      </c>
      <c r="L51" s="29">
        <f>K51/6</f>
        <v>24387.19218166667</v>
      </c>
      <c r="M51" s="29">
        <f>1120.32783+264.96268+845.737+1191.41528</f>
        <v>3422.44279</v>
      </c>
      <c r="N51" s="31">
        <f>'[1]фп перег 2.07.04'!S51</f>
        <v>168901.87</v>
      </c>
      <c r="O51" s="32">
        <f t="shared" si="29"/>
        <v>197835.58299999998</v>
      </c>
      <c r="P51" s="32">
        <f t="shared" si="29"/>
        <v>32972.59716666667</v>
      </c>
      <c r="Q51" s="32">
        <f t="shared" si="29"/>
        <v>5302.646761714999</v>
      </c>
      <c r="R51" s="68">
        <f>K51/E51</f>
        <v>0.5103702584234392</v>
      </c>
      <c r="S51" s="69">
        <f>F51+X51-165000+86900</f>
        <v>142314.29991</v>
      </c>
      <c r="T51" s="31">
        <f>F51*0.0365</f>
        <v>1880.2036917149996</v>
      </c>
      <c r="U51" s="28" t="e">
        <f>#REF!*G51</f>
        <v>#REF!</v>
      </c>
      <c r="V51" s="28" t="e">
        <f>(G51+Z51)*#REF!*0.2</f>
        <v>#REF!</v>
      </c>
      <c r="W51" s="32">
        <v>49561.70225</v>
      </c>
      <c r="X51" s="32">
        <f>'[2]новый 2003-2005'!S72</f>
        <v>168901.87</v>
      </c>
      <c r="Y51" s="68">
        <f>S51/E51</f>
        <v>0.49638751276595744</v>
      </c>
      <c r="Z51" s="34"/>
      <c r="AA51" s="70">
        <f>O51+Q51</f>
        <v>203138.229761715</v>
      </c>
      <c r="AB51" s="71">
        <f>'[1]фп перег 2.07.04'!Y51-0.5</f>
        <v>66998.5</v>
      </c>
      <c r="AC51" s="71"/>
      <c r="AD51" s="71">
        <f t="shared" si="22"/>
        <v>23920</v>
      </c>
      <c r="AE51" s="72">
        <f t="shared" si="23"/>
        <v>0</v>
      </c>
      <c r="AF51" s="73">
        <f>AB51+23920</f>
        <v>90918.5</v>
      </c>
      <c r="AG51" s="71"/>
      <c r="AH51" s="71"/>
      <c r="AI51" s="74">
        <f t="shared" si="24"/>
        <v>90918.5</v>
      </c>
      <c r="AJ51" s="75"/>
      <c r="AK51" s="71"/>
      <c r="AL51" s="71"/>
      <c r="AM51" s="71">
        <f t="shared" si="25"/>
        <v>0</v>
      </c>
      <c r="AN51" s="71">
        <f t="shared" si="26"/>
        <v>0</v>
      </c>
      <c r="AO51" s="71"/>
      <c r="AP51" s="71"/>
      <c r="AQ51" s="71"/>
      <c r="AR51" s="71"/>
      <c r="AS51" s="71"/>
      <c r="AT51" s="71">
        <f t="shared" si="27"/>
        <v>0</v>
      </c>
      <c r="AU51" s="71">
        <f t="shared" si="28"/>
        <v>0</v>
      </c>
      <c r="AV51" s="74">
        <f>AJ51+AO51+AP51</f>
        <v>0</v>
      </c>
      <c r="AW51" s="35"/>
      <c r="AX51" s="71"/>
      <c r="AY51" s="71"/>
      <c r="AZ51" s="71"/>
      <c r="BA51" s="71"/>
      <c r="BB51" s="71"/>
      <c r="BC51" s="71"/>
      <c r="BD51" s="35"/>
      <c r="BE51" s="35"/>
      <c r="BF51" s="27"/>
      <c r="BG51" s="189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</row>
    <row r="52" spans="1:130" ht="22.5">
      <c r="A52" s="67" t="s">
        <v>79</v>
      </c>
      <c r="B52" s="27" t="s">
        <v>80</v>
      </c>
      <c r="C52" s="27"/>
      <c r="D52" s="28"/>
      <c r="E52" s="29"/>
      <c r="F52" s="29"/>
      <c r="G52" s="30"/>
      <c r="H52" s="29"/>
      <c r="I52" s="29"/>
      <c r="J52" s="31"/>
      <c r="K52" s="29"/>
      <c r="L52" s="29"/>
      <c r="M52" s="29"/>
      <c r="N52" s="31"/>
      <c r="O52" s="32"/>
      <c r="P52" s="32"/>
      <c r="Q52" s="32"/>
      <c r="R52" s="68"/>
      <c r="S52" s="69"/>
      <c r="T52" s="31"/>
      <c r="U52" s="28"/>
      <c r="V52" s="28"/>
      <c r="W52" s="32"/>
      <c r="X52" s="32"/>
      <c r="Y52" s="68"/>
      <c r="Z52" s="34"/>
      <c r="AA52" s="70"/>
      <c r="AB52" s="71"/>
      <c r="AC52" s="71"/>
      <c r="AD52" s="71">
        <f t="shared" si="22"/>
        <v>17561</v>
      </c>
      <c r="AE52" s="72">
        <f t="shared" si="23"/>
        <v>97563</v>
      </c>
      <c r="AF52" s="73">
        <f>AF53+AF54</f>
        <v>17561</v>
      </c>
      <c r="AG52" s="71">
        <f>AG53+AG54-1</f>
        <v>52683</v>
      </c>
      <c r="AH52" s="71">
        <f>AH53+AH54+0.5</f>
        <v>46829.5</v>
      </c>
      <c r="AI52" s="74">
        <f t="shared" si="24"/>
        <v>117073.5</v>
      </c>
      <c r="AJ52" s="75">
        <f>AJ53+AJ54</f>
        <v>97563</v>
      </c>
      <c r="AK52" s="71"/>
      <c r="AL52" s="71"/>
      <c r="AM52" s="71">
        <f t="shared" si="25"/>
        <v>52683</v>
      </c>
      <c r="AN52" s="71">
        <f t="shared" si="26"/>
        <v>292688</v>
      </c>
      <c r="AO52" s="71">
        <f>AO53+AO54</f>
        <v>292688</v>
      </c>
      <c r="AP52" s="71">
        <f>AP53+AP54</f>
        <v>260165</v>
      </c>
      <c r="AQ52" s="71"/>
      <c r="AR52" s="71"/>
      <c r="AS52" s="71"/>
      <c r="AT52" s="71">
        <f t="shared" si="27"/>
        <v>46829.5</v>
      </c>
      <c r="AU52" s="71">
        <f t="shared" si="28"/>
        <v>260165</v>
      </c>
      <c r="AV52" s="74">
        <f>AV53+AV54</f>
        <v>650416</v>
      </c>
      <c r="AW52" s="35"/>
      <c r="AX52" s="71"/>
      <c r="AY52" s="71"/>
      <c r="AZ52" s="71"/>
      <c r="BA52" s="71"/>
      <c r="BB52" s="71"/>
      <c r="BC52" s="71"/>
      <c r="BD52" s="35"/>
      <c r="BE52" s="35"/>
      <c r="BF52" s="210"/>
      <c r="BG52" s="189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</row>
    <row r="53" spans="1:130" ht="22.5">
      <c r="A53" s="67" t="str">
        <f>'[2]возвр оконч'!B25</f>
        <v>А</v>
      </c>
      <c r="B53" s="27" t="str">
        <f>'[2]возвр оконч'!C25</f>
        <v>Реконструкция 26 ЦТП</v>
      </c>
      <c r="C53" s="27">
        <v>224320</v>
      </c>
      <c r="D53" s="28">
        <v>213000</v>
      </c>
      <c r="E53" s="29">
        <v>382887</v>
      </c>
      <c r="F53" s="76"/>
      <c r="G53" s="30">
        <f>F53/6</f>
        <v>0</v>
      </c>
      <c r="H53" s="29">
        <f>F53*0.0365</f>
        <v>0</v>
      </c>
      <c r="I53" s="29"/>
      <c r="J53" s="31"/>
      <c r="K53" s="76" t="s">
        <v>41</v>
      </c>
      <c r="L53" s="29">
        <v>0</v>
      </c>
      <c r="M53" s="29"/>
      <c r="N53" s="31"/>
      <c r="O53" s="32">
        <v>0</v>
      </c>
      <c r="P53" s="32">
        <f>G53+L53</f>
        <v>0</v>
      </c>
      <c r="Q53" s="32">
        <f>H53+M53</f>
        <v>0</v>
      </c>
      <c r="R53" s="35"/>
      <c r="S53" s="35"/>
      <c r="T53" s="35"/>
      <c r="U53" s="35"/>
      <c r="V53" s="35"/>
      <c r="W53" s="35"/>
      <c r="X53" s="35"/>
      <c r="Y53" s="35"/>
      <c r="Z53" s="34">
        <v>0</v>
      </c>
      <c r="AA53" s="70">
        <f>O53+Q53</f>
        <v>0</v>
      </c>
      <c r="AB53" s="71">
        <f>'[1]фп по рг 50504'!Y51</f>
        <v>14706</v>
      </c>
      <c r="AC53" s="71">
        <f>'[1]фп по рг 50504'!AA51-1</f>
        <v>95721</v>
      </c>
      <c r="AD53" s="71">
        <f aca="true" t="shared" si="30" ref="AD53:AE55">-AB53</f>
        <v>-14706</v>
      </c>
      <c r="AE53" s="72">
        <f t="shared" si="30"/>
        <v>-95721</v>
      </c>
      <c r="AF53" s="124">
        <f>'[1]фп перег 1.09'!X50</f>
        <v>8615</v>
      </c>
      <c r="AG53" s="125">
        <f>'[1]фп перег 1.09'!AD50</f>
        <v>25845</v>
      </c>
      <c r="AH53" s="125">
        <f>'[1]фп перег 1.09'!AK50</f>
        <v>22973</v>
      </c>
      <c r="AI53" s="126">
        <f t="shared" si="24"/>
        <v>57433</v>
      </c>
      <c r="AJ53" s="127">
        <f>'[1]фп перег 1.09'!AA50</f>
        <v>47861</v>
      </c>
      <c r="AK53" s="71">
        <f>'[1]фп по рг 50504'!AD51</f>
        <v>19754</v>
      </c>
      <c r="AL53" s="71">
        <f>'[1]фп по рг 50504'!AG51-1</f>
        <v>98245</v>
      </c>
      <c r="AM53" s="71">
        <f aca="true" t="shared" si="31" ref="AM53:AN55">-AK53</f>
        <v>-19754</v>
      </c>
      <c r="AN53" s="71">
        <f t="shared" si="31"/>
        <v>-98245</v>
      </c>
      <c r="AO53" s="125">
        <f>'[1]фп перег 1.09'!AG50</f>
        <v>143583</v>
      </c>
      <c r="AP53" s="125">
        <f>'[1]фп перег 1.09'!AM50</f>
        <v>127627</v>
      </c>
      <c r="AQ53" s="71">
        <f>'[1]фп по рг 50504'!AJ51</f>
        <v>22973</v>
      </c>
      <c r="AR53" s="71"/>
      <c r="AS53" s="71">
        <f>'[1]фп по рг 50504'!AM51+1</f>
        <v>125105</v>
      </c>
      <c r="AT53" s="71">
        <f>-AQ53</f>
        <v>-22973</v>
      </c>
      <c r="AU53" s="71">
        <f>-AS53</f>
        <v>-125105</v>
      </c>
      <c r="AV53" s="126">
        <f>AJ53+AO53+AP53</f>
        <v>319071</v>
      </c>
      <c r="AW53" s="35"/>
      <c r="AX53" s="71"/>
      <c r="AY53" s="71"/>
      <c r="AZ53" s="71"/>
      <c r="BA53" s="71"/>
      <c r="BB53" s="71"/>
      <c r="BC53" s="125"/>
      <c r="BD53" s="35"/>
      <c r="BE53" s="35"/>
      <c r="BF53" s="210"/>
      <c r="BG53" s="189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</row>
    <row r="54" spans="1:130" ht="22.5">
      <c r="A54" s="67" t="str">
        <f>'[2]возвр оконч'!B26</f>
        <v>А</v>
      </c>
      <c r="B54" s="27" t="str">
        <f>'[2]возвр оконч'!C26</f>
        <v>Реконструкция 27 ЦТП</v>
      </c>
      <c r="C54" s="27">
        <v>224320</v>
      </c>
      <c r="D54" s="28">
        <v>213000</v>
      </c>
      <c r="E54" s="29">
        <v>397613</v>
      </c>
      <c r="F54" s="76"/>
      <c r="G54" s="30">
        <f>F54/6</f>
        <v>0</v>
      </c>
      <c r="H54" s="29">
        <f>F54*0.0365</f>
        <v>0</v>
      </c>
      <c r="I54" s="29"/>
      <c r="J54" s="31"/>
      <c r="K54" s="76" t="s">
        <v>41</v>
      </c>
      <c r="L54" s="29">
        <v>0</v>
      </c>
      <c r="M54" s="29"/>
      <c r="N54" s="31"/>
      <c r="O54" s="32">
        <v>0</v>
      </c>
      <c r="P54" s="32">
        <f>G54+L54</f>
        <v>0</v>
      </c>
      <c r="Q54" s="32">
        <f>H54+M54</f>
        <v>0</v>
      </c>
      <c r="R54" s="35"/>
      <c r="S54" s="35"/>
      <c r="T54" s="35"/>
      <c r="U54" s="35"/>
      <c r="V54" s="35"/>
      <c r="W54" s="35"/>
      <c r="X54" s="35"/>
      <c r="Y54" s="35"/>
      <c r="Z54" s="34">
        <v>0</v>
      </c>
      <c r="AA54" s="70">
        <f>O54+Q54</f>
        <v>0</v>
      </c>
      <c r="AB54" s="71">
        <f>'[1]фп по рг 50504'!Y52</f>
        <v>15167</v>
      </c>
      <c r="AC54" s="71">
        <f>'[1]фп по рг 50504'!AA52+1</f>
        <v>99404</v>
      </c>
      <c r="AD54" s="71">
        <f t="shared" si="30"/>
        <v>-15167</v>
      </c>
      <c r="AE54" s="72">
        <f t="shared" si="30"/>
        <v>-99404</v>
      </c>
      <c r="AF54" s="124">
        <f>'[1]фп перег 1.09'!Y51</f>
        <v>8946</v>
      </c>
      <c r="AG54" s="125">
        <f>'[1]фп перег 1.09'!AD51</f>
        <v>26839</v>
      </c>
      <c r="AH54" s="125">
        <f>'[1]фп перег 1.09'!AK51</f>
        <v>23856</v>
      </c>
      <c r="AI54" s="126">
        <f t="shared" si="24"/>
        <v>59641</v>
      </c>
      <c r="AJ54" s="127">
        <f>'[1]фп перег 1.09'!AA51</f>
        <v>49702</v>
      </c>
      <c r="AK54" s="71">
        <f>'[1]фп по рг 50504'!AE52</f>
        <v>20617</v>
      </c>
      <c r="AL54" s="71">
        <f>'[1]фп по рг 50504'!AG52</f>
        <v>102129</v>
      </c>
      <c r="AM54" s="71">
        <f t="shared" si="31"/>
        <v>-20617</v>
      </c>
      <c r="AN54" s="71">
        <f t="shared" si="31"/>
        <v>-102129</v>
      </c>
      <c r="AO54" s="125">
        <f>'[1]фп перег 1.09'!AG51</f>
        <v>149105</v>
      </c>
      <c r="AP54" s="125">
        <f>'[1]фп перег 1.09'!AM51</f>
        <v>132538</v>
      </c>
      <c r="AQ54" s="71">
        <f>'[1]фп по рг 50504'!AK52</f>
        <v>23857</v>
      </c>
      <c r="AR54" s="71"/>
      <c r="AS54" s="71">
        <f>'[1]фп по рг 50504'!AM52</f>
        <v>129812</v>
      </c>
      <c r="AT54" s="71">
        <f>-AQ54</f>
        <v>-23857</v>
      </c>
      <c r="AU54" s="71">
        <f>-AS54</f>
        <v>-129812</v>
      </c>
      <c r="AV54" s="126">
        <f>AJ54+AO54+AP54</f>
        <v>331345</v>
      </c>
      <c r="AW54" s="35"/>
      <c r="AX54" s="71"/>
      <c r="AY54" s="71"/>
      <c r="AZ54" s="71"/>
      <c r="BA54" s="71"/>
      <c r="BB54" s="71"/>
      <c r="BC54" s="125"/>
      <c r="BD54" s="35"/>
      <c r="BE54" s="35"/>
      <c r="BF54" s="210"/>
      <c r="BG54" s="189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</row>
    <row r="55" spans="1:130" ht="101.25">
      <c r="A55" s="67" t="s">
        <v>81</v>
      </c>
      <c r="B55" s="27" t="str">
        <f>'[2]возвр оконч'!C27</f>
        <v>Реконструкция отопительных систем, установка общедомовых теплосчетчиков и регуляторов давления ГВС в 12 жилых домах.</v>
      </c>
      <c r="C55" s="27"/>
      <c r="D55" s="28"/>
      <c r="E55" s="29"/>
      <c r="F55" s="76"/>
      <c r="G55" s="30"/>
      <c r="H55" s="29"/>
      <c r="I55" s="29"/>
      <c r="J55" s="31"/>
      <c r="K55" s="76"/>
      <c r="L55" s="29"/>
      <c r="M55" s="29"/>
      <c r="N55" s="31"/>
      <c r="O55" s="32"/>
      <c r="P55" s="32"/>
      <c r="Q55" s="32"/>
      <c r="R55" s="35"/>
      <c r="S55" s="35"/>
      <c r="T55" s="35"/>
      <c r="U55" s="35"/>
      <c r="V55" s="35"/>
      <c r="W55" s="35"/>
      <c r="X55" s="35"/>
      <c r="Y55" s="35"/>
      <c r="Z55" s="34"/>
      <c r="AA55" s="70"/>
      <c r="AB55" s="71">
        <v>1725</v>
      </c>
      <c r="AC55" s="71">
        <v>9583</v>
      </c>
      <c r="AD55" s="71">
        <f t="shared" si="30"/>
        <v>-1725</v>
      </c>
      <c r="AE55" s="72">
        <f t="shared" si="30"/>
        <v>-9583</v>
      </c>
      <c r="AF55" s="124"/>
      <c r="AG55" s="125"/>
      <c r="AH55" s="71"/>
      <c r="AI55" s="74">
        <f t="shared" si="24"/>
        <v>0</v>
      </c>
      <c r="AJ55" s="127"/>
      <c r="AK55" s="71">
        <v>2175</v>
      </c>
      <c r="AL55" s="71">
        <v>12084</v>
      </c>
      <c r="AM55" s="71">
        <f t="shared" si="31"/>
        <v>-2175</v>
      </c>
      <c r="AN55" s="71">
        <f t="shared" si="31"/>
        <v>-12084</v>
      </c>
      <c r="AO55" s="125"/>
      <c r="AP55" s="71"/>
      <c r="AQ55" s="71"/>
      <c r="AR55" s="71"/>
      <c r="AS55" s="71"/>
      <c r="AT55" s="71"/>
      <c r="AU55" s="71"/>
      <c r="AV55" s="74"/>
      <c r="AW55" s="35"/>
      <c r="AX55" s="71"/>
      <c r="AY55" s="71"/>
      <c r="AZ55" s="71"/>
      <c r="BA55" s="71"/>
      <c r="BB55" s="71"/>
      <c r="BC55" s="71"/>
      <c r="BD55" s="35"/>
      <c r="BE55" s="35"/>
      <c r="BF55" s="210"/>
      <c r="BG55" s="189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</row>
    <row r="56" spans="1:130" ht="12">
      <c r="A56" s="67" t="s">
        <v>82</v>
      </c>
      <c r="B56" s="27" t="s">
        <v>83</v>
      </c>
      <c r="C56" s="27"/>
      <c r="D56" s="28"/>
      <c r="E56" s="29"/>
      <c r="F56" s="76"/>
      <c r="G56" s="30"/>
      <c r="H56" s="29"/>
      <c r="I56" s="29"/>
      <c r="J56" s="31"/>
      <c r="K56" s="76"/>
      <c r="L56" s="29"/>
      <c r="M56" s="29"/>
      <c r="N56" s="31"/>
      <c r="O56" s="32"/>
      <c r="P56" s="32"/>
      <c r="Q56" s="32"/>
      <c r="R56" s="35"/>
      <c r="S56" s="35"/>
      <c r="T56" s="35"/>
      <c r="U56" s="35"/>
      <c r="V56" s="35"/>
      <c r="W56" s="35"/>
      <c r="X56" s="35"/>
      <c r="Y56" s="35"/>
      <c r="Z56" s="34"/>
      <c r="AA56" s="70"/>
      <c r="AB56" s="71">
        <v>0</v>
      </c>
      <c r="AC56" s="71">
        <v>0</v>
      </c>
      <c r="AD56" s="71">
        <f aca="true" t="shared" si="32" ref="AD56:AD65">AF56-AB56</f>
        <v>180</v>
      </c>
      <c r="AE56" s="72">
        <f aca="true" t="shared" si="33" ref="AE56:AE65">AJ56-AC56</f>
        <v>1000</v>
      </c>
      <c r="AF56" s="73">
        <f>'[1]фп перег 1.09'!Y52</f>
        <v>180</v>
      </c>
      <c r="AG56" s="71">
        <f>'[1]фп перег 1.09'!AD52</f>
        <v>1020</v>
      </c>
      <c r="AH56" s="71"/>
      <c r="AI56" s="74">
        <f t="shared" si="24"/>
        <v>1200</v>
      </c>
      <c r="AJ56" s="75">
        <f>'[1]фп перег 1.09'!AA52</f>
        <v>1000</v>
      </c>
      <c r="AK56" s="71">
        <v>0</v>
      </c>
      <c r="AL56" s="71">
        <v>0</v>
      </c>
      <c r="AM56" s="71">
        <f aca="true" t="shared" si="34" ref="AM56:AM61">AG56-AK56</f>
        <v>1020</v>
      </c>
      <c r="AN56" s="71">
        <f aca="true" t="shared" si="35" ref="AN56:AN61">AO56-AL56</f>
        <v>5667</v>
      </c>
      <c r="AO56" s="71">
        <f>'[1]фп перег 1.09'!AG52</f>
        <v>5667</v>
      </c>
      <c r="AP56" s="71"/>
      <c r="AQ56" s="71"/>
      <c r="AR56" s="71"/>
      <c r="AS56" s="71"/>
      <c r="AT56" s="71">
        <f>AH56-AR56</f>
        <v>0</v>
      </c>
      <c r="AU56" s="71">
        <f aca="true" t="shared" si="36" ref="AU56:AU61">AP56-AS56</f>
        <v>0</v>
      </c>
      <c r="AV56" s="74">
        <f aca="true" t="shared" si="37" ref="AV56:AV61">AJ56+AO56+AP56</f>
        <v>6667</v>
      </c>
      <c r="AW56" s="35"/>
      <c r="AX56" s="71"/>
      <c r="AY56" s="71"/>
      <c r="AZ56" s="71"/>
      <c r="BA56" s="71"/>
      <c r="BB56" s="71"/>
      <c r="BC56" s="71"/>
      <c r="BD56" s="35"/>
      <c r="BE56" s="35"/>
      <c r="BF56" s="210"/>
      <c r="BG56" s="189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</row>
    <row r="57" spans="1:130" ht="33.75">
      <c r="A57" s="67" t="s">
        <v>84</v>
      </c>
      <c r="B57" s="27" t="s">
        <v>85</v>
      </c>
      <c r="C57" s="27">
        <v>26000</v>
      </c>
      <c r="D57" s="28">
        <v>26000</v>
      </c>
      <c r="E57" s="29">
        <v>26000</v>
      </c>
      <c r="F57" s="76"/>
      <c r="G57" s="30">
        <f>F57/6</f>
        <v>0</v>
      </c>
      <c r="H57" s="29">
        <f>F57*0.0365</f>
        <v>0</v>
      </c>
      <c r="I57" s="29"/>
      <c r="J57" s="31"/>
      <c r="K57" s="76" t="s">
        <v>41</v>
      </c>
      <c r="L57" s="29">
        <v>0</v>
      </c>
      <c r="M57" s="29"/>
      <c r="N57" s="31"/>
      <c r="O57" s="32">
        <v>0</v>
      </c>
      <c r="P57" s="32">
        <f aca="true" t="shared" si="38" ref="P57:Q59">G57+L57</f>
        <v>0</v>
      </c>
      <c r="Q57" s="32">
        <f t="shared" si="38"/>
        <v>0</v>
      </c>
      <c r="R57" s="35"/>
      <c r="S57" s="35"/>
      <c r="T57" s="35"/>
      <c r="U57" s="35"/>
      <c r="V57" s="35"/>
      <c r="W57" s="35"/>
      <c r="X57" s="35"/>
      <c r="Y57" s="35"/>
      <c r="Z57" s="34">
        <v>0</v>
      </c>
      <c r="AA57" s="70">
        <f>O57+Q57</f>
        <v>0</v>
      </c>
      <c r="AB57" s="71"/>
      <c r="AC57" s="71"/>
      <c r="AD57" s="71">
        <f t="shared" si="32"/>
        <v>0</v>
      </c>
      <c r="AE57" s="72">
        <f t="shared" si="33"/>
        <v>0</v>
      </c>
      <c r="AF57" s="73"/>
      <c r="AG57" s="71">
        <f>'[1]фп перег 1.09'!AD53</f>
        <v>2700</v>
      </c>
      <c r="AH57" s="71"/>
      <c r="AI57" s="74">
        <f t="shared" si="24"/>
        <v>2700</v>
      </c>
      <c r="AJ57" s="75"/>
      <c r="AK57" s="71"/>
      <c r="AL57" s="71"/>
      <c r="AM57" s="71">
        <f t="shared" si="34"/>
        <v>2700</v>
      </c>
      <c r="AN57" s="71">
        <f t="shared" si="35"/>
        <v>15000</v>
      </c>
      <c r="AO57" s="71">
        <f>'[1]фп перег 1.09'!AG53</f>
        <v>15000</v>
      </c>
      <c r="AP57" s="71"/>
      <c r="AQ57" s="71"/>
      <c r="AR57" s="71"/>
      <c r="AS57" s="71"/>
      <c r="AT57" s="71">
        <f>AH57-AR57</f>
        <v>0</v>
      </c>
      <c r="AU57" s="71">
        <f t="shared" si="36"/>
        <v>0</v>
      </c>
      <c r="AV57" s="74">
        <f t="shared" si="37"/>
        <v>15000</v>
      </c>
      <c r="AW57" s="35"/>
      <c r="AX57" s="71"/>
      <c r="AY57" s="71"/>
      <c r="AZ57" s="71"/>
      <c r="BA57" s="71"/>
      <c r="BB57" s="71"/>
      <c r="BC57" s="71"/>
      <c r="BD57" s="35"/>
      <c r="BE57" s="35"/>
      <c r="BF57" s="210"/>
      <c r="BG57" s="189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</row>
    <row r="58" spans="1:130" ht="101.25">
      <c r="A58" s="67" t="s">
        <v>86</v>
      </c>
      <c r="B58" s="27" t="s">
        <v>87</v>
      </c>
      <c r="C58" s="27">
        <v>7500</v>
      </c>
      <c r="D58" s="28">
        <v>7500</v>
      </c>
      <c r="E58" s="29">
        <v>7500</v>
      </c>
      <c r="F58" s="29"/>
      <c r="G58" s="30">
        <f>F58/6</f>
        <v>0</v>
      </c>
      <c r="H58" s="29">
        <f>F58*0.0365</f>
        <v>0</v>
      </c>
      <c r="I58" s="29"/>
      <c r="J58" s="31"/>
      <c r="K58" s="29">
        <v>2436.99</v>
      </c>
      <c r="L58" s="29">
        <f>K58/6</f>
        <v>406.16499999999996</v>
      </c>
      <c r="M58" s="29">
        <v>0</v>
      </c>
      <c r="N58" s="31">
        <f>'[1]фп перег 2.07.04'!S56</f>
        <v>2436.988</v>
      </c>
      <c r="O58" s="32">
        <f>F58+K58</f>
        <v>2436.99</v>
      </c>
      <c r="P58" s="32">
        <f t="shared" si="38"/>
        <v>406.16499999999996</v>
      </c>
      <c r="Q58" s="32">
        <f t="shared" si="38"/>
        <v>0</v>
      </c>
      <c r="R58" s="68">
        <f>K58/E58</f>
        <v>0.324932</v>
      </c>
      <c r="S58" s="69">
        <f>F58+X58</f>
        <v>2436.988</v>
      </c>
      <c r="T58" s="31"/>
      <c r="U58" s="28" t="e">
        <f>#REF!*G58</f>
        <v>#REF!</v>
      </c>
      <c r="V58" s="28" t="e">
        <f>(G58+Z58)*#REF!*0.2</f>
        <v>#REF!</v>
      </c>
      <c r="W58" s="32"/>
      <c r="X58" s="32">
        <f>'[2]новый 2003-2005'!S81</f>
        <v>2436.988</v>
      </c>
      <c r="Y58" s="68">
        <f>S58/E58</f>
        <v>0.3249317333333333</v>
      </c>
      <c r="Z58" s="34"/>
      <c r="AA58" s="70">
        <f>O58+Q58</f>
        <v>2436.99</v>
      </c>
      <c r="AB58" s="71"/>
      <c r="AC58" s="71"/>
      <c r="AD58" s="71">
        <f t="shared" si="32"/>
        <v>0</v>
      </c>
      <c r="AE58" s="72">
        <f t="shared" si="33"/>
        <v>0</v>
      </c>
      <c r="AF58" s="73"/>
      <c r="AG58" s="71">
        <f>AK58</f>
        <v>5063</v>
      </c>
      <c r="AH58" s="71"/>
      <c r="AI58" s="74">
        <f t="shared" si="24"/>
        <v>5063</v>
      </c>
      <c r="AJ58" s="75"/>
      <c r="AK58" s="71">
        <f>'[1]фп перег 2.07.04'!AE56</f>
        <v>5063</v>
      </c>
      <c r="AL58" s="71"/>
      <c r="AM58" s="71">
        <f t="shared" si="34"/>
        <v>0</v>
      </c>
      <c r="AN58" s="71">
        <f t="shared" si="35"/>
        <v>0</v>
      </c>
      <c r="AO58" s="71"/>
      <c r="AP58" s="71"/>
      <c r="AQ58" s="71"/>
      <c r="AR58" s="71"/>
      <c r="AS58" s="71"/>
      <c r="AT58" s="71">
        <f>AH58-AR58</f>
        <v>0</v>
      </c>
      <c r="AU58" s="71">
        <f t="shared" si="36"/>
        <v>0</v>
      </c>
      <c r="AV58" s="74">
        <f t="shared" si="37"/>
        <v>0</v>
      </c>
      <c r="AW58" s="35"/>
      <c r="AX58" s="71"/>
      <c r="AY58" s="71"/>
      <c r="AZ58" s="71"/>
      <c r="BA58" s="71"/>
      <c r="BB58" s="71"/>
      <c r="BC58" s="71"/>
      <c r="BD58" s="35"/>
      <c r="BE58" s="35"/>
      <c r="BF58" s="27"/>
      <c r="BG58" s="189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</row>
    <row r="59" spans="1:130" ht="112.5">
      <c r="A59" s="67" t="s">
        <v>88</v>
      </c>
      <c r="B59" s="27" t="s">
        <v>89</v>
      </c>
      <c r="C59" s="27">
        <v>80000</v>
      </c>
      <c r="D59" s="28">
        <v>80000</v>
      </c>
      <c r="E59" s="29">
        <v>80000</v>
      </c>
      <c r="F59" s="29">
        <f>9912.71532+163.16088+13.1076+0.6036+4088.28468</f>
        <v>14177.87208</v>
      </c>
      <c r="G59" s="30">
        <f>F59/6</f>
        <v>2362.9786799999997</v>
      </c>
      <c r="H59" s="29">
        <f>F59*0.0365+0.00059</f>
        <v>517.49292092</v>
      </c>
      <c r="I59" s="29"/>
      <c r="J59" s="31">
        <f>'[1]фп перег 2.07.04'!M57</f>
        <v>14695.365</v>
      </c>
      <c r="K59" s="29">
        <f>24563.67855+38.376</f>
        <v>24602.05455</v>
      </c>
      <c r="L59" s="29">
        <f>K59/6</f>
        <v>4100.342425</v>
      </c>
      <c r="M59" s="29">
        <v>770.41</v>
      </c>
      <c r="N59" s="31">
        <f>'[1]фп перег 2.07.04'!S57</f>
        <v>25372.469</v>
      </c>
      <c r="O59" s="32">
        <f>F59+K59</f>
        <v>38779.92663</v>
      </c>
      <c r="P59" s="32">
        <f t="shared" si="38"/>
        <v>6463.321104999999</v>
      </c>
      <c r="Q59" s="32">
        <f t="shared" si="38"/>
        <v>1287.9029209199998</v>
      </c>
      <c r="R59" s="68">
        <f>K59/E59</f>
        <v>0.307525681875</v>
      </c>
      <c r="S59" s="69">
        <f>F59+X59</f>
        <v>39550.34108</v>
      </c>
      <c r="T59" s="31">
        <f>F59*0.0365</f>
        <v>517.49233092</v>
      </c>
      <c r="U59" s="28" t="e">
        <f>#REF!*G59</f>
        <v>#REF!</v>
      </c>
      <c r="V59" s="28" t="e">
        <f>(G59+Z59)*#REF!*0.2</f>
        <v>#REF!</v>
      </c>
      <c r="W59" s="32">
        <v>14627.19301</v>
      </c>
      <c r="X59" s="32">
        <f>'[2]новый 2003-2005'!S82</f>
        <v>25372.469</v>
      </c>
      <c r="Y59" s="68">
        <f>S59/E59</f>
        <v>0.4943792635</v>
      </c>
      <c r="Z59" s="34"/>
      <c r="AA59" s="70">
        <f>O59+Q59</f>
        <v>40067.82955092</v>
      </c>
      <c r="AB59" s="71">
        <f>'[1]фп перег 2.07.04'!Y57</f>
        <v>32700</v>
      </c>
      <c r="AC59" s="71"/>
      <c r="AD59" s="71">
        <f t="shared" si="32"/>
        <v>0</v>
      </c>
      <c r="AE59" s="72">
        <f t="shared" si="33"/>
        <v>0</v>
      </c>
      <c r="AF59" s="73">
        <f>AB59</f>
        <v>32700</v>
      </c>
      <c r="AG59" s="71">
        <v>0</v>
      </c>
      <c r="AH59" s="71"/>
      <c r="AI59" s="74">
        <f t="shared" si="24"/>
        <v>32700</v>
      </c>
      <c r="AJ59" s="75"/>
      <c r="AK59" s="71">
        <f>'[1]фп перег 2.07.04'!AE57+4</f>
        <v>7228</v>
      </c>
      <c r="AL59" s="71"/>
      <c r="AM59" s="71">
        <f t="shared" si="34"/>
        <v>-7228</v>
      </c>
      <c r="AN59" s="71">
        <f t="shared" si="35"/>
        <v>0</v>
      </c>
      <c r="AO59" s="71"/>
      <c r="AP59" s="71"/>
      <c r="AQ59" s="71"/>
      <c r="AR59" s="71"/>
      <c r="AS59" s="71"/>
      <c r="AT59" s="71">
        <f>AH59-AR59</f>
        <v>0</v>
      </c>
      <c r="AU59" s="71">
        <f t="shared" si="36"/>
        <v>0</v>
      </c>
      <c r="AV59" s="74">
        <f t="shared" si="37"/>
        <v>0</v>
      </c>
      <c r="AW59" s="35"/>
      <c r="AX59" s="71"/>
      <c r="AY59" s="71"/>
      <c r="AZ59" s="71"/>
      <c r="BA59" s="71"/>
      <c r="BB59" s="71"/>
      <c r="BC59" s="71"/>
      <c r="BD59" s="35"/>
      <c r="BE59" s="35"/>
      <c r="BF59" s="27"/>
      <c r="BG59" s="189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</row>
    <row r="60" spans="1:130" ht="33.75">
      <c r="A60" s="67" t="str">
        <f>A62</f>
        <v>PIU</v>
      </c>
      <c r="B60" s="27" t="str">
        <f>B62</f>
        <v>Услуги по сопровождению Проекта</v>
      </c>
      <c r="C60" s="27"/>
      <c r="D60" s="28"/>
      <c r="E60" s="29"/>
      <c r="F60" s="29"/>
      <c r="G60" s="30"/>
      <c r="H60" s="29"/>
      <c r="I60" s="29"/>
      <c r="J60" s="31"/>
      <c r="K60" s="29"/>
      <c r="L60" s="29"/>
      <c r="M60" s="29"/>
      <c r="N60" s="31"/>
      <c r="O60" s="32"/>
      <c r="P60" s="32"/>
      <c r="Q60" s="32"/>
      <c r="R60" s="68"/>
      <c r="S60" s="69"/>
      <c r="T60" s="31"/>
      <c r="U60" s="28"/>
      <c r="V60" s="28"/>
      <c r="W60" s="32"/>
      <c r="X60" s="32"/>
      <c r="Y60" s="68"/>
      <c r="Z60" s="34"/>
      <c r="AA60" s="70"/>
      <c r="AB60" s="71">
        <f>0.6*AB62</f>
        <v>7888.799999999999</v>
      </c>
      <c r="AC60" s="71"/>
      <c r="AD60" s="71">
        <f t="shared" si="32"/>
        <v>0</v>
      </c>
      <c r="AE60" s="72">
        <f t="shared" si="33"/>
        <v>0</v>
      </c>
      <c r="AF60" s="73">
        <f>AB60</f>
        <v>7888.799999999999</v>
      </c>
      <c r="AG60" s="71">
        <f>AK60</f>
        <v>8100</v>
      </c>
      <c r="AH60" s="71">
        <f>AQ60</f>
        <v>8220</v>
      </c>
      <c r="AI60" s="74">
        <f t="shared" si="24"/>
        <v>24208.8</v>
      </c>
      <c r="AJ60" s="75">
        <f>AC60</f>
        <v>0</v>
      </c>
      <c r="AK60" s="71">
        <f>0.6*AK62</f>
        <v>8100</v>
      </c>
      <c r="AL60" s="71"/>
      <c r="AM60" s="71">
        <f t="shared" si="34"/>
        <v>0</v>
      </c>
      <c r="AN60" s="71">
        <f t="shared" si="35"/>
        <v>0</v>
      </c>
      <c r="AO60" s="71">
        <f>AL60</f>
        <v>0</v>
      </c>
      <c r="AP60" s="71">
        <f>AS60</f>
        <v>0</v>
      </c>
      <c r="AQ60" s="71">
        <f aca="true" t="shared" si="39" ref="AQ60:AS61">0.6*AQ62</f>
        <v>8220</v>
      </c>
      <c r="AR60" s="71">
        <f t="shared" si="39"/>
        <v>0</v>
      </c>
      <c r="AS60" s="71">
        <f t="shared" si="39"/>
        <v>0</v>
      </c>
      <c r="AT60" s="71">
        <f>AH60-AQ60</f>
        <v>0</v>
      </c>
      <c r="AU60" s="71">
        <f t="shared" si="36"/>
        <v>0</v>
      </c>
      <c r="AV60" s="74">
        <f t="shared" si="37"/>
        <v>0</v>
      </c>
      <c r="AW60" s="35"/>
      <c r="AX60" s="71"/>
      <c r="AY60" s="71"/>
      <c r="AZ60" s="71"/>
      <c r="BA60" s="71"/>
      <c r="BB60" s="71"/>
      <c r="BC60" s="71"/>
      <c r="BD60" s="35"/>
      <c r="BE60" s="35"/>
      <c r="BF60" s="27"/>
      <c r="BG60" s="189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</row>
    <row r="61" spans="1:130" ht="34.5" thickBot="1">
      <c r="A61" s="78" t="str">
        <f>A63</f>
        <v>PMC</v>
      </c>
      <c r="B61" s="41" t="str">
        <f>B63</f>
        <v>Услуги по управлению Проектом</v>
      </c>
      <c r="C61" s="41"/>
      <c r="D61" s="42"/>
      <c r="E61" s="79"/>
      <c r="F61" s="79"/>
      <c r="G61" s="80"/>
      <c r="H61" s="79"/>
      <c r="I61" s="79"/>
      <c r="J61" s="81"/>
      <c r="K61" s="79"/>
      <c r="L61" s="79"/>
      <c r="M61" s="79"/>
      <c r="N61" s="81"/>
      <c r="O61" s="82"/>
      <c r="P61" s="82"/>
      <c r="Q61" s="82"/>
      <c r="R61" s="83"/>
      <c r="S61" s="84"/>
      <c r="T61" s="81"/>
      <c r="U61" s="42"/>
      <c r="V61" s="42"/>
      <c r="W61" s="82"/>
      <c r="X61" s="82"/>
      <c r="Y61" s="83"/>
      <c r="Z61" s="85"/>
      <c r="AA61" s="86"/>
      <c r="AB61" s="87">
        <f>0.6*AB63</f>
        <v>5400</v>
      </c>
      <c r="AC61" s="87">
        <f>0.6*AC63</f>
        <v>30000</v>
      </c>
      <c r="AD61" s="87">
        <f t="shared" si="32"/>
        <v>1876</v>
      </c>
      <c r="AE61" s="88">
        <f t="shared" si="33"/>
        <v>10424</v>
      </c>
      <c r="AF61" s="89">
        <v>7276</v>
      </c>
      <c r="AG61" s="87">
        <v>3875</v>
      </c>
      <c r="AH61" s="87">
        <f>AQ61-351</f>
        <v>2349</v>
      </c>
      <c r="AI61" s="90">
        <f t="shared" si="24"/>
        <v>13500</v>
      </c>
      <c r="AJ61" s="91">
        <v>40424</v>
      </c>
      <c r="AK61" s="87">
        <f>0.6*AK63</f>
        <v>5400</v>
      </c>
      <c r="AL61" s="87">
        <f>0.6*AL63</f>
        <v>30000</v>
      </c>
      <c r="AM61" s="87">
        <f t="shared" si="34"/>
        <v>-1525</v>
      </c>
      <c r="AN61" s="87">
        <f t="shared" si="35"/>
        <v>-8475</v>
      </c>
      <c r="AO61" s="87">
        <v>21525</v>
      </c>
      <c r="AP61" s="87">
        <f>AS61-1949</f>
        <v>13051</v>
      </c>
      <c r="AQ61" s="87">
        <f t="shared" si="39"/>
        <v>2700</v>
      </c>
      <c r="AR61" s="87">
        <f t="shared" si="39"/>
        <v>0</v>
      </c>
      <c r="AS61" s="87">
        <f t="shared" si="39"/>
        <v>15000</v>
      </c>
      <c r="AT61" s="87">
        <f>AH61-AQ61</f>
        <v>-351</v>
      </c>
      <c r="AU61" s="87">
        <f t="shared" si="36"/>
        <v>-1949</v>
      </c>
      <c r="AV61" s="90">
        <f t="shared" si="37"/>
        <v>75000</v>
      </c>
      <c r="AW61" s="35"/>
      <c r="AX61" s="71"/>
      <c r="AY61" s="71"/>
      <c r="AZ61" s="71"/>
      <c r="BA61" s="71"/>
      <c r="BB61" s="71"/>
      <c r="BC61" s="71"/>
      <c r="BD61" s="35"/>
      <c r="BE61" s="35"/>
      <c r="BF61" s="27"/>
      <c r="BG61" s="189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</row>
    <row r="62" spans="1:130" ht="11.25" customHeight="1" hidden="1">
      <c r="A62" s="50" t="s">
        <v>90</v>
      </c>
      <c r="B62" s="51" t="s">
        <v>91</v>
      </c>
      <c r="C62" s="51"/>
      <c r="D62" s="52"/>
      <c r="E62" s="53">
        <v>45360</v>
      </c>
      <c r="F62" s="53">
        <f>J62-G62</f>
        <v>9450</v>
      </c>
      <c r="G62" s="54">
        <f>J62/6</f>
        <v>1890</v>
      </c>
      <c r="H62" s="53"/>
      <c r="I62" s="129">
        <f>1941.816+1359.455+582.361</f>
        <v>3883.6319999999996</v>
      </c>
      <c r="J62" s="130">
        <v>11340</v>
      </c>
      <c r="K62" s="53">
        <v>11340</v>
      </c>
      <c r="L62" s="53">
        <f>K62/6</f>
        <v>1890</v>
      </c>
      <c r="M62" s="53">
        <v>0</v>
      </c>
      <c r="N62" s="55">
        <f>K62</f>
        <v>11340</v>
      </c>
      <c r="O62" s="56">
        <f>AA62-P62</f>
        <v>22136.359991666668</v>
      </c>
      <c r="P62" s="56">
        <f>AA62/6</f>
        <v>4427.271998333334</v>
      </c>
      <c r="Q62" s="56"/>
      <c r="R62" s="131" t="e">
        <f>#REF!/E62</f>
        <v>#REF!</v>
      </c>
      <c r="S62" s="58">
        <f>11340+11340</f>
        <v>22680</v>
      </c>
      <c r="T62" s="58"/>
      <c r="U62" s="58"/>
      <c r="V62" s="58"/>
      <c r="W62" s="58"/>
      <c r="X62" s="58"/>
      <c r="Y62" s="131">
        <f>S62/E62</f>
        <v>0.5</v>
      </c>
      <c r="Z62" s="131"/>
      <c r="AA62" s="132">
        <f>26563.63199</f>
        <v>26563.63199</v>
      </c>
      <c r="AB62" s="133">
        <v>13148</v>
      </c>
      <c r="AC62" s="134"/>
      <c r="AD62" s="134">
        <f t="shared" si="32"/>
        <v>0</v>
      </c>
      <c r="AE62" s="134">
        <f t="shared" si="33"/>
        <v>0</v>
      </c>
      <c r="AF62" s="128">
        <f>AB62</f>
        <v>13148</v>
      </c>
      <c r="AG62" s="135"/>
      <c r="AH62" s="135"/>
      <c r="AI62" s="135"/>
      <c r="AJ62" s="136"/>
      <c r="AK62" s="133">
        <f>'[2]новый 2003-2005'!AE8</f>
        <v>13500</v>
      </c>
      <c r="AL62" s="134"/>
      <c r="AM62" s="134">
        <f aca="true" t="shared" si="40" ref="AM62:AN65">AO62-AK62</f>
        <v>0</v>
      </c>
      <c r="AN62" s="134">
        <f t="shared" si="40"/>
        <v>0</v>
      </c>
      <c r="AO62" s="128">
        <f>AK62</f>
        <v>13500</v>
      </c>
      <c r="AP62" s="136"/>
      <c r="AQ62" s="133">
        <f>'[2]новый 2003-2005'!AK8</f>
        <v>13700</v>
      </c>
      <c r="AR62" s="134"/>
      <c r="AS62" s="134"/>
      <c r="AT62" s="134">
        <f aca="true" t="shared" si="41" ref="AT62:AU65">AV62-AR62</f>
        <v>13700</v>
      </c>
      <c r="AU62" s="134">
        <f t="shared" si="41"/>
        <v>0</v>
      </c>
      <c r="AV62" s="128">
        <f>AQ62</f>
        <v>13700</v>
      </c>
      <c r="AW62" s="125"/>
      <c r="AX62" s="69"/>
      <c r="AY62" s="71"/>
      <c r="AZ62" s="71"/>
      <c r="BA62" s="71"/>
      <c r="BB62" s="71"/>
      <c r="BC62" s="71"/>
      <c r="BD62" s="71"/>
      <c r="BE62" s="71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</row>
    <row r="63" spans="1:130" ht="11.25" customHeight="1" hidden="1">
      <c r="A63" s="67" t="s">
        <v>92</v>
      </c>
      <c r="B63" s="27" t="s">
        <v>93</v>
      </c>
      <c r="C63" s="27"/>
      <c r="D63" s="28"/>
      <c r="E63" s="29">
        <v>150000</v>
      </c>
      <c r="F63" s="76">
        <v>0</v>
      </c>
      <c r="G63" s="76">
        <v>0</v>
      </c>
      <c r="H63" s="76"/>
      <c r="I63" s="137"/>
      <c r="J63" s="138"/>
      <c r="K63" s="76">
        <f>N63</f>
        <v>3656.9300000000003</v>
      </c>
      <c r="L63" s="76">
        <f>K63/6</f>
        <v>609.4883333333333</v>
      </c>
      <c r="M63" s="76">
        <v>0</v>
      </c>
      <c r="N63" s="36">
        <f>21942.93+'[1]фп рг 90904'!AN10</f>
        <v>3656.9300000000003</v>
      </c>
      <c r="O63" s="32">
        <f>F63+N63</f>
        <v>3656.9300000000003</v>
      </c>
      <c r="P63" s="70">
        <f>O63/6</f>
        <v>609.4883333333333</v>
      </c>
      <c r="Q63" s="70"/>
      <c r="R63" s="35"/>
      <c r="S63" s="35"/>
      <c r="T63" s="35"/>
      <c r="U63" s="35"/>
      <c r="V63" s="35"/>
      <c r="W63" s="35"/>
      <c r="X63" s="35"/>
      <c r="Y63" s="35"/>
      <c r="Z63" s="139"/>
      <c r="AA63" s="140">
        <f>O63+Q63</f>
        <v>3656.9300000000003</v>
      </c>
      <c r="AB63" s="141">
        <f>'[1]фп по рг 50504'!Y9</f>
        <v>9000</v>
      </c>
      <c r="AC63" s="142">
        <f>'[1]фп по рг 50504'!AA9</f>
        <v>50000</v>
      </c>
      <c r="AD63" s="142">
        <f t="shared" si="32"/>
        <v>0</v>
      </c>
      <c r="AE63" s="142">
        <f t="shared" si="33"/>
        <v>0</v>
      </c>
      <c r="AF63" s="125">
        <f>AB63</f>
        <v>9000</v>
      </c>
      <c r="AG63" s="143"/>
      <c r="AH63" s="143"/>
      <c r="AI63" s="143"/>
      <c r="AJ63" s="126">
        <f>AC63</f>
        <v>50000</v>
      </c>
      <c r="AK63" s="141">
        <f>'[1]фп по рг 50504'!AE9</f>
        <v>9000</v>
      </c>
      <c r="AL63" s="142">
        <f>'[1]фп по рг 50504'!AG9</f>
        <v>50000</v>
      </c>
      <c r="AM63" s="142">
        <f t="shared" si="40"/>
        <v>0</v>
      </c>
      <c r="AN63" s="142">
        <f t="shared" si="40"/>
        <v>0</v>
      </c>
      <c r="AO63" s="125">
        <f>AK63</f>
        <v>9000</v>
      </c>
      <c r="AP63" s="126">
        <f>AL63</f>
        <v>50000</v>
      </c>
      <c r="AQ63" s="141">
        <f>'[1]фп по рг 50504'!AJ9</f>
        <v>4500</v>
      </c>
      <c r="AR63" s="142"/>
      <c r="AS63" s="142">
        <f>'[1]фп по рг 50504'!AM9</f>
        <v>25000</v>
      </c>
      <c r="AT63" s="142">
        <f t="shared" si="41"/>
        <v>4500</v>
      </c>
      <c r="AU63" s="142">
        <f t="shared" si="41"/>
        <v>-25000</v>
      </c>
      <c r="AV63" s="125">
        <f>AQ63</f>
        <v>4500</v>
      </c>
      <c r="AW63" s="125"/>
      <c r="AX63" s="69"/>
      <c r="AY63" s="71"/>
      <c r="AZ63" s="71"/>
      <c r="BA63" s="71"/>
      <c r="BB63" s="71"/>
      <c r="BC63" s="71"/>
      <c r="BD63" s="71"/>
      <c r="BE63" s="71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</row>
    <row r="64" spans="1:130" ht="11.25" customHeight="1" hidden="1">
      <c r="A64" s="67" t="s">
        <v>94</v>
      </c>
      <c r="B64" s="27" t="s">
        <v>95</v>
      </c>
      <c r="C64" s="27"/>
      <c r="D64" s="35"/>
      <c r="E64" s="76">
        <v>9000</v>
      </c>
      <c r="F64" s="76">
        <v>0</v>
      </c>
      <c r="G64" s="76"/>
      <c r="H64" s="76"/>
      <c r="I64" s="137"/>
      <c r="J64" s="138"/>
      <c r="K64" s="29">
        <f>3200.11548+344.06993+1720.34965</f>
        <v>5264.53506</v>
      </c>
      <c r="L64" s="29">
        <f>K64/6</f>
        <v>877.42251</v>
      </c>
      <c r="M64" s="29"/>
      <c r="N64" s="31">
        <f>K64</f>
        <v>5264.53506</v>
      </c>
      <c r="O64" s="32">
        <f>F64+N64</f>
        <v>5264.53506</v>
      </c>
      <c r="P64" s="32">
        <f>O64/6</f>
        <v>877.42251</v>
      </c>
      <c r="Q64" s="32"/>
      <c r="R64" s="144">
        <f>K64/E64</f>
        <v>0.5849483400000001</v>
      </c>
      <c r="S64" s="36">
        <f>K64+5901-533</f>
        <v>10632.53506</v>
      </c>
      <c r="T64" s="36"/>
      <c r="U64" s="145"/>
      <c r="V64" s="145"/>
      <c r="W64" s="70"/>
      <c r="X64" s="32"/>
      <c r="Y64" s="146">
        <f>S64/E64</f>
        <v>1.1813927844444445</v>
      </c>
      <c r="Z64" s="144"/>
      <c r="AA64" s="140">
        <f>O64+Q64</f>
        <v>5264.53506</v>
      </c>
      <c r="AB64" s="73">
        <v>5500</v>
      </c>
      <c r="AC64" s="71"/>
      <c r="AD64" s="71">
        <f t="shared" si="32"/>
        <v>0</v>
      </c>
      <c r="AE64" s="71">
        <f t="shared" si="33"/>
        <v>0</v>
      </c>
      <c r="AF64" s="71">
        <f>AB64</f>
        <v>5500</v>
      </c>
      <c r="AG64" s="72"/>
      <c r="AH64" s="72"/>
      <c r="AI64" s="72"/>
      <c r="AJ64" s="74"/>
      <c r="AK64" s="73"/>
      <c r="AL64" s="71"/>
      <c r="AM64" s="71">
        <f t="shared" si="40"/>
        <v>0</v>
      </c>
      <c r="AN64" s="71">
        <f t="shared" si="40"/>
        <v>0</v>
      </c>
      <c r="AO64" s="71"/>
      <c r="AP64" s="74"/>
      <c r="AQ64" s="73"/>
      <c r="AR64" s="71"/>
      <c r="AS64" s="71"/>
      <c r="AT64" s="71">
        <f t="shared" si="41"/>
        <v>0</v>
      </c>
      <c r="AU64" s="71">
        <f t="shared" si="41"/>
        <v>0</v>
      </c>
      <c r="AV64" s="71"/>
      <c r="AW64" s="71"/>
      <c r="AX64" s="69"/>
      <c r="AY64" s="71"/>
      <c r="AZ64" s="71"/>
      <c r="BA64" s="71"/>
      <c r="BB64" s="71"/>
      <c r="BC64" s="71"/>
      <c r="BD64" s="71"/>
      <c r="BE64" s="71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</row>
    <row r="65" spans="1:130" ht="11.25" customHeight="1" hidden="1">
      <c r="A65" s="67" t="s">
        <v>96</v>
      </c>
      <c r="B65" s="27" t="s">
        <v>97</v>
      </c>
      <c r="C65" s="27"/>
      <c r="D65" s="35"/>
      <c r="E65" s="76">
        <v>3000</v>
      </c>
      <c r="F65" s="29"/>
      <c r="G65" s="76">
        <f>F65/6</f>
        <v>0</v>
      </c>
      <c r="H65" s="76"/>
      <c r="I65" s="137"/>
      <c r="J65" s="138">
        <f>'[2]новый 2003-2005'!M14</f>
        <v>1573.925</v>
      </c>
      <c r="K65" s="76">
        <v>0</v>
      </c>
      <c r="L65" s="29">
        <v>0</v>
      </c>
      <c r="M65" s="29"/>
      <c r="N65" s="31"/>
      <c r="O65" s="32">
        <f>F65+N65</f>
        <v>0</v>
      </c>
      <c r="P65" s="32">
        <f>O65/6</f>
        <v>0</v>
      </c>
      <c r="Q65" s="32"/>
      <c r="R65" s="144">
        <v>1</v>
      </c>
      <c r="S65" s="71">
        <v>1574</v>
      </c>
      <c r="T65" s="36"/>
      <c r="U65" s="145"/>
      <c r="V65" s="145"/>
      <c r="W65" s="70"/>
      <c r="X65" s="32"/>
      <c r="Y65" s="146">
        <v>1</v>
      </c>
      <c r="Z65" s="147"/>
      <c r="AA65" s="140">
        <f>O65+Q65</f>
        <v>0</v>
      </c>
      <c r="AB65" s="73"/>
      <c r="AC65" s="71"/>
      <c r="AD65" s="71">
        <f t="shared" si="32"/>
        <v>0</v>
      </c>
      <c r="AE65" s="71">
        <f t="shared" si="33"/>
        <v>0</v>
      </c>
      <c r="AF65" s="71"/>
      <c r="AG65" s="72"/>
      <c r="AH65" s="72"/>
      <c r="AI65" s="72"/>
      <c r="AJ65" s="74"/>
      <c r="AK65" s="73"/>
      <c r="AL65" s="71"/>
      <c r="AM65" s="71">
        <f t="shared" si="40"/>
        <v>0</v>
      </c>
      <c r="AN65" s="71">
        <f t="shared" si="40"/>
        <v>0</v>
      </c>
      <c r="AO65" s="71"/>
      <c r="AP65" s="74"/>
      <c r="AQ65" s="73"/>
      <c r="AR65" s="71"/>
      <c r="AS65" s="71"/>
      <c r="AT65" s="71">
        <f t="shared" si="41"/>
        <v>0</v>
      </c>
      <c r="AU65" s="71">
        <f t="shared" si="41"/>
        <v>0</v>
      </c>
      <c r="AV65" s="71"/>
      <c r="AW65" s="71"/>
      <c r="AX65" s="69"/>
      <c r="AY65" s="71"/>
      <c r="AZ65" s="71"/>
      <c r="BA65" s="71"/>
      <c r="BB65" s="71"/>
      <c r="BC65" s="71"/>
      <c r="BD65" s="71"/>
      <c r="BE65" s="71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</row>
    <row r="66" spans="1:130" ht="11.25" customHeight="1" hidden="1">
      <c r="A66" s="148" t="s">
        <v>98</v>
      </c>
      <c r="B66" s="108"/>
      <c r="C66" s="108"/>
      <c r="D66" s="107"/>
      <c r="E66" s="149" t="e">
        <f>2626000-#REF!-E62-E63-E64-E65</f>
        <v>#REF!</v>
      </c>
      <c r="F66" s="110"/>
      <c r="G66" s="149"/>
      <c r="H66" s="149"/>
      <c r="I66" s="150"/>
      <c r="J66" s="151"/>
      <c r="K66" s="110"/>
      <c r="L66" s="110"/>
      <c r="M66" s="110"/>
      <c r="N66" s="112"/>
      <c r="O66" s="113">
        <f>F66+N66</f>
        <v>0</v>
      </c>
      <c r="P66" s="113"/>
      <c r="Q66" s="113"/>
      <c r="R66" s="152"/>
      <c r="S66" s="152"/>
      <c r="T66" s="152"/>
      <c r="U66" s="153"/>
      <c r="V66" s="153"/>
      <c r="W66" s="118"/>
      <c r="X66" s="113"/>
      <c r="Y66" s="154"/>
      <c r="Z66" s="154"/>
      <c r="AA66" s="155">
        <f>O66+Q66</f>
        <v>0</v>
      </c>
      <c r="AB66" s="156"/>
      <c r="AC66" s="92"/>
      <c r="AD66" s="92"/>
      <c r="AE66" s="92"/>
      <c r="AF66" s="92"/>
      <c r="AG66" s="157"/>
      <c r="AH66" s="157"/>
      <c r="AI66" s="157"/>
      <c r="AJ66" s="158"/>
      <c r="AK66" s="156"/>
      <c r="AL66" s="92"/>
      <c r="AM66" s="92"/>
      <c r="AN66" s="92"/>
      <c r="AO66" s="92"/>
      <c r="AP66" s="158"/>
      <c r="AQ66" s="156"/>
      <c r="AR66" s="92"/>
      <c r="AS66" s="92"/>
      <c r="AT66" s="92"/>
      <c r="AU66" s="92"/>
      <c r="AV66" s="92"/>
      <c r="AW66" s="71"/>
      <c r="AX66" s="188"/>
      <c r="AY66" s="71"/>
      <c r="AZ66" s="71"/>
      <c r="BA66" s="71"/>
      <c r="BB66" s="71"/>
      <c r="BC66" s="71"/>
      <c r="BD66" s="71"/>
      <c r="BE66" s="71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</row>
    <row r="67" spans="1:130" s="171" customFormat="1" ht="15.75" customHeight="1" hidden="1">
      <c r="A67" s="159" t="s">
        <v>99</v>
      </c>
      <c r="B67" s="160"/>
      <c r="C67" s="160"/>
      <c r="D67" s="160"/>
      <c r="E67" s="161" t="e">
        <f>SUM(E62:E66)</f>
        <v>#REF!</v>
      </c>
      <c r="F67" s="161">
        <f>SUM(F62:F66)</f>
        <v>9450</v>
      </c>
      <c r="G67" s="161">
        <f>SUM(G62:G66)</f>
        <v>1890</v>
      </c>
      <c r="H67" s="161">
        <f>SUM(H62:H66)</f>
        <v>0</v>
      </c>
      <c r="I67" s="162"/>
      <c r="J67" s="163">
        <f>J17+J46+SUM(J62:J65)</f>
        <v>131760.199</v>
      </c>
      <c r="K67" s="164">
        <f>SUM(K62:K66)</f>
        <v>20261.465060000002</v>
      </c>
      <c r="L67" s="164">
        <f>SUM(L62:L66)</f>
        <v>3376.910843333333</v>
      </c>
      <c r="M67" s="164"/>
      <c r="N67" s="165">
        <f aca="true" t="shared" si="42" ref="N67:AA67">SUM(N62:N66)</f>
        <v>20261.465060000002</v>
      </c>
      <c r="O67" s="165">
        <f t="shared" si="42"/>
        <v>31057.825051666667</v>
      </c>
      <c r="P67" s="165">
        <f t="shared" si="42"/>
        <v>5914.182841666668</v>
      </c>
      <c r="Q67" s="165">
        <f t="shared" si="42"/>
        <v>0</v>
      </c>
      <c r="R67" s="165" t="e">
        <f t="shared" si="42"/>
        <v>#REF!</v>
      </c>
      <c r="S67" s="165">
        <f t="shared" si="42"/>
        <v>34886.53506</v>
      </c>
      <c r="T67" s="165">
        <f t="shared" si="42"/>
        <v>0</v>
      </c>
      <c r="U67" s="165">
        <f t="shared" si="42"/>
        <v>0</v>
      </c>
      <c r="V67" s="165">
        <f t="shared" si="42"/>
        <v>0</v>
      </c>
      <c r="W67" s="165">
        <f t="shared" si="42"/>
        <v>0</v>
      </c>
      <c r="X67" s="165">
        <f t="shared" si="42"/>
        <v>0</v>
      </c>
      <c r="Y67" s="165">
        <f t="shared" si="42"/>
        <v>2.6813927844444443</v>
      </c>
      <c r="Z67" s="165">
        <f t="shared" si="42"/>
        <v>0</v>
      </c>
      <c r="AA67" s="166">
        <f t="shared" si="42"/>
        <v>35485.097050000004</v>
      </c>
      <c r="AB67" s="167" t="e">
        <f>#REF!+AB64</f>
        <v>#REF!</v>
      </c>
      <c r="AC67" s="168" t="e">
        <f>#REF!+AC64</f>
        <v>#REF!</v>
      </c>
      <c r="AD67" s="168" t="e">
        <f>#REF!+AD64</f>
        <v>#REF!</v>
      </c>
      <c r="AE67" s="168" t="e">
        <f>#REF!+AE64</f>
        <v>#REF!</v>
      </c>
      <c r="AF67" s="168" t="e">
        <f>#REF!+AF64</f>
        <v>#REF!</v>
      </c>
      <c r="AG67" s="169"/>
      <c r="AH67" s="169"/>
      <c r="AI67" s="169"/>
      <c r="AJ67" s="170" t="e">
        <f>#REF!+AJ64</f>
        <v>#REF!</v>
      </c>
      <c r="AK67" s="167" t="e">
        <f>#REF!+AK64</f>
        <v>#REF!</v>
      </c>
      <c r="AL67" s="168" t="e">
        <f>#REF!+AL64</f>
        <v>#REF!</v>
      </c>
      <c r="AM67" s="168" t="e">
        <f>#REF!+AM64</f>
        <v>#REF!</v>
      </c>
      <c r="AN67" s="168" t="e">
        <f>#REF!+AN64</f>
        <v>#REF!</v>
      </c>
      <c r="AO67" s="168" t="e">
        <f>#REF!+AO64</f>
        <v>#REF!</v>
      </c>
      <c r="AP67" s="170" t="e">
        <f>#REF!+AP64</f>
        <v>#REF!</v>
      </c>
      <c r="AQ67" s="167" t="e">
        <f>#REF!+AQ64</f>
        <v>#REF!</v>
      </c>
      <c r="AR67" s="168" t="e">
        <f>#REF!+AR64</f>
        <v>#REF!</v>
      </c>
      <c r="AS67" s="168" t="e">
        <f>#REF!+AS64</f>
        <v>#REF!</v>
      </c>
      <c r="AT67" s="168" t="e">
        <f>#REF!+AT64</f>
        <v>#REF!</v>
      </c>
      <c r="AU67" s="168" t="e">
        <f>#REF!+AU64</f>
        <v>#REF!</v>
      </c>
      <c r="AV67" s="168" t="e">
        <f>#REF!+AV64</f>
        <v>#REF!</v>
      </c>
      <c r="AW67" s="188"/>
      <c r="AX67" s="188"/>
      <c r="AY67" s="188"/>
      <c r="AZ67" s="188"/>
      <c r="BA67" s="188"/>
      <c r="BB67" s="188"/>
      <c r="BC67" s="188"/>
      <c r="BD67" s="188"/>
      <c r="BE67" s="188"/>
      <c r="BF67" s="190"/>
      <c r="BG67" s="190"/>
      <c r="BH67" s="190"/>
      <c r="BI67" s="190"/>
      <c r="BJ67" s="190"/>
      <c r="BK67" s="190"/>
      <c r="BL67" s="190"/>
      <c r="BM67" s="190"/>
      <c r="BN67" s="190"/>
      <c r="BO67" s="190"/>
      <c r="BP67" s="190"/>
      <c r="BQ67" s="190"/>
      <c r="BR67" s="190"/>
      <c r="BS67" s="190"/>
      <c r="BT67" s="190"/>
      <c r="BU67" s="190"/>
      <c r="BV67" s="190"/>
      <c r="BW67" s="190"/>
      <c r="BX67" s="190"/>
      <c r="BY67" s="190"/>
      <c r="BZ67" s="190"/>
      <c r="CA67" s="190"/>
      <c r="CB67" s="190"/>
      <c r="CC67" s="190"/>
      <c r="CD67" s="190"/>
      <c r="CE67" s="190"/>
      <c r="CF67" s="190"/>
      <c r="CG67" s="190"/>
      <c r="CH67" s="190"/>
      <c r="CI67" s="190"/>
      <c r="CJ67" s="190"/>
      <c r="CK67" s="190"/>
      <c r="CL67" s="190"/>
      <c r="CM67" s="190"/>
      <c r="CN67" s="190"/>
      <c r="CO67" s="190"/>
      <c r="CP67" s="190"/>
      <c r="CQ67" s="190"/>
      <c r="CR67" s="190"/>
      <c r="CS67" s="190"/>
      <c r="CT67" s="190"/>
      <c r="CU67" s="190"/>
      <c r="CV67" s="190"/>
      <c r="CW67" s="190"/>
      <c r="CX67" s="190"/>
      <c r="CY67" s="190"/>
      <c r="CZ67" s="190"/>
      <c r="DA67" s="190"/>
      <c r="DB67" s="190"/>
      <c r="DC67" s="190"/>
      <c r="DD67" s="190"/>
      <c r="DE67" s="190"/>
      <c r="DF67" s="190"/>
      <c r="DG67" s="190"/>
      <c r="DH67" s="190"/>
      <c r="DI67" s="190"/>
      <c r="DJ67" s="190"/>
      <c r="DK67" s="190"/>
      <c r="DL67" s="190"/>
      <c r="DM67" s="190"/>
      <c r="DN67" s="190"/>
      <c r="DO67" s="190"/>
      <c r="DP67" s="190"/>
      <c r="DQ67" s="190"/>
      <c r="DR67" s="190"/>
      <c r="DS67" s="190"/>
      <c r="DT67" s="190"/>
      <c r="DU67" s="190"/>
      <c r="DV67" s="190"/>
      <c r="DW67" s="190"/>
      <c r="DX67" s="190"/>
      <c r="DY67" s="190"/>
      <c r="DZ67" s="190"/>
    </row>
    <row r="68" spans="1:130" ht="15" customHeight="1" thickBot="1">
      <c r="A68" s="211" t="s">
        <v>99</v>
      </c>
      <c r="B68" s="212"/>
      <c r="C68" s="172"/>
      <c r="D68" s="172"/>
      <c r="E68" s="173"/>
      <c r="F68" s="173"/>
      <c r="G68" s="173"/>
      <c r="H68" s="173"/>
      <c r="I68" s="173"/>
      <c r="J68" s="174"/>
      <c r="K68" s="175"/>
      <c r="L68" s="175"/>
      <c r="M68" s="175"/>
      <c r="N68" s="176"/>
      <c r="O68" s="177"/>
      <c r="P68" s="177"/>
      <c r="Q68" s="177"/>
      <c r="R68" s="174"/>
      <c r="S68" s="174"/>
      <c r="T68" s="174"/>
      <c r="U68" s="178"/>
      <c r="V68" s="178"/>
      <c r="W68" s="179"/>
      <c r="X68" s="179"/>
      <c r="Y68" s="180"/>
      <c r="Z68" s="181"/>
      <c r="AA68" s="179"/>
      <c r="AB68" s="174"/>
      <c r="AC68" s="174"/>
      <c r="AD68" s="174"/>
      <c r="AE68" s="182"/>
      <c r="AF68" s="183">
        <f aca="true" t="shared" si="43" ref="AF68:AP68">SUM(AF46+AF17)</f>
        <v>333507.5</v>
      </c>
      <c r="AG68" s="183">
        <f t="shared" si="43"/>
        <v>192000.4</v>
      </c>
      <c r="AH68" s="183">
        <f t="shared" si="43"/>
        <v>79482.5</v>
      </c>
      <c r="AI68" s="183">
        <f t="shared" si="43"/>
        <v>604990.5</v>
      </c>
      <c r="AJ68" s="183">
        <f t="shared" si="43"/>
        <v>311047</v>
      </c>
      <c r="AK68" s="183">
        <f t="shared" si="43"/>
        <v>179543</v>
      </c>
      <c r="AL68" s="183">
        <f t="shared" si="43"/>
        <v>522374</v>
      </c>
      <c r="AM68" s="183">
        <f t="shared" si="43"/>
        <v>12457</v>
      </c>
      <c r="AN68" s="183">
        <f t="shared" si="43"/>
        <v>151120</v>
      </c>
      <c r="AO68" s="183">
        <f t="shared" si="43"/>
        <v>673494</v>
      </c>
      <c r="AP68" s="183">
        <f t="shared" si="43"/>
        <v>365459</v>
      </c>
      <c r="AQ68" s="174"/>
      <c r="AR68" s="172"/>
      <c r="AS68" s="172"/>
      <c r="AT68" s="172"/>
      <c r="AU68" s="172"/>
      <c r="AV68" s="183">
        <f>SUM(AV46+AV17)</f>
        <v>1350000</v>
      </c>
      <c r="AW68" s="35"/>
      <c r="AX68" s="35"/>
      <c r="AY68" s="36"/>
      <c r="AZ68" s="35"/>
      <c r="BA68" s="35"/>
      <c r="BB68" s="35"/>
      <c r="BC68" s="35"/>
      <c r="BD68" s="35"/>
      <c r="BE68" s="35"/>
      <c r="BF68" s="35"/>
      <c r="BG68" s="187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</row>
    <row r="69" spans="1:130" ht="11.25" hidden="1">
      <c r="A69" s="190"/>
      <c r="B69" s="35"/>
      <c r="C69" s="35"/>
      <c r="D69" s="35"/>
      <c r="E69" s="76"/>
      <c r="F69" s="76"/>
      <c r="G69" s="76"/>
      <c r="H69" s="76"/>
      <c r="I69" s="76"/>
      <c r="J69" s="36"/>
      <c r="K69" s="29"/>
      <c r="L69" s="29"/>
      <c r="M69" s="29"/>
      <c r="N69" s="31"/>
      <c r="O69" s="32"/>
      <c r="P69" s="32"/>
      <c r="Q69" s="32"/>
      <c r="R69" s="36"/>
      <c r="S69" s="36"/>
      <c r="T69" s="36"/>
      <c r="U69" s="145"/>
      <c r="V69" s="145"/>
      <c r="W69" s="70"/>
      <c r="X69" s="70"/>
      <c r="Y69" s="147"/>
      <c r="Z69" s="144"/>
      <c r="AA69" s="70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5"/>
      <c r="AS69" s="35"/>
      <c r="AT69" s="35"/>
      <c r="AU69" s="35"/>
      <c r="AV69" s="35"/>
      <c r="AW69" s="35"/>
      <c r="AX69" s="35"/>
      <c r="AY69" s="36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</row>
    <row r="70" spans="1:130" ht="11.25" hidden="1">
      <c r="A70" s="35"/>
      <c r="B70" s="35"/>
      <c r="C70" s="35"/>
      <c r="D70" s="35"/>
      <c r="E70" s="76"/>
      <c r="F70" s="76"/>
      <c r="G70" s="76"/>
      <c r="H70" s="76"/>
      <c r="I70" s="76"/>
      <c r="J70" s="36"/>
      <c r="K70" s="36"/>
      <c r="L70" s="36"/>
      <c r="M70" s="36"/>
      <c r="N70" s="36"/>
      <c r="O70" s="32"/>
      <c r="P70" s="70"/>
      <c r="Q70" s="70"/>
      <c r="R70" s="35"/>
      <c r="S70" s="35"/>
      <c r="T70" s="35"/>
      <c r="U70" s="35"/>
      <c r="V70" s="35"/>
      <c r="W70" s="70"/>
      <c r="X70" s="70"/>
      <c r="Y70" s="35"/>
      <c r="Z70" s="35"/>
      <c r="AA70" s="70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5"/>
      <c r="AS70" s="35"/>
      <c r="AT70" s="35"/>
      <c r="AU70" s="35"/>
      <c r="AV70" s="35"/>
      <c r="AW70" s="35"/>
      <c r="AX70" s="35"/>
      <c r="AY70" s="36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</row>
    <row r="71" spans="1:130" ht="11.25" hidden="1">
      <c r="A71" s="35"/>
      <c r="B71" s="35"/>
      <c r="C71" s="35"/>
      <c r="D71" s="35"/>
      <c r="E71" s="76"/>
      <c r="F71" s="76"/>
      <c r="G71" s="76"/>
      <c r="H71" s="76"/>
      <c r="I71" s="76"/>
      <c r="J71" s="36"/>
      <c r="K71" s="36"/>
      <c r="L71" s="36"/>
      <c r="M71" s="36"/>
      <c r="N71" s="36"/>
      <c r="O71" s="32"/>
      <c r="P71" s="70"/>
      <c r="Q71" s="70"/>
      <c r="R71" s="35"/>
      <c r="S71" s="35"/>
      <c r="T71" s="35"/>
      <c r="U71" s="35"/>
      <c r="V71" s="35"/>
      <c r="W71" s="70"/>
      <c r="X71" s="70"/>
      <c r="Y71" s="35"/>
      <c r="Z71" s="35"/>
      <c r="AA71" s="70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5"/>
      <c r="AS71" s="35"/>
      <c r="AT71" s="35"/>
      <c r="AU71" s="35"/>
      <c r="AV71" s="35"/>
      <c r="AW71" s="35"/>
      <c r="AX71" s="35"/>
      <c r="AY71" s="36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</row>
    <row r="72" spans="1:130" ht="11.25" hidden="1">
      <c r="A72" s="35"/>
      <c r="B72" s="35"/>
      <c r="C72" s="35"/>
      <c r="D72" s="35"/>
      <c r="E72" s="76"/>
      <c r="F72" s="29"/>
      <c r="G72" s="76"/>
      <c r="H72" s="76"/>
      <c r="I72" s="76"/>
      <c r="J72" s="36"/>
      <c r="K72" s="36"/>
      <c r="L72" s="31"/>
      <c r="M72" s="31"/>
      <c r="N72" s="31"/>
      <c r="O72" s="32"/>
      <c r="P72" s="70"/>
      <c r="Q72" s="32"/>
      <c r="R72" s="35"/>
      <c r="S72" s="35"/>
      <c r="T72" s="35"/>
      <c r="U72" s="35"/>
      <c r="V72" s="35"/>
      <c r="W72" s="70"/>
      <c r="X72" s="70"/>
      <c r="Y72" s="35"/>
      <c r="Z72" s="35"/>
      <c r="AA72" s="70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5"/>
      <c r="AS72" s="35"/>
      <c r="AT72" s="35"/>
      <c r="AU72" s="35"/>
      <c r="AV72" s="35"/>
      <c r="AW72" s="35"/>
      <c r="AX72" s="35"/>
      <c r="AY72" s="36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</row>
    <row r="73" spans="1:130" ht="11.25" hidden="1">
      <c r="A73" s="35"/>
      <c r="B73" s="35"/>
      <c r="C73" s="35"/>
      <c r="D73" s="35"/>
      <c r="E73" s="76"/>
      <c r="F73" s="76"/>
      <c r="G73" s="76"/>
      <c r="H73" s="76"/>
      <c r="I73" s="76"/>
      <c r="J73" s="36"/>
      <c r="K73" s="31"/>
      <c r="L73" s="31"/>
      <c r="M73" s="31"/>
      <c r="N73" s="31"/>
      <c r="O73" s="32"/>
      <c r="P73" s="70"/>
      <c r="Q73" s="32"/>
      <c r="R73" s="35"/>
      <c r="S73" s="35"/>
      <c r="T73" s="35"/>
      <c r="U73" s="35"/>
      <c r="V73" s="35"/>
      <c r="W73" s="70"/>
      <c r="X73" s="70"/>
      <c r="Y73" s="35"/>
      <c r="Z73" s="35"/>
      <c r="AA73" s="70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5"/>
      <c r="AS73" s="35"/>
      <c r="AT73" s="35"/>
      <c r="AU73" s="35"/>
      <c r="AV73" s="35"/>
      <c r="AW73" s="35"/>
      <c r="AX73" s="35"/>
      <c r="AY73" s="36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</row>
    <row r="74" spans="1:130" ht="11.25" hidden="1">
      <c r="A74" s="35"/>
      <c r="B74" s="35"/>
      <c r="C74" s="35"/>
      <c r="D74" s="35"/>
      <c r="E74" s="76"/>
      <c r="F74" s="76"/>
      <c r="G74" s="76"/>
      <c r="H74" s="76"/>
      <c r="I74" s="76"/>
      <c r="J74" s="36"/>
      <c r="K74" s="31"/>
      <c r="L74" s="31"/>
      <c r="M74" s="31"/>
      <c r="N74" s="31"/>
      <c r="O74" s="32"/>
      <c r="P74" s="70"/>
      <c r="Q74" s="32"/>
      <c r="R74" s="35"/>
      <c r="S74" s="35"/>
      <c r="T74" s="35"/>
      <c r="U74" s="35"/>
      <c r="V74" s="35"/>
      <c r="W74" s="70"/>
      <c r="X74" s="70"/>
      <c r="Y74" s="35"/>
      <c r="Z74" s="35"/>
      <c r="AA74" s="70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5"/>
      <c r="AS74" s="35"/>
      <c r="AT74" s="35"/>
      <c r="AU74" s="35"/>
      <c r="AV74" s="35"/>
      <c r="AW74" s="35"/>
      <c r="AX74" s="35"/>
      <c r="AY74" s="36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</row>
    <row r="75" spans="1:130" ht="11.25" hidden="1">
      <c r="A75" s="35"/>
      <c r="B75" s="35"/>
      <c r="C75" s="35"/>
      <c r="D75" s="35"/>
      <c r="E75" s="76"/>
      <c r="F75" s="76"/>
      <c r="G75" s="76"/>
      <c r="H75" s="76"/>
      <c r="I75" s="76"/>
      <c r="J75" s="36"/>
      <c r="K75" s="31"/>
      <c r="L75" s="31"/>
      <c r="M75" s="31"/>
      <c r="N75" s="31"/>
      <c r="O75" s="32"/>
      <c r="P75" s="70"/>
      <c r="Q75" s="32"/>
      <c r="R75" s="35"/>
      <c r="S75" s="35"/>
      <c r="T75" s="35"/>
      <c r="U75" s="35"/>
      <c r="V75" s="35"/>
      <c r="W75" s="70"/>
      <c r="X75" s="70"/>
      <c r="Y75" s="35"/>
      <c r="Z75" s="35"/>
      <c r="AA75" s="70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76"/>
      <c r="AS75" s="76"/>
      <c r="AT75" s="76"/>
      <c r="AU75" s="76"/>
      <c r="AV75" s="76"/>
      <c r="AW75" s="76"/>
      <c r="AX75" s="35"/>
      <c r="AY75" s="36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</row>
    <row r="76" spans="1:130" ht="11.25" hidden="1">
      <c r="A76" s="35"/>
      <c r="B76" s="35"/>
      <c r="C76" s="35"/>
      <c r="D76" s="35"/>
      <c r="E76" s="76"/>
      <c r="F76" s="76"/>
      <c r="G76" s="76"/>
      <c r="H76" s="76"/>
      <c r="I76" s="76"/>
      <c r="J76" s="36"/>
      <c r="K76" s="31"/>
      <c r="L76" s="31"/>
      <c r="M76" s="31"/>
      <c r="N76" s="31"/>
      <c r="O76" s="32"/>
      <c r="P76" s="70"/>
      <c r="Q76" s="32"/>
      <c r="R76" s="35"/>
      <c r="S76" s="35"/>
      <c r="T76" s="35"/>
      <c r="U76" s="35"/>
      <c r="V76" s="35"/>
      <c r="W76" s="70"/>
      <c r="X76" s="70"/>
      <c r="Y76" s="35"/>
      <c r="Z76" s="35"/>
      <c r="AA76" s="70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5"/>
      <c r="AS76" s="35"/>
      <c r="AT76" s="35"/>
      <c r="AU76" s="35"/>
      <c r="AV76" s="35"/>
      <c r="AW76" s="35"/>
      <c r="AX76" s="35"/>
      <c r="AY76" s="36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</row>
    <row r="77" spans="1:130" ht="11.25" hidden="1">
      <c r="A77" s="35"/>
      <c r="B77" s="35"/>
      <c r="C77" s="35"/>
      <c r="D77" s="35"/>
      <c r="E77" s="76"/>
      <c r="F77" s="185"/>
      <c r="G77" s="185"/>
      <c r="H77" s="76"/>
      <c r="I77" s="7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6"/>
      <c r="AK77" s="186"/>
      <c r="AL77" s="186"/>
      <c r="AM77" s="186"/>
      <c r="AN77" s="186"/>
      <c r="AO77" s="186"/>
      <c r="AP77" s="186"/>
      <c r="AQ77" s="186"/>
      <c r="AR77" s="186"/>
      <c r="AS77" s="186"/>
      <c r="AT77" s="186"/>
      <c r="AU77" s="186"/>
      <c r="AV77" s="186"/>
      <c r="AW77" s="186"/>
      <c r="AX77" s="35"/>
      <c r="AY77" s="36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</row>
    <row r="78" spans="1:130" ht="11.25" hidden="1">
      <c r="A78" s="35"/>
      <c r="B78" s="35"/>
      <c r="C78" s="35"/>
      <c r="D78" s="35"/>
      <c r="E78" s="76"/>
      <c r="F78" s="76"/>
      <c r="G78" s="76"/>
      <c r="H78" s="76"/>
      <c r="I78" s="76"/>
      <c r="J78" s="36"/>
      <c r="K78" s="76"/>
      <c r="L78" s="76"/>
      <c r="M78" s="76"/>
      <c r="N78" s="36"/>
      <c r="O78" s="70"/>
      <c r="P78" s="70"/>
      <c r="Q78" s="70"/>
      <c r="R78" s="35"/>
      <c r="S78" s="35"/>
      <c r="T78" s="35"/>
      <c r="U78" s="35"/>
      <c r="V78" s="35"/>
      <c r="W78" s="70"/>
      <c r="X78" s="70"/>
      <c r="Y78" s="35"/>
      <c r="Z78" s="35"/>
      <c r="AA78" s="35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5"/>
      <c r="AS78" s="35"/>
      <c r="AT78" s="35"/>
      <c r="AU78" s="35"/>
      <c r="AV78" s="35"/>
      <c r="AW78" s="35"/>
      <c r="AX78" s="35"/>
      <c r="AY78" s="36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</row>
    <row r="79" spans="1:130" ht="11.25" hidden="1">
      <c r="A79" s="35"/>
      <c r="B79" s="35"/>
      <c r="C79" s="35"/>
      <c r="D79" s="35"/>
      <c r="E79" s="76"/>
      <c r="F79" s="76"/>
      <c r="G79" s="76"/>
      <c r="H79" s="76"/>
      <c r="I79" s="76"/>
      <c r="J79" s="36"/>
      <c r="K79" s="76"/>
      <c r="L79" s="76"/>
      <c r="M79" s="76"/>
      <c r="N79" s="36"/>
      <c r="O79" s="70"/>
      <c r="P79" s="70"/>
      <c r="Q79" s="70"/>
      <c r="R79" s="35"/>
      <c r="S79" s="35"/>
      <c r="T79" s="35"/>
      <c r="U79" s="35"/>
      <c r="V79" s="35"/>
      <c r="W79" s="70"/>
      <c r="X79" s="70"/>
      <c r="Y79" s="35"/>
      <c r="Z79" s="35"/>
      <c r="AA79" s="35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5"/>
      <c r="AS79" s="35"/>
      <c r="AT79" s="35"/>
      <c r="AU79" s="35"/>
      <c r="AV79" s="35"/>
      <c r="AW79" s="35"/>
      <c r="AX79" s="35"/>
      <c r="AY79" s="36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</row>
    <row r="80" spans="1:130" ht="11.25" hidden="1">
      <c r="A80" s="35"/>
      <c r="B80" s="35"/>
      <c r="C80" s="35"/>
      <c r="D80" s="35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35"/>
      <c r="AY80" s="36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</row>
    <row r="81" spans="1:130" ht="11.25" hidden="1">
      <c r="A81" s="35"/>
      <c r="B81" s="35"/>
      <c r="C81" s="35"/>
      <c r="D81" s="35"/>
      <c r="E81" s="76"/>
      <c r="F81" s="76"/>
      <c r="G81" s="76"/>
      <c r="H81" s="76"/>
      <c r="I81" s="76"/>
      <c r="J81" s="36"/>
      <c r="K81" s="76"/>
      <c r="L81" s="76"/>
      <c r="M81" s="76"/>
      <c r="N81" s="36"/>
      <c r="O81" s="70"/>
      <c r="P81" s="70"/>
      <c r="Q81" s="70"/>
      <c r="R81" s="35"/>
      <c r="S81" s="35"/>
      <c r="T81" s="35"/>
      <c r="U81" s="35"/>
      <c r="V81" s="35"/>
      <c r="W81" s="70"/>
      <c r="X81" s="70"/>
      <c r="Y81" s="35"/>
      <c r="Z81" s="35"/>
      <c r="AA81" s="35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5"/>
      <c r="AS81" s="35"/>
      <c r="AT81" s="35"/>
      <c r="AU81" s="35"/>
      <c r="AV81" s="35"/>
      <c r="AW81" s="35"/>
      <c r="AX81" s="35"/>
      <c r="AY81" s="36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</row>
    <row r="82" spans="1:130" ht="11.25" hidden="1">
      <c r="A82" s="35"/>
      <c r="B82" s="35"/>
      <c r="C82" s="35"/>
      <c r="D82" s="35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0"/>
      <c r="P82" s="70"/>
      <c r="Q82" s="70"/>
      <c r="R82" s="35"/>
      <c r="S82" s="35"/>
      <c r="T82" s="35"/>
      <c r="U82" s="35"/>
      <c r="V82" s="35"/>
      <c r="W82" s="70"/>
      <c r="X82" s="70"/>
      <c r="Y82" s="35"/>
      <c r="Z82" s="35"/>
      <c r="AA82" s="35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5"/>
      <c r="AS82" s="35"/>
      <c r="AT82" s="35"/>
      <c r="AU82" s="35"/>
      <c r="AV82" s="35"/>
      <c r="AW82" s="35"/>
      <c r="AX82" s="76"/>
      <c r="AY82" s="36"/>
      <c r="AZ82" s="36"/>
      <c r="BA82" s="36"/>
      <c r="BB82" s="36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</row>
    <row r="83" spans="1:130" ht="11.25" hidden="1">
      <c r="A83" s="35"/>
      <c r="B83" s="35"/>
      <c r="C83" s="35"/>
      <c r="D83" s="35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0"/>
      <c r="P83" s="70"/>
      <c r="Q83" s="70"/>
      <c r="R83" s="35"/>
      <c r="S83" s="35"/>
      <c r="T83" s="35"/>
      <c r="U83" s="35"/>
      <c r="V83" s="35"/>
      <c r="W83" s="70"/>
      <c r="X83" s="70"/>
      <c r="Y83" s="35"/>
      <c r="Z83" s="35"/>
      <c r="AA83" s="35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5"/>
      <c r="AS83" s="35"/>
      <c r="AT83" s="35"/>
      <c r="AU83" s="35"/>
      <c r="AV83" s="35"/>
      <c r="AW83" s="35"/>
      <c r="AX83" s="76"/>
      <c r="AY83" s="36"/>
      <c r="AZ83" s="36"/>
      <c r="BA83" s="36"/>
      <c r="BB83" s="36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</row>
    <row r="84" spans="1:130" ht="11.25" hidden="1">
      <c r="A84" s="35"/>
      <c r="B84" s="35"/>
      <c r="C84" s="35"/>
      <c r="D84" s="35"/>
      <c r="E84" s="76"/>
      <c r="F84" s="76"/>
      <c r="G84" s="76"/>
      <c r="H84" s="76"/>
      <c r="I84" s="76"/>
      <c r="J84" s="36"/>
      <c r="K84" s="76"/>
      <c r="L84" s="76"/>
      <c r="M84" s="76"/>
      <c r="N84" s="36"/>
      <c r="O84" s="70"/>
      <c r="P84" s="70"/>
      <c r="Q84" s="70"/>
      <c r="R84" s="35"/>
      <c r="S84" s="35"/>
      <c r="T84" s="35"/>
      <c r="U84" s="35"/>
      <c r="V84" s="35"/>
      <c r="W84" s="70"/>
      <c r="X84" s="70"/>
      <c r="Y84" s="35"/>
      <c r="Z84" s="35"/>
      <c r="AA84" s="35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5"/>
      <c r="AS84" s="35"/>
      <c r="AT84" s="35"/>
      <c r="AU84" s="35"/>
      <c r="AV84" s="35"/>
      <c r="AW84" s="35"/>
      <c r="AX84" s="76"/>
      <c r="AY84" s="36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</row>
    <row r="85" spans="1:130" ht="11.25" hidden="1">
      <c r="A85" s="35"/>
      <c r="B85" s="35"/>
      <c r="C85" s="35"/>
      <c r="D85" s="35"/>
      <c r="E85" s="76"/>
      <c r="F85" s="76"/>
      <c r="G85" s="76"/>
      <c r="H85" s="76"/>
      <c r="I85" s="76"/>
      <c r="J85" s="36"/>
      <c r="K85" s="76"/>
      <c r="L85" s="76"/>
      <c r="M85" s="76"/>
      <c r="N85" s="36"/>
      <c r="O85" s="70"/>
      <c r="P85" s="70"/>
      <c r="Q85" s="70"/>
      <c r="R85" s="35"/>
      <c r="S85" s="35"/>
      <c r="T85" s="35"/>
      <c r="U85" s="35"/>
      <c r="V85" s="35"/>
      <c r="W85" s="70"/>
      <c r="X85" s="70"/>
      <c r="Y85" s="35"/>
      <c r="Z85" s="35"/>
      <c r="AA85" s="35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5"/>
      <c r="AS85" s="35"/>
      <c r="AT85" s="35"/>
      <c r="AU85" s="35"/>
      <c r="AV85" s="35"/>
      <c r="AW85" s="35"/>
      <c r="AX85" s="76"/>
      <c r="AY85" s="36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</row>
    <row r="86" spans="1:130" ht="11.25" hidden="1">
      <c r="A86" s="35"/>
      <c r="B86" s="35"/>
      <c r="C86" s="35"/>
      <c r="D86" s="35"/>
      <c r="E86" s="76"/>
      <c r="F86" s="76"/>
      <c r="G86" s="76"/>
      <c r="H86" s="76"/>
      <c r="I86" s="76"/>
      <c r="J86" s="36"/>
      <c r="K86" s="76"/>
      <c r="L86" s="76"/>
      <c r="M86" s="76"/>
      <c r="N86" s="36"/>
      <c r="O86" s="70"/>
      <c r="P86" s="70"/>
      <c r="Q86" s="70"/>
      <c r="R86" s="35"/>
      <c r="S86" s="35"/>
      <c r="T86" s="35"/>
      <c r="U86" s="35"/>
      <c r="V86" s="35"/>
      <c r="W86" s="70"/>
      <c r="X86" s="70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6"/>
      <c r="AL86" s="36"/>
      <c r="AM86" s="36"/>
      <c r="AN86" s="36"/>
      <c r="AO86" s="36"/>
      <c r="AP86" s="36"/>
      <c r="AQ86" s="36"/>
      <c r="AR86" s="35"/>
      <c r="AS86" s="35"/>
      <c r="AT86" s="35"/>
      <c r="AU86" s="35"/>
      <c r="AV86" s="35"/>
      <c r="AW86" s="35"/>
      <c r="AX86" s="76"/>
      <c r="AY86" s="36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</row>
    <row r="87" spans="1:130" ht="11.25" hidden="1">
      <c r="A87" s="35"/>
      <c r="B87" s="35"/>
      <c r="C87" s="35"/>
      <c r="D87" s="35"/>
      <c r="E87" s="76"/>
      <c r="F87" s="76"/>
      <c r="G87" s="76"/>
      <c r="H87" s="76"/>
      <c r="I87" s="76"/>
      <c r="J87" s="36"/>
      <c r="K87" s="76"/>
      <c r="L87" s="76"/>
      <c r="M87" s="76"/>
      <c r="N87" s="36"/>
      <c r="O87" s="70"/>
      <c r="P87" s="70"/>
      <c r="Q87" s="70"/>
      <c r="R87" s="35"/>
      <c r="S87" s="35"/>
      <c r="T87" s="35"/>
      <c r="U87" s="35"/>
      <c r="V87" s="35"/>
      <c r="W87" s="70"/>
      <c r="X87" s="70"/>
      <c r="Y87" s="35"/>
      <c r="Z87" s="35"/>
      <c r="AA87" s="35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76"/>
      <c r="AY87" s="36"/>
      <c r="AZ87" s="36"/>
      <c r="BA87" s="36"/>
      <c r="BB87" s="36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</row>
    <row r="88" spans="1:130" ht="11.25" hidden="1">
      <c r="A88" s="35"/>
      <c r="B88" s="35"/>
      <c r="C88" s="35"/>
      <c r="D88" s="35"/>
      <c r="E88" s="76"/>
      <c r="F88" s="76"/>
      <c r="G88" s="76"/>
      <c r="H88" s="76"/>
      <c r="I88" s="76"/>
      <c r="J88" s="36"/>
      <c r="K88" s="76"/>
      <c r="L88" s="76"/>
      <c r="M88" s="76"/>
      <c r="N88" s="36"/>
      <c r="O88" s="70"/>
      <c r="P88" s="70"/>
      <c r="Q88" s="70"/>
      <c r="R88" s="35"/>
      <c r="S88" s="35"/>
      <c r="T88" s="35"/>
      <c r="U88" s="35"/>
      <c r="V88" s="35"/>
      <c r="W88" s="70"/>
      <c r="X88" s="70"/>
      <c r="Y88" s="35"/>
      <c r="Z88" s="35"/>
      <c r="AA88" s="35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76"/>
      <c r="AY88" s="36"/>
      <c r="AZ88" s="36"/>
      <c r="BA88" s="36"/>
      <c r="BB88" s="36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</row>
    <row r="89" spans="1:130" ht="11.25" hidden="1">
      <c r="A89" s="35"/>
      <c r="B89" s="35"/>
      <c r="C89" s="35"/>
      <c r="D89" s="35"/>
      <c r="E89" s="76"/>
      <c r="F89" s="76"/>
      <c r="G89" s="76"/>
      <c r="H89" s="76"/>
      <c r="I89" s="76"/>
      <c r="J89" s="36"/>
      <c r="K89" s="76"/>
      <c r="L89" s="76"/>
      <c r="M89" s="76"/>
      <c r="N89" s="36"/>
      <c r="O89" s="70"/>
      <c r="P89" s="70"/>
      <c r="Q89" s="70"/>
      <c r="R89" s="35"/>
      <c r="S89" s="35"/>
      <c r="T89" s="35"/>
      <c r="U89" s="35"/>
      <c r="V89" s="35"/>
      <c r="W89" s="70"/>
      <c r="X89" s="70"/>
      <c r="Y89" s="35"/>
      <c r="Z89" s="35"/>
      <c r="AA89" s="35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5"/>
      <c r="AS89" s="35"/>
      <c r="AT89" s="35"/>
      <c r="AU89" s="35"/>
      <c r="AV89" s="35"/>
      <c r="AW89" s="35"/>
      <c r="AX89" s="35"/>
      <c r="AY89" s="36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</row>
    <row r="90" spans="1:130" ht="11.25" hidden="1">
      <c r="A90" s="35"/>
      <c r="B90" s="35"/>
      <c r="C90" s="35"/>
      <c r="D90" s="35"/>
      <c r="E90" s="76"/>
      <c r="F90" s="76"/>
      <c r="G90" s="76"/>
      <c r="H90" s="76"/>
      <c r="I90" s="76"/>
      <c r="J90" s="36"/>
      <c r="K90" s="76"/>
      <c r="L90" s="76"/>
      <c r="M90" s="76"/>
      <c r="N90" s="36"/>
      <c r="O90" s="70"/>
      <c r="P90" s="70"/>
      <c r="Q90" s="70"/>
      <c r="R90" s="35"/>
      <c r="S90" s="35"/>
      <c r="T90" s="35"/>
      <c r="U90" s="35"/>
      <c r="V90" s="35"/>
      <c r="W90" s="70"/>
      <c r="X90" s="70"/>
      <c r="Y90" s="35"/>
      <c r="Z90" s="35"/>
      <c r="AA90" s="35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5"/>
      <c r="AS90" s="35"/>
      <c r="AT90" s="35"/>
      <c r="AU90" s="35"/>
      <c r="AV90" s="35"/>
      <c r="AW90" s="35"/>
      <c r="AX90" s="35"/>
      <c r="AY90" s="36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</row>
    <row r="91" spans="1:130" ht="11.25" hidden="1">
      <c r="A91" s="35"/>
      <c r="B91" s="35"/>
      <c r="C91" s="35"/>
      <c r="D91" s="35"/>
      <c r="E91" s="191"/>
      <c r="F91" s="76"/>
      <c r="G91" s="76"/>
      <c r="H91" s="76"/>
      <c r="I91" s="76"/>
      <c r="J91" s="36"/>
      <c r="K91" s="76"/>
      <c r="L91" s="76"/>
      <c r="M91" s="76"/>
      <c r="N91" s="36"/>
      <c r="O91" s="70"/>
      <c r="P91" s="70"/>
      <c r="Q91" s="70"/>
      <c r="R91" s="35"/>
      <c r="S91" s="35"/>
      <c r="T91" s="35"/>
      <c r="U91" s="35"/>
      <c r="V91" s="35"/>
      <c r="W91" s="70"/>
      <c r="X91" s="70"/>
      <c r="Y91" s="35"/>
      <c r="Z91" s="35"/>
      <c r="AA91" s="35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5"/>
      <c r="AS91" s="35"/>
      <c r="AT91" s="35"/>
      <c r="AU91" s="35"/>
      <c r="AV91" s="35"/>
      <c r="AW91" s="35"/>
      <c r="AX91" s="35"/>
      <c r="AY91" s="36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</row>
    <row r="92" spans="1:130" ht="11.25" hidden="1">
      <c r="A92" s="35"/>
      <c r="B92" s="35"/>
      <c r="C92" s="35"/>
      <c r="D92" s="35"/>
      <c r="E92" s="191"/>
      <c r="F92" s="76"/>
      <c r="G92" s="76"/>
      <c r="H92" s="76"/>
      <c r="I92" s="76"/>
      <c r="J92" s="36"/>
      <c r="K92" s="76"/>
      <c r="L92" s="76"/>
      <c r="M92" s="76"/>
      <c r="N92" s="36"/>
      <c r="O92" s="70"/>
      <c r="P92" s="70"/>
      <c r="Q92" s="70"/>
      <c r="R92" s="35"/>
      <c r="S92" s="35"/>
      <c r="T92" s="35"/>
      <c r="U92" s="35"/>
      <c r="V92" s="35"/>
      <c r="W92" s="70"/>
      <c r="X92" s="70"/>
      <c r="Y92" s="35"/>
      <c r="Z92" s="35"/>
      <c r="AA92" s="35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5"/>
      <c r="AS92" s="35"/>
      <c r="AT92" s="35"/>
      <c r="AU92" s="35"/>
      <c r="AV92" s="35"/>
      <c r="AW92" s="35"/>
      <c r="AX92" s="35"/>
      <c r="AY92" s="36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</row>
    <row r="93" spans="1:130" ht="11.25" hidden="1">
      <c r="A93" s="35"/>
      <c r="B93" s="35"/>
      <c r="C93" s="35"/>
      <c r="D93" s="35"/>
      <c r="E93" s="76"/>
      <c r="F93" s="76"/>
      <c r="G93" s="76"/>
      <c r="H93" s="76"/>
      <c r="I93" s="76"/>
      <c r="J93" s="36"/>
      <c r="K93" s="76"/>
      <c r="L93" s="76"/>
      <c r="M93" s="76"/>
      <c r="N93" s="36"/>
      <c r="O93" s="70"/>
      <c r="P93" s="70"/>
      <c r="Q93" s="70"/>
      <c r="R93" s="35"/>
      <c r="S93" s="35"/>
      <c r="T93" s="35"/>
      <c r="U93" s="35"/>
      <c r="V93" s="35"/>
      <c r="W93" s="70"/>
      <c r="X93" s="70"/>
      <c r="Y93" s="35"/>
      <c r="Z93" s="35"/>
      <c r="AA93" s="35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5"/>
      <c r="AS93" s="35"/>
      <c r="AT93" s="35"/>
      <c r="AU93" s="35"/>
      <c r="AV93" s="35"/>
      <c r="AW93" s="35"/>
      <c r="AX93" s="35"/>
      <c r="AY93" s="36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</row>
    <row r="94" spans="1:130" ht="11.25" hidden="1">
      <c r="A94" s="35"/>
      <c r="B94" s="35"/>
      <c r="C94" s="35"/>
      <c r="D94" s="35"/>
      <c r="E94" s="76"/>
      <c r="F94" s="76"/>
      <c r="G94" s="76"/>
      <c r="H94" s="76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6"/>
      <c r="AC94" s="186"/>
      <c r="AD94" s="186"/>
      <c r="AE94" s="186"/>
      <c r="AF94" s="186"/>
      <c r="AG94" s="186"/>
      <c r="AH94" s="186"/>
      <c r="AI94" s="186"/>
      <c r="AJ94" s="186"/>
      <c r="AK94" s="185"/>
      <c r="AL94" s="185"/>
      <c r="AM94" s="185"/>
      <c r="AN94" s="185"/>
      <c r="AO94" s="185"/>
      <c r="AP94" s="185"/>
      <c r="AQ94" s="185"/>
      <c r="AR94" s="185"/>
      <c r="AS94" s="185"/>
      <c r="AT94" s="185"/>
      <c r="AU94" s="185"/>
      <c r="AV94" s="185"/>
      <c r="AW94" s="185"/>
      <c r="AX94" s="186"/>
      <c r="AY94" s="186"/>
      <c r="AZ94" s="186"/>
      <c r="BA94" s="186"/>
      <c r="BB94" s="186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</row>
    <row r="95" spans="1:130" ht="11.25" hidden="1">
      <c r="A95" s="35"/>
      <c r="B95" s="35"/>
      <c r="C95" s="35"/>
      <c r="D95" s="35"/>
      <c r="E95" s="76"/>
      <c r="F95" s="76"/>
      <c r="G95" s="76"/>
      <c r="H95" s="76"/>
      <c r="I95" s="76"/>
      <c r="J95" s="36"/>
      <c r="K95" s="76"/>
      <c r="L95" s="76"/>
      <c r="M95" s="76"/>
      <c r="N95" s="36"/>
      <c r="O95" s="70"/>
      <c r="P95" s="70"/>
      <c r="Q95" s="70"/>
      <c r="R95" s="35"/>
      <c r="S95" s="35"/>
      <c r="T95" s="35"/>
      <c r="U95" s="35"/>
      <c r="V95" s="35"/>
      <c r="W95" s="70"/>
      <c r="X95" s="70"/>
      <c r="Y95" s="35"/>
      <c r="Z95" s="35"/>
      <c r="AA95" s="35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5"/>
      <c r="AS95" s="35"/>
      <c r="AT95" s="35"/>
      <c r="AU95" s="35"/>
      <c r="AV95" s="35"/>
      <c r="AW95" s="35"/>
      <c r="AX95" s="35"/>
      <c r="AY95" s="36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</row>
    <row r="96" spans="1:130" ht="11.25" hidden="1">
      <c r="A96" s="35"/>
      <c r="B96" s="35"/>
      <c r="C96" s="35"/>
      <c r="D96" s="35"/>
      <c r="E96" s="76"/>
      <c r="F96" s="76"/>
      <c r="G96" s="76"/>
      <c r="H96" s="76"/>
      <c r="I96" s="76"/>
      <c r="J96" s="36"/>
      <c r="K96" s="76"/>
      <c r="L96" s="76"/>
      <c r="M96" s="76"/>
      <c r="N96" s="36"/>
      <c r="O96" s="70"/>
      <c r="P96" s="70"/>
      <c r="Q96" s="70"/>
      <c r="R96" s="35"/>
      <c r="S96" s="35"/>
      <c r="T96" s="35"/>
      <c r="U96" s="35"/>
      <c r="V96" s="35"/>
      <c r="W96" s="70"/>
      <c r="X96" s="70"/>
      <c r="Y96" s="35"/>
      <c r="Z96" s="35"/>
      <c r="AA96" s="35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5"/>
      <c r="AS96" s="35"/>
      <c r="AT96" s="35"/>
      <c r="AU96" s="35"/>
      <c r="AV96" s="35"/>
      <c r="AW96" s="35"/>
      <c r="AX96" s="35"/>
      <c r="AY96" s="36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</row>
    <row r="97" spans="1:130" ht="11.25">
      <c r="A97" s="35"/>
      <c r="B97" s="35"/>
      <c r="C97" s="35"/>
      <c r="D97" s="35"/>
      <c r="E97" s="76"/>
      <c r="F97" s="76"/>
      <c r="G97" s="76"/>
      <c r="H97" s="76"/>
      <c r="I97" s="76"/>
      <c r="J97" s="36"/>
      <c r="K97" s="76"/>
      <c r="L97" s="76"/>
      <c r="M97" s="76"/>
      <c r="N97" s="36"/>
      <c r="O97" s="70"/>
      <c r="P97" s="70"/>
      <c r="Q97" s="70"/>
      <c r="R97" s="35"/>
      <c r="S97" s="35"/>
      <c r="T97" s="35"/>
      <c r="U97" s="35"/>
      <c r="V97" s="35"/>
      <c r="W97" s="70"/>
      <c r="X97" s="70"/>
      <c r="Y97" s="35"/>
      <c r="Z97" s="35"/>
      <c r="AA97" s="35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5"/>
      <c r="AS97" s="35"/>
      <c r="AT97" s="35"/>
      <c r="AU97" s="35"/>
      <c r="AV97" s="35"/>
      <c r="AW97" s="35"/>
      <c r="AX97" s="35"/>
      <c r="AY97" s="36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</row>
    <row r="98" spans="1:130" ht="11.25">
      <c r="A98" s="35"/>
      <c r="B98" s="35"/>
      <c r="C98" s="35"/>
      <c r="D98" s="35"/>
      <c r="E98" s="76"/>
      <c r="F98" s="76"/>
      <c r="G98" s="76"/>
      <c r="H98" s="76"/>
      <c r="I98" s="76"/>
      <c r="J98" s="36"/>
      <c r="K98" s="76"/>
      <c r="L98" s="76"/>
      <c r="M98" s="76"/>
      <c r="N98" s="36"/>
      <c r="O98" s="70"/>
      <c r="P98" s="70"/>
      <c r="Q98" s="70"/>
      <c r="R98" s="35"/>
      <c r="S98" s="35"/>
      <c r="T98" s="35"/>
      <c r="U98" s="35"/>
      <c r="V98" s="35"/>
      <c r="W98" s="70"/>
      <c r="X98" s="70"/>
      <c r="Y98" s="35"/>
      <c r="Z98" s="35"/>
      <c r="AA98" s="35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5"/>
      <c r="AS98" s="35"/>
      <c r="AT98" s="35"/>
      <c r="AU98" s="35"/>
      <c r="AV98" s="35"/>
      <c r="AW98" s="35"/>
      <c r="AX98" s="35"/>
      <c r="AY98" s="36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</row>
    <row r="99" spans="1:130" ht="11.25">
      <c r="A99" s="35"/>
      <c r="B99" s="35"/>
      <c r="C99" s="35"/>
      <c r="D99" s="35"/>
      <c r="E99" s="76"/>
      <c r="F99" s="76"/>
      <c r="G99" s="76"/>
      <c r="H99" s="76"/>
      <c r="I99" s="76"/>
      <c r="J99" s="36"/>
      <c r="K99" s="76"/>
      <c r="L99" s="76"/>
      <c r="M99" s="76"/>
      <c r="N99" s="36"/>
      <c r="O99" s="70"/>
      <c r="P99" s="70"/>
      <c r="Q99" s="70"/>
      <c r="R99" s="35"/>
      <c r="S99" s="35"/>
      <c r="T99" s="35"/>
      <c r="U99" s="35"/>
      <c r="V99" s="35"/>
      <c r="W99" s="70"/>
      <c r="X99" s="70"/>
      <c r="Y99" s="35"/>
      <c r="Z99" s="35"/>
      <c r="AA99" s="35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5"/>
      <c r="AS99" s="35"/>
      <c r="AT99" s="35"/>
      <c r="AU99" s="35"/>
      <c r="AV99" s="35"/>
      <c r="AW99" s="35"/>
      <c r="AX99" s="35"/>
      <c r="AY99" s="36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</row>
    <row r="100" spans="1:130" ht="11.25">
      <c r="A100" s="35"/>
      <c r="B100" s="35"/>
      <c r="C100" s="35"/>
      <c r="D100" s="35"/>
      <c r="E100" s="76"/>
      <c r="F100" s="76"/>
      <c r="G100" s="76"/>
      <c r="H100" s="76"/>
      <c r="I100" s="76"/>
      <c r="J100" s="36"/>
      <c r="K100" s="76"/>
      <c r="L100" s="76"/>
      <c r="M100" s="76"/>
      <c r="N100" s="36"/>
      <c r="O100" s="70"/>
      <c r="P100" s="70"/>
      <c r="Q100" s="70"/>
      <c r="R100" s="35"/>
      <c r="S100" s="35"/>
      <c r="T100" s="35"/>
      <c r="U100" s="35"/>
      <c r="V100" s="35"/>
      <c r="W100" s="70"/>
      <c r="X100" s="70"/>
      <c r="Y100" s="35"/>
      <c r="Z100" s="35"/>
      <c r="AA100" s="35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5"/>
      <c r="AS100" s="35"/>
      <c r="AT100" s="35"/>
      <c r="AU100" s="35"/>
      <c r="AV100" s="35"/>
      <c r="AW100" s="35"/>
      <c r="AX100" s="35"/>
      <c r="AY100" s="36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</row>
    <row r="101" spans="1:130" ht="11.25">
      <c r="A101" s="192"/>
      <c r="B101" s="35"/>
      <c r="C101" s="35"/>
      <c r="D101" s="35"/>
      <c r="E101" s="76"/>
      <c r="F101" s="76"/>
      <c r="G101" s="76"/>
      <c r="H101" s="76"/>
      <c r="I101" s="76"/>
      <c r="J101" s="36"/>
      <c r="K101" s="76"/>
      <c r="L101" s="76"/>
      <c r="M101" s="76"/>
      <c r="N101" s="36"/>
      <c r="O101" s="70"/>
      <c r="P101" s="70"/>
      <c r="Q101" s="70"/>
      <c r="R101" s="35"/>
      <c r="S101" s="35"/>
      <c r="T101" s="35"/>
      <c r="U101" s="35"/>
      <c r="V101" s="35"/>
      <c r="W101" s="70"/>
      <c r="X101" s="70"/>
      <c r="Y101" s="35"/>
      <c r="Z101" s="35"/>
      <c r="AA101" s="35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5"/>
      <c r="AS101" s="35"/>
      <c r="AT101" s="35"/>
      <c r="AU101" s="35"/>
      <c r="AV101" s="35"/>
      <c r="AW101" s="35"/>
      <c r="AX101" s="35"/>
      <c r="AY101" s="36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</row>
    <row r="102" spans="1:130" ht="11.25">
      <c r="A102" s="35"/>
      <c r="B102" s="35"/>
      <c r="C102" s="35"/>
      <c r="D102" s="35"/>
      <c r="E102" s="76"/>
      <c r="F102" s="76"/>
      <c r="G102" s="76"/>
      <c r="H102" s="76"/>
      <c r="I102" s="76"/>
      <c r="J102" s="36"/>
      <c r="K102" s="76"/>
      <c r="L102" s="76"/>
      <c r="M102" s="76"/>
      <c r="N102" s="36"/>
      <c r="O102" s="70"/>
      <c r="P102" s="70"/>
      <c r="Q102" s="70"/>
      <c r="R102" s="35"/>
      <c r="S102" s="35"/>
      <c r="T102" s="35"/>
      <c r="U102" s="35"/>
      <c r="V102" s="35"/>
      <c r="W102" s="70"/>
      <c r="X102" s="70"/>
      <c r="Y102" s="35"/>
      <c r="Z102" s="35"/>
      <c r="AA102" s="35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5"/>
      <c r="AS102" s="35"/>
      <c r="AT102" s="35"/>
      <c r="AU102" s="35"/>
      <c r="AV102" s="35"/>
      <c r="AW102" s="35"/>
      <c r="AX102" s="35"/>
      <c r="AY102" s="36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</row>
    <row r="103" spans="1:130" ht="11.25">
      <c r="A103" s="35"/>
      <c r="B103" s="35"/>
      <c r="C103" s="35"/>
      <c r="D103" s="35"/>
      <c r="E103" s="76"/>
      <c r="F103" s="76"/>
      <c r="G103" s="76"/>
      <c r="H103" s="76"/>
      <c r="I103" s="76"/>
      <c r="J103" s="36"/>
      <c r="K103" s="76"/>
      <c r="L103" s="76"/>
      <c r="M103" s="76"/>
      <c r="N103" s="36"/>
      <c r="O103" s="70"/>
      <c r="P103" s="70"/>
      <c r="Q103" s="70"/>
      <c r="R103" s="35"/>
      <c r="S103" s="35"/>
      <c r="T103" s="35"/>
      <c r="U103" s="35"/>
      <c r="V103" s="35"/>
      <c r="W103" s="70"/>
      <c r="X103" s="70"/>
      <c r="Y103" s="35"/>
      <c r="Z103" s="35"/>
      <c r="AA103" s="35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5"/>
      <c r="AS103" s="35"/>
      <c r="AT103" s="35"/>
      <c r="AU103" s="35"/>
      <c r="AV103" s="35"/>
      <c r="AW103" s="35"/>
      <c r="AX103" s="35"/>
      <c r="AY103" s="36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</row>
    <row r="104" spans="1:130" ht="11.25">
      <c r="A104" s="35"/>
      <c r="B104" s="35"/>
      <c r="C104" s="35"/>
      <c r="D104" s="35"/>
      <c r="E104" s="76"/>
      <c r="F104" s="76"/>
      <c r="G104" s="76"/>
      <c r="H104" s="76"/>
      <c r="I104" s="76"/>
      <c r="J104" s="36"/>
      <c r="K104" s="76"/>
      <c r="L104" s="76"/>
      <c r="M104" s="76"/>
      <c r="N104" s="36"/>
      <c r="O104" s="70"/>
      <c r="P104" s="70"/>
      <c r="Q104" s="70"/>
      <c r="R104" s="35"/>
      <c r="S104" s="35"/>
      <c r="T104" s="35"/>
      <c r="U104" s="35"/>
      <c r="V104" s="35"/>
      <c r="W104" s="70"/>
      <c r="X104" s="70"/>
      <c r="Y104" s="35"/>
      <c r="Z104" s="35"/>
      <c r="AA104" s="35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5"/>
      <c r="AS104" s="35"/>
      <c r="AT104" s="35"/>
      <c r="AU104" s="35"/>
      <c r="AV104" s="35"/>
      <c r="AW104" s="35"/>
      <c r="AX104" s="35"/>
      <c r="AY104" s="36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</row>
    <row r="105" spans="1:130" ht="11.25">
      <c r="A105" s="35"/>
      <c r="B105" s="35"/>
      <c r="C105" s="35"/>
      <c r="D105" s="35"/>
      <c r="E105" s="76"/>
      <c r="F105" s="76"/>
      <c r="G105" s="76"/>
      <c r="H105" s="76"/>
      <c r="I105" s="76"/>
      <c r="J105" s="36"/>
      <c r="K105" s="76"/>
      <c r="L105" s="76"/>
      <c r="M105" s="76"/>
      <c r="N105" s="36"/>
      <c r="O105" s="70"/>
      <c r="P105" s="70"/>
      <c r="Q105" s="70"/>
      <c r="R105" s="35"/>
      <c r="S105" s="35"/>
      <c r="T105" s="35"/>
      <c r="U105" s="35"/>
      <c r="V105" s="35"/>
      <c r="W105" s="70"/>
      <c r="X105" s="70"/>
      <c r="Y105" s="35"/>
      <c r="Z105" s="35"/>
      <c r="AA105" s="35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5"/>
      <c r="AS105" s="35"/>
      <c r="AT105" s="35"/>
      <c r="AU105" s="35"/>
      <c r="AV105" s="35"/>
      <c r="AW105" s="35"/>
      <c r="AX105" s="35"/>
      <c r="AY105" s="36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</row>
    <row r="106" spans="1:130" ht="11.25">
      <c r="A106" s="35"/>
      <c r="B106" s="35"/>
      <c r="C106" s="35"/>
      <c r="D106" s="35"/>
      <c r="E106" s="76"/>
      <c r="F106" s="76"/>
      <c r="G106" s="76"/>
      <c r="H106" s="76"/>
      <c r="I106" s="76"/>
      <c r="J106" s="36"/>
      <c r="K106" s="76"/>
      <c r="L106" s="76"/>
      <c r="M106" s="76"/>
      <c r="N106" s="36"/>
      <c r="O106" s="70"/>
      <c r="P106" s="70"/>
      <c r="Q106" s="70"/>
      <c r="R106" s="35"/>
      <c r="S106" s="35"/>
      <c r="T106" s="35"/>
      <c r="U106" s="35"/>
      <c r="V106" s="35"/>
      <c r="W106" s="70"/>
      <c r="X106" s="70"/>
      <c r="Y106" s="35"/>
      <c r="Z106" s="35"/>
      <c r="AA106" s="35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5"/>
      <c r="AS106" s="35"/>
      <c r="AT106" s="35"/>
      <c r="AU106" s="35"/>
      <c r="AV106" s="35"/>
      <c r="AW106" s="35"/>
      <c r="AX106" s="35"/>
      <c r="AY106" s="36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</row>
    <row r="107" spans="1:130" ht="11.25">
      <c r="A107" s="35"/>
      <c r="B107" s="35"/>
      <c r="C107" s="35"/>
      <c r="D107" s="35"/>
      <c r="E107" s="76"/>
      <c r="F107" s="76"/>
      <c r="G107" s="76"/>
      <c r="H107" s="76"/>
      <c r="I107" s="76"/>
      <c r="J107" s="36"/>
      <c r="K107" s="76"/>
      <c r="L107" s="76"/>
      <c r="M107" s="76"/>
      <c r="N107" s="36"/>
      <c r="O107" s="70"/>
      <c r="P107" s="70"/>
      <c r="Q107" s="70"/>
      <c r="R107" s="35"/>
      <c r="S107" s="35"/>
      <c r="T107" s="35"/>
      <c r="U107" s="35"/>
      <c r="V107" s="35"/>
      <c r="W107" s="70"/>
      <c r="X107" s="70"/>
      <c r="Y107" s="35"/>
      <c r="Z107" s="35"/>
      <c r="AA107" s="35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5"/>
      <c r="AS107" s="35"/>
      <c r="AT107" s="35"/>
      <c r="AU107" s="35"/>
      <c r="AV107" s="35"/>
      <c r="AW107" s="35"/>
      <c r="AX107" s="35"/>
      <c r="AY107" s="36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</row>
    <row r="108" spans="1:130" ht="11.25">
      <c r="A108" s="35"/>
      <c r="B108" s="35"/>
      <c r="C108" s="35"/>
      <c r="D108" s="35"/>
      <c r="E108" s="76"/>
      <c r="F108" s="76"/>
      <c r="G108" s="76"/>
      <c r="H108" s="76"/>
      <c r="I108" s="76"/>
      <c r="J108" s="36"/>
      <c r="K108" s="76"/>
      <c r="L108" s="76"/>
      <c r="M108" s="76"/>
      <c r="N108" s="36"/>
      <c r="O108" s="70"/>
      <c r="P108" s="70"/>
      <c r="Q108" s="70"/>
      <c r="R108" s="35"/>
      <c r="S108" s="35"/>
      <c r="T108" s="35"/>
      <c r="U108" s="35"/>
      <c r="V108" s="35"/>
      <c r="W108" s="70"/>
      <c r="X108" s="70"/>
      <c r="Y108" s="35"/>
      <c r="Z108" s="35"/>
      <c r="AA108" s="35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5"/>
      <c r="AS108" s="35"/>
      <c r="AT108" s="35"/>
      <c r="AU108" s="35"/>
      <c r="AV108" s="35"/>
      <c r="AW108" s="35"/>
      <c r="AX108" s="35"/>
      <c r="AY108" s="36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</row>
    <row r="109" spans="1:130" ht="11.25">
      <c r="A109" s="35"/>
      <c r="B109" s="35"/>
      <c r="C109" s="35"/>
      <c r="D109" s="35"/>
      <c r="E109" s="76"/>
      <c r="F109" s="76"/>
      <c r="G109" s="76"/>
      <c r="H109" s="76"/>
      <c r="I109" s="76"/>
      <c r="J109" s="36"/>
      <c r="K109" s="76"/>
      <c r="L109" s="76"/>
      <c r="M109" s="76"/>
      <c r="N109" s="36"/>
      <c r="O109" s="70"/>
      <c r="P109" s="70"/>
      <c r="Q109" s="70"/>
      <c r="R109" s="35"/>
      <c r="S109" s="35"/>
      <c r="T109" s="35"/>
      <c r="U109" s="35"/>
      <c r="V109" s="35"/>
      <c r="W109" s="70"/>
      <c r="X109" s="70"/>
      <c r="Y109" s="35"/>
      <c r="Z109" s="35"/>
      <c r="AA109" s="35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5"/>
      <c r="AS109" s="35"/>
      <c r="AT109" s="35"/>
      <c r="AU109" s="35"/>
      <c r="AV109" s="35"/>
      <c r="AW109" s="35"/>
      <c r="AX109" s="35"/>
      <c r="AY109" s="36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</row>
    <row r="110" spans="1:130" ht="11.25">
      <c r="A110" s="192"/>
      <c r="B110" s="35"/>
      <c r="C110" s="35"/>
      <c r="D110" s="35"/>
      <c r="E110" s="76"/>
      <c r="F110" s="76"/>
      <c r="G110" s="76"/>
      <c r="H110" s="76"/>
      <c r="I110" s="76"/>
      <c r="J110" s="36"/>
      <c r="K110" s="76"/>
      <c r="L110" s="76"/>
      <c r="M110" s="76"/>
      <c r="N110" s="36"/>
      <c r="O110" s="70"/>
      <c r="P110" s="70"/>
      <c r="Q110" s="70"/>
      <c r="R110" s="35"/>
      <c r="S110" s="35"/>
      <c r="T110" s="35"/>
      <c r="U110" s="35"/>
      <c r="V110" s="35"/>
      <c r="W110" s="70"/>
      <c r="X110" s="70"/>
      <c r="Y110" s="35"/>
      <c r="Z110" s="35"/>
      <c r="AA110" s="35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5"/>
      <c r="AS110" s="35"/>
      <c r="AT110" s="35"/>
      <c r="AU110" s="35"/>
      <c r="AV110" s="35"/>
      <c r="AW110" s="35"/>
      <c r="AX110" s="35"/>
      <c r="AY110" s="36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</row>
    <row r="111" spans="1:130" ht="11.25">
      <c r="A111" s="35"/>
      <c r="B111" s="35"/>
      <c r="C111" s="35"/>
      <c r="D111" s="35"/>
      <c r="E111" s="76"/>
      <c r="F111" s="76"/>
      <c r="G111" s="76"/>
      <c r="H111" s="76"/>
      <c r="I111" s="76"/>
      <c r="J111" s="36"/>
      <c r="K111" s="76"/>
      <c r="L111" s="76"/>
      <c r="M111" s="76"/>
      <c r="N111" s="36"/>
      <c r="O111" s="70"/>
      <c r="P111" s="70"/>
      <c r="Q111" s="70"/>
      <c r="R111" s="35"/>
      <c r="S111" s="35"/>
      <c r="T111" s="35"/>
      <c r="U111" s="35"/>
      <c r="V111" s="35"/>
      <c r="W111" s="70"/>
      <c r="X111" s="70"/>
      <c r="Y111" s="35"/>
      <c r="Z111" s="35"/>
      <c r="AA111" s="35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5"/>
      <c r="AS111" s="35"/>
      <c r="AT111" s="35"/>
      <c r="AU111" s="35"/>
      <c r="AV111" s="35"/>
      <c r="AW111" s="35"/>
      <c r="AX111" s="35"/>
      <c r="AY111" s="36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</row>
    <row r="112" spans="1:130" ht="11.25">
      <c r="A112" s="35"/>
      <c r="B112" s="35"/>
      <c r="C112" s="35"/>
      <c r="D112" s="35"/>
      <c r="E112" s="76"/>
      <c r="F112" s="76"/>
      <c r="G112" s="76"/>
      <c r="H112" s="76"/>
      <c r="I112" s="76"/>
      <c r="J112" s="36"/>
      <c r="K112" s="76"/>
      <c r="L112" s="76"/>
      <c r="M112" s="76"/>
      <c r="N112" s="36"/>
      <c r="O112" s="70"/>
      <c r="P112" s="70"/>
      <c r="Q112" s="70"/>
      <c r="R112" s="35"/>
      <c r="S112" s="35"/>
      <c r="T112" s="35"/>
      <c r="U112" s="35"/>
      <c r="V112" s="35"/>
      <c r="W112" s="70"/>
      <c r="X112" s="70"/>
      <c r="Y112" s="35"/>
      <c r="Z112" s="35"/>
      <c r="AA112" s="35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5"/>
      <c r="AS112" s="35"/>
      <c r="AT112" s="35"/>
      <c r="AU112" s="35"/>
      <c r="AV112" s="35"/>
      <c r="AW112" s="35"/>
      <c r="AX112" s="35"/>
      <c r="AY112" s="36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</row>
    <row r="113" spans="1:130" ht="11.25">
      <c r="A113" s="35"/>
      <c r="B113" s="35"/>
      <c r="C113" s="35"/>
      <c r="D113" s="35"/>
      <c r="E113" s="76"/>
      <c r="F113" s="76"/>
      <c r="G113" s="76"/>
      <c r="H113" s="76"/>
      <c r="I113" s="76"/>
      <c r="J113" s="36"/>
      <c r="K113" s="76"/>
      <c r="L113" s="76"/>
      <c r="M113" s="76"/>
      <c r="N113" s="36"/>
      <c r="O113" s="70"/>
      <c r="P113" s="70"/>
      <c r="Q113" s="70"/>
      <c r="R113" s="35"/>
      <c r="S113" s="35"/>
      <c r="T113" s="35"/>
      <c r="U113" s="35"/>
      <c r="V113" s="35"/>
      <c r="W113" s="70"/>
      <c r="X113" s="70"/>
      <c r="Y113" s="35"/>
      <c r="Z113" s="35"/>
      <c r="AA113" s="35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5"/>
      <c r="AS113" s="35"/>
      <c r="AT113" s="35"/>
      <c r="AU113" s="35"/>
      <c r="AV113" s="35"/>
      <c r="AW113" s="35"/>
      <c r="AX113" s="35"/>
      <c r="AY113" s="36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</row>
    <row r="114" spans="1:130" ht="11.25">
      <c r="A114" s="35"/>
      <c r="B114" s="35"/>
      <c r="C114" s="35"/>
      <c r="D114" s="35"/>
      <c r="E114" s="76"/>
      <c r="F114" s="76"/>
      <c r="G114" s="76"/>
      <c r="H114" s="76"/>
      <c r="I114" s="76"/>
      <c r="J114" s="36"/>
      <c r="K114" s="76"/>
      <c r="L114" s="76"/>
      <c r="M114" s="76"/>
      <c r="N114" s="36"/>
      <c r="O114" s="70"/>
      <c r="P114" s="70"/>
      <c r="Q114" s="70"/>
      <c r="R114" s="35"/>
      <c r="S114" s="35"/>
      <c r="T114" s="35"/>
      <c r="U114" s="35"/>
      <c r="V114" s="35"/>
      <c r="W114" s="70"/>
      <c r="X114" s="70"/>
      <c r="Y114" s="35"/>
      <c r="Z114" s="35"/>
      <c r="AA114" s="35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5"/>
      <c r="AS114" s="35"/>
      <c r="AT114" s="35"/>
      <c r="AU114" s="35"/>
      <c r="AV114" s="35"/>
      <c r="AW114" s="35"/>
      <c r="AX114" s="35"/>
      <c r="AY114" s="36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</row>
    <row r="115" spans="1:130" ht="11.25">
      <c r="A115" s="35"/>
      <c r="B115" s="35"/>
      <c r="C115" s="35"/>
      <c r="D115" s="35"/>
      <c r="E115" s="76"/>
      <c r="F115" s="76"/>
      <c r="G115" s="76"/>
      <c r="H115" s="76"/>
      <c r="I115" s="76"/>
      <c r="J115" s="36"/>
      <c r="K115" s="76"/>
      <c r="L115" s="76"/>
      <c r="M115" s="76"/>
      <c r="N115" s="36"/>
      <c r="O115" s="70"/>
      <c r="P115" s="70"/>
      <c r="Q115" s="70"/>
      <c r="R115" s="35"/>
      <c r="S115" s="35"/>
      <c r="T115" s="35"/>
      <c r="U115" s="35"/>
      <c r="V115" s="35"/>
      <c r="W115" s="70"/>
      <c r="X115" s="70"/>
      <c r="Y115" s="35"/>
      <c r="Z115" s="35"/>
      <c r="AA115" s="35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5"/>
      <c r="AS115" s="35"/>
      <c r="AT115" s="35"/>
      <c r="AU115" s="35"/>
      <c r="AV115" s="35"/>
      <c r="AW115" s="35"/>
      <c r="AX115" s="35"/>
      <c r="AY115" s="36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</row>
    <row r="116" spans="1:130" ht="11.25">
      <c r="A116" s="35"/>
      <c r="B116" s="35"/>
      <c r="C116" s="35"/>
      <c r="D116" s="35"/>
      <c r="E116" s="76"/>
      <c r="F116" s="76"/>
      <c r="G116" s="76"/>
      <c r="H116" s="76"/>
      <c r="I116" s="76"/>
      <c r="J116" s="36"/>
      <c r="K116" s="76"/>
      <c r="L116" s="76"/>
      <c r="M116" s="76"/>
      <c r="N116" s="36"/>
      <c r="O116" s="70"/>
      <c r="P116" s="70"/>
      <c r="Q116" s="70"/>
      <c r="R116" s="35"/>
      <c r="S116" s="35"/>
      <c r="T116" s="35"/>
      <c r="U116" s="35"/>
      <c r="V116" s="35"/>
      <c r="W116" s="70"/>
      <c r="X116" s="70"/>
      <c r="Y116" s="35"/>
      <c r="Z116" s="35"/>
      <c r="AA116" s="35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5"/>
      <c r="AS116" s="35"/>
      <c r="AT116" s="35"/>
      <c r="AU116" s="35"/>
      <c r="AV116" s="35"/>
      <c r="AW116" s="35"/>
      <c r="AX116" s="35"/>
      <c r="AY116" s="36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</row>
    <row r="117" spans="1:130" ht="11.25">
      <c r="A117" s="35"/>
      <c r="B117" s="35"/>
      <c r="C117" s="35"/>
      <c r="D117" s="35"/>
      <c r="E117" s="76"/>
      <c r="F117" s="76"/>
      <c r="G117" s="76"/>
      <c r="H117" s="76"/>
      <c r="I117" s="76"/>
      <c r="J117" s="36"/>
      <c r="K117" s="76"/>
      <c r="L117" s="76"/>
      <c r="M117" s="76"/>
      <c r="N117" s="36"/>
      <c r="O117" s="70"/>
      <c r="P117" s="70"/>
      <c r="Q117" s="70"/>
      <c r="R117" s="35"/>
      <c r="S117" s="35"/>
      <c r="T117" s="35"/>
      <c r="U117" s="35"/>
      <c r="V117" s="35"/>
      <c r="W117" s="70"/>
      <c r="X117" s="70"/>
      <c r="Y117" s="35"/>
      <c r="Z117" s="35"/>
      <c r="AA117" s="35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5"/>
      <c r="AS117" s="35"/>
      <c r="AT117" s="35"/>
      <c r="AU117" s="35"/>
      <c r="AV117" s="35"/>
      <c r="AW117" s="35"/>
      <c r="AX117" s="35"/>
      <c r="AY117" s="36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</row>
    <row r="118" spans="1:130" ht="11.25">
      <c r="A118" s="35"/>
      <c r="B118" s="35"/>
      <c r="C118" s="35"/>
      <c r="D118" s="35"/>
      <c r="E118" s="76"/>
      <c r="F118" s="76"/>
      <c r="G118" s="76"/>
      <c r="H118" s="76"/>
      <c r="I118" s="76"/>
      <c r="J118" s="36"/>
      <c r="K118" s="76"/>
      <c r="L118" s="76"/>
      <c r="M118" s="76"/>
      <c r="N118" s="36"/>
      <c r="O118" s="70"/>
      <c r="P118" s="70"/>
      <c r="Q118" s="70"/>
      <c r="R118" s="35"/>
      <c r="S118" s="35"/>
      <c r="T118" s="35"/>
      <c r="U118" s="35"/>
      <c r="V118" s="35"/>
      <c r="W118" s="70"/>
      <c r="X118" s="70"/>
      <c r="Y118" s="35"/>
      <c r="Z118" s="35"/>
      <c r="AA118" s="35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5"/>
      <c r="AS118" s="35"/>
      <c r="AT118" s="35"/>
      <c r="AU118" s="35"/>
      <c r="AV118" s="35"/>
      <c r="AW118" s="35"/>
      <c r="AX118" s="35"/>
      <c r="AY118" s="36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</row>
    <row r="119" spans="1:130" ht="11.25">
      <c r="A119" s="35"/>
      <c r="B119" s="35"/>
      <c r="C119" s="35"/>
      <c r="D119" s="35"/>
      <c r="E119" s="76"/>
      <c r="F119" s="76"/>
      <c r="G119" s="76"/>
      <c r="H119" s="76"/>
      <c r="I119" s="76"/>
      <c r="J119" s="36"/>
      <c r="K119" s="76"/>
      <c r="L119" s="76"/>
      <c r="M119" s="76"/>
      <c r="N119" s="36"/>
      <c r="O119" s="70"/>
      <c r="P119" s="70"/>
      <c r="Q119" s="70"/>
      <c r="R119" s="35"/>
      <c r="S119" s="35"/>
      <c r="T119" s="35"/>
      <c r="U119" s="35"/>
      <c r="V119" s="35"/>
      <c r="W119" s="70"/>
      <c r="X119" s="70"/>
      <c r="Y119" s="35"/>
      <c r="Z119" s="35"/>
      <c r="AA119" s="35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5"/>
      <c r="AS119" s="35"/>
      <c r="AT119" s="35"/>
      <c r="AU119" s="35"/>
      <c r="AV119" s="35"/>
      <c r="AW119" s="35"/>
      <c r="AX119" s="35"/>
      <c r="AY119" s="36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</row>
    <row r="120" spans="1:130" ht="11.25">
      <c r="A120" s="35"/>
      <c r="B120" s="35"/>
      <c r="C120" s="35"/>
      <c r="D120" s="35"/>
      <c r="E120" s="76"/>
      <c r="F120" s="76"/>
      <c r="G120" s="76"/>
      <c r="H120" s="76"/>
      <c r="I120" s="76"/>
      <c r="J120" s="36"/>
      <c r="K120" s="76"/>
      <c r="L120" s="76"/>
      <c r="M120" s="76"/>
      <c r="N120" s="36"/>
      <c r="O120" s="70"/>
      <c r="P120" s="70"/>
      <c r="Q120" s="70"/>
      <c r="R120" s="35"/>
      <c r="S120" s="35"/>
      <c r="T120" s="35"/>
      <c r="U120" s="35"/>
      <c r="V120" s="35"/>
      <c r="W120" s="70"/>
      <c r="X120" s="70"/>
      <c r="Y120" s="35"/>
      <c r="Z120" s="35"/>
      <c r="AA120" s="35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5"/>
      <c r="AS120" s="35"/>
      <c r="AT120" s="35"/>
      <c r="AU120" s="35"/>
      <c r="AV120" s="35"/>
      <c r="AW120" s="35"/>
      <c r="AX120" s="35"/>
      <c r="AY120" s="36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</row>
    <row r="121" spans="1:130" ht="11.25">
      <c r="A121" s="35"/>
      <c r="B121" s="35"/>
      <c r="C121" s="35"/>
      <c r="D121" s="35"/>
      <c r="E121" s="76"/>
      <c r="F121" s="76"/>
      <c r="G121" s="76"/>
      <c r="H121" s="76"/>
      <c r="I121" s="76"/>
      <c r="J121" s="36"/>
      <c r="K121" s="76"/>
      <c r="L121" s="76"/>
      <c r="M121" s="76"/>
      <c r="N121" s="36"/>
      <c r="O121" s="70"/>
      <c r="P121" s="70"/>
      <c r="Q121" s="70"/>
      <c r="R121" s="35"/>
      <c r="S121" s="35"/>
      <c r="T121" s="35"/>
      <c r="U121" s="35"/>
      <c r="V121" s="35"/>
      <c r="W121" s="70"/>
      <c r="X121" s="70"/>
      <c r="Y121" s="35"/>
      <c r="Z121" s="35"/>
      <c r="AA121" s="35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5"/>
      <c r="AS121" s="35"/>
      <c r="AT121" s="35"/>
      <c r="AU121" s="35"/>
      <c r="AV121" s="35"/>
      <c r="AW121" s="35"/>
      <c r="AX121" s="35"/>
      <c r="AY121" s="36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</row>
    <row r="122" spans="1:130" ht="11.25">
      <c r="A122" s="35"/>
      <c r="B122" s="35"/>
      <c r="C122" s="35"/>
      <c r="D122" s="35"/>
      <c r="E122" s="76"/>
      <c r="F122" s="76"/>
      <c r="G122" s="76"/>
      <c r="H122" s="76"/>
      <c r="I122" s="76"/>
      <c r="J122" s="36"/>
      <c r="K122" s="76"/>
      <c r="L122" s="76"/>
      <c r="M122" s="76"/>
      <c r="N122" s="36"/>
      <c r="O122" s="70"/>
      <c r="P122" s="70"/>
      <c r="Q122" s="70"/>
      <c r="R122" s="35"/>
      <c r="S122" s="35"/>
      <c r="T122" s="35"/>
      <c r="U122" s="35"/>
      <c r="V122" s="35"/>
      <c r="W122" s="70"/>
      <c r="X122" s="70"/>
      <c r="Y122" s="35"/>
      <c r="Z122" s="35"/>
      <c r="AA122" s="35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5"/>
      <c r="AS122" s="35"/>
      <c r="AT122" s="35"/>
      <c r="AU122" s="35"/>
      <c r="AV122" s="35"/>
      <c r="AW122" s="35"/>
      <c r="AX122" s="35"/>
      <c r="AY122" s="36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</row>
    <row r="123" spans="1:130" ht="11.25">
      <c r="A123" s="35"/>
      <c r="B123" s="35"/>
      <c r="C123" s="35"/>
      <c r="D123" s="35"/>
      <c r="E123" s="76"/>
      <c r="F123" s="76"/>
      <c r="G123" s="76"/>
      <c r="H123" s="76"/>
      <c r="I123" s="76"/>
      <c r="J123" s="36"/>
      <c r="K123" s="76"/>
      <c r="L123" s="76"/>
      <c r="M123" s="76"/>
      <c r="N123" s="36"/>
      <c r="O123" s="70"/>
      <c r="P123" s="70"/>
      <c r="Q123" s="70"/>
      <c r="R123" s="35"/>
      <c r="S123" s="35"/>
      <c r="T123" s="35"/>
      <c r="U123" s="35"/>
      <c r="V123" s="35"/>
      <c r="W123" s="70"/>
      <c r="X123" s="70"/>
      <c r="Y123" s="35"/>
      <c r="Z123" s="35"/>
      <c r="AA123" s="35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5"/>
      <c r="AS123" s="35"/>
      <c r="AT123" s="35"/>
      <c r="AU123" s="35"/>
      <c r="AV123" s="35"/>
      <c r="AW123" s="35"/>
      <c r="AX123" s="35"/>
      <c r="AY123" s="36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</row>
    <row r="124" spans="1:130" ht="11.25">
      <c r="A124" s="35"/>
      <c r="B124" s="35"/>
      <c r="C124" s="35"/>
      <c r="D124" s="35"/>
      <c r="E124" s="76"/>
      <c r="F124" s="76"/>
      <c r="G124" s="76"/>
      <c r="H124" s="76"/>
      <c r="I124" s="76"/>
      <c r="J124" s="36"/>
      <c r="K124" s="76"/>
      <c r="L124" s="76"/>
      <c r="M124" s="76"/>
      <c r="N124" s="36"/>
      <c r="O124" s="70"/>
      <c r="P124" s="70"/>
      <c r="Q124" s="70"/>
      <c r="R124" s="35"/>
      <c r="S124" s="35"/>
      <c r="T124" s="35"/>
      <c r="U124" s="35"/>
      <c r="V124" s="35"/>
      <c r="W124" s="70"/>
      <c r="X124" s="70"/>
      <c r="Y124" s="35"/>
      <c r="Z124" s="35"/>
      <c r="AA124" s="35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5"/>
      <c r="AS124" s="35"/>
      <c r="AT124" s="35"/>
      <c r="AU124" s="35"/>
      <c r="AV124" s="35"/>
      <c r="AW124" s="35"/>
      <c r="AX124" s="35"/>
      <c r="AY124" s="36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</row>
    <row r="125" spans="1:130" ht="11.25">
      <c r="A125" s="35"/>
      <c r="B125" s="35"/>
      <c r="C125" s="35"/>
      <c r="D125" s="35"/>
      <c r="E125" s="76"/>
      <c r="F125" s="76"/>
      <c r="G125" s="76"/>
      <c r="H125" s="76"/>
      <c r="I125" s="76"/>
      <c r="J125" s="36"/>
      <c r="K125" s="76"/>
      <c r="L125" s="76"/>
      <c r="M125" s="76"/>
      <c r="N125" s="36"/>
      <c r="O125" s="70"/>
      <c r="P125" s="70"/>
      <c r="Q125" s="70"/>
      <c r="R125" s="35"/>
      <c r="S125" s="35"/>
      <c r="T125" s="35"/>
      <c r="U125" s="35"/>
      <c r="V125" s="35"/>
      <c r="W125" s="70"/>
      <c r="X125" s="70"/>
      <c r="Y125" s="35"/>
      <c r="Z125" s="35"/>
      <c r="AA125" s="35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5"/>
      <c r="AS125" s="35"/>
      <c r="AT125" s="35"/>
      <c r="AU125" s="35"/>
      <c r="AV125" s="35"/>
      <c r="AW125" s="35"/>
      <c r="AX125" s="35"/>
      <c r="AY125" s="36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</row>
    <row r="126" spans="1:130" ht="11.25">
      <c r="A126" s="35"/>
      <c r="B126" s="35"/>
      <c r="C126" s="35"/>
      <c r="D126" s="35"/>
      <c r="E126" s="76"/>
      <c r="F126" s="76"/>
      <c r="G126" s="76"/>
      <c r="H126" s="76"/>
      <c r="I126" s="76"/>
      <c r="J126" s="36"/>
      <c r="K126" s="76"/>
      <c r="L126" s="76"/>
      <c r="M126" s="76"/>
      <c r="N126" s="36"/>
      <c r="O126" s="70"/>
      <c r="P126" s="70"/>
      <c r="Q126" s="70"/>
      <c r="R126" s="35"/>
      <c r="S126" s="35"/>
      <c r="T126" s="35"/>
      <c r="U126" s="35"/>
      <c r="V126" s="35"/>
      <c r="W126" s="70"/>
      <c r="X126" s="70"/>
      <c r="Y126" s="35"/>
      <c r="Z126" s="35"/>
      <c r="AA126" s="35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5"/>
      <c r="AS126" s="35"/>
      <c r="AT126" s="35"/>
      <c r="AU126" s="35"/>
      <c r="AV126" s="35"/>
      <c r="AW126" s="35"/>
      <c r="AX126" s="35"/>
      <c r="AY126" s="36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</row>
    <row r="127" spans="1:130" ht="11.25">
      <c r="A127" s="35"/>
      <c r="B127" s="35"/>
      <c r="C127" s="35"/>
      <c r="D127" s="35"/>
      <c r="E127" s="76"/>
      <c r="F127" s="76"/>
      <c r="G127" s="76"/>
      <c r="H127" s="76"/>
      <c r="I127" s="76"/>
      <c r="J127" s="36"/>
      <c r="K127" s="76"/>
      <c r="L127" s="76"/>
      <c r="M127" s="76"/>
      <c r="N127" s="36"/>
      <c r="O127" s="70"/>
      <c r="P127" s="70"/>
      <c r="Q127" s="70"/>
      <c r="R127" s="35"/>
      <c r="S127" s="35"/>
      <c r="T127" s="35"/>
      <c r="U127" s="35"/>
      <c r="V127" s="35"/>
      <c r="W127" s="70"/>
      <c r="X127" s="70"/>
      <c r="Y127" s="35"/>
      <c r="Z127" s="35"/>
      <c r="AA127" s="35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5"/>
      <c r="AS127" s="35"/>
      <c r="AT127" s="35"/>
      <c r="AU127" s="35"/>
      <c r="AV127" s="35"/>
      <c r="AW127" s="35"/>
      <c r="AX127" s="35"/>
      <c r="AY127" s="36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</row>
    <row r="128" spans="1:130" ht="11.25">
      <c r="A128" s="35"/>
      <c r="B128" s="35"/>
      <c r="C128" s="35"/>
      <c r="D128" s="35"/>
      <c r="E128" s="76"/>
      <c r="F128" s="76"/>
      <c r="G128" s="76"/>
      <c r="H128" s="76"/>
      <c r="I128" s="76"/>
      <c r="J128" s="36"/>
      <c r="K128" s="76"/>
      <c r="L128" s="76"/>
      <c r="M128" s="76"/>
      <c r="N128" s="36"/>
      <c r="O128" s="70"/>
      <c r="P128" s="70"/>
      <c r="Q128" s="70"/>
      <c r="R128" s="35"/>
      <c r="S128" s="35"/>
      <c r="T128" s="35"/>
      <c r="U128" s="35"/>
      <c r="V128" s="35"/>
      <c r="W128" s="70"/>
      <c r="X128" s="70"/>
      <c r="Y128" s="35"/>
      <c r="Z128" s="35"/>
      <c r="AA128" s="35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5"/>
      <c r="AS128" s="35"/>
      <c r="AT128" s="35"/>
      <c r="AU128" s="35"/>
      <c r="AV128" s="35"/>
      <c r="AW128" s="35"/>
      <c r="AX128" s="35"/>
      <c r="AY128" s="36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</row>
    <row r="129" spans="1:130" ht="11.25">
      <c r="A129" s="35"/>
      <c r="B129" s="35"/>
      <c r="C129" s="35"/>
      <c r="D129" s="35"/>
      <c r="E129" s="76"/>
      <c r="F129" s="76"/>
      <c r="G129" s="76"/>
      <c r="H129" s="76"/>
      <c r="I129" s="76"/>
      <c r="J129" s="36"/>
      <c r="K129" s="76"/>
      <c r="L129" s="76"/>
      <c r="M129" s="76"/>
      <c r="N129" s="36"/>
      <c r="O129" s="70"/>
      <c r="P129" s="70"/>
      <c r="Q129" s="70"/>
      <c r="R129" s="35"/>
      <c r="S129" s="35"/>
      <c r="T129" s="35"/>
      <c r="U129" s="35"/>
      <c r="V129" s="35"/>
      <c r="W129" s="70"/>
      <c r="X129" s="70"/>
      <c r="Y129" s="35"/>
      <c r="Z129" s="35"/>
      <c r="AA129" s="35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5"/>
      <c r="AS129" s="35"/>
      <c r="AT129" s="35"/>
      <c r="AU129" s="35"/>
      <c r="AV129" s="35"/>
      <c r="AW129" s="35"/>
      <c r="AX129" s="35"/>
      <c r="AY129" s="36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</row>
    <row r="130" spans="1:130" ht="11.25">
      <c r="A130" s="35"/>
      <c r="B130" s="35"/>
      <c r="C130" s="35"/>
      <c r="D130" s="35"/>
      <c r="E130" s="76"/>
      <c r="F130" s="76"/>
      <c r="G130" s="76"/>
      <c r="H130" s="76"/>
      <c r="I130" s="76"/>
      <c r="J130" s="36"/>
      <c r="K130" s="76"/>
      <c r="L130" s="76"/>
      <c r="M130" s="76"/>
      <c r="N130" s="36"/>
      <c r="O130" s="70"/>
      <c r="P130" s="70"/>
      <c r="Q130" s="70"/>
      <c r="R130" s="35"/>
      <c r="S130" s="35"/>
      <c r="T130" s="35"/>
      <c r="U130" s="35"/>
      <c r="V130" s="35"/>
      <c r="W130" s="70"/>
      <c r="X130" s="70"/>
      <c r="Y130" s="35"/>
      <c r="Z130" s="35"/>
      <c r="AA130" s="35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5"/>
      <c r="AS130" s="35"/>
      <c r="AT130" s="35"/>
      <c r="AU130" s="35"/>
      <c r="AV130" s="35"/>
      <c r="AW130" s="35"/>
      <c r="AX130" s="35"/>
      <c r="AY130" s="36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</row>
    <row r="131" spans="1:130" ht="11.25">
      <c r="A131" s="35"/>
      <c r="B131" s="35"/>
      <c r="C131" s="35"/>
      <c r="D131" s="35"/>
      <c r="E131" s="76"/>
      <c r="F131" s="76"/>
      <c r="G131" s="76"/>
      <c r="H131" s="76"/>
      <c r="I131" s="76"/>
      <c r="J131" s="36"/>
      <c r="K131" s="76"/>
      <c r="L131" s="76"/>
      <c r="M131" s="76"/>
      <c r="N131" s="36"/>
      <c r="O131" s="70"/>
      <c r="P131" s="70"/>
      <c r="Q131" s="70"/>
      <c r="R131" s="35"/>
      <c r="S131" s="35"/>
      <c r="T131" s="35"/>
      <c r="U131" s="35"/>
      <c r="V131" s="35"/>
      <c r="W131" s="70"/>
      <c r="X131" s="70"/>
      <c r="Y131" s="35"/>
      <c r="Z131" s="35"/>
      <c r="AA131" s="35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5"/>
      <c r="AS131" s="35"/>
      <c r="AT131" s="35"/>
      <c r="AU131" s="35"/>
      <c r="AV131" s="35"/>
      <c r="AW131" s="35"/>
      <c r="AX131" s="35"/>
      <c r="AY131" s="36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</row>
    <row r="132" spans="1:130" ht="11.25">
      <c r="A132" s="35"/>
      <c r="B132" s="35"/>
      <c r="C132" s="35"/>
      <c r="D132" s="35"/>
      <c r="E132" s="76"/>
      <c r="F132" s="76"/>
      <c r="G132" s="76"/>
      <c r="H132" s="76"/>
      <c r="I132" s="76"/>
      <c r="J132" s="36"/>
      <c r="K132" s="76"/>
      <c r="L132" s="76"/>
      <c r="M132" s="76"/>
      <c r="N132" s="36"/>
      <c r="O132" s="70"/>
      <c r="P132" s="70"/>
      <c r="Q132" s="70"/>
      <c r="R132" s="35"/>
      <c r="S132" s="35"/>
      <c r="T132" s="35"/>
      <c r="U132" s="35"/>
      <c r="V132" s="35"/>
      <c r="W132" s="70"/>
      <c r="X132" s="70"/>
      <c r="Y132" s="35"/>
      <c r="Z132" s="35"/>
      <c r="AA132" s="35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5"/>
      <c r="AS132" s="35"/>
      <c r="AT132" s="35"/>
      <c r="AU132" s="35"/>
      <c r="AV132" s="35"/>
      <c r="AW132" s="35"/>
      <c r="AX132" s="35"/>
      <c r="AY132" s="36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</row>
    <row r="133" spans="1:130" ht="11.25">
      <c r="A133" s="35"/>
      <c r="B133" s="35"/>
      <c r="C133" s="35"/>
      <c r="D133" s="35"/>
      <c r="E133" s="76"/>
      <c r="F133" s="76"/>
      <c r="G133" s="76"/>
      <c r="H133" s="76"/>
      <c r="I133" s="76"/>
      <c r="J133" s="36"/>
      <c r="K133" s="76"/>
      <c r="L133" s="76"/>
      <c r="M133" s="76"/>
      <c r="N133" s="36"/>
      <c r="O133" s="70"/>
      <c r="P133" s="70"/>
      <c r="Q133" s="70"/>
      <c r="R133" s="35"/>
      <c r="S133" s="35"/>
      <c r="T133" s="35"/>
      <c r="U133" s="35"/>
      <c r="V133" s="35"/>
      <c r="W133" s="70"/>
      <c r="X133" s="70"/>
      <c r="Y133" s="35"/>
      <c r="Z133" s="35"/>
      <c r="AA133" s="35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5"/>
      <c r="AS133" s="35"/>
      <c r="AT133" s="35"/>
      <c r="AU133" s="35"/>
      <c r="AV133" s="35"/>
      <c r="AW133" s="35"/>
      <c r="AX133" s="35"/>
      <c r="AY133" s="36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</row>
    <row r="134" spans="1:130" ht="11.25">
      <c r="A134" s="35"/>
      <c r="B134" s="35"/>
      <c r="C134" s="35"/>
      <c r="D134" s="35"/>
      <c r="E134" s="76"/>
      <c r="F134" s="76"/>
      <c r="G134" s="76"/>
      <c r="H134" s="76"/>
      <c r="I134" s="76"/>
      <c r="J134" s="36"/>
      <c r="K134" s="76"/>
      <c r="L134" s="76"/>
      <c r="M134" s="76"/>
      <c r="N134" s="36"/>
      <c r="O134" s="70"/>
      <c r="P134" s="70"/>
      <c r="Q134" s="70"/>
      <c r="R134" s="35"/>
      <c r="S134" s="35"/>
      <c r="T134" s="35"/>
      <c r="U134" s="35"/>
      <c r="V134" s="35"/>
      <c r="W134" s="70"/>
      <c r="X134" s="70"/>
      <c r="Y134" s="35"/>
      <c r="Z134" s="35"/>
      <c r="AA134" s="35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5"/>
      <c r="AS134" s="35"/>
      <c r="AT134" s="35"/>
      <c r="AU134" s="35"/>
      <c r="AV134" s="35"/>
      <c r="AW134" s="35"/>
      <c r="AX134" s="35"/>
      <c r="AY134" s="36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  <c r="DU134" s="35"/>
      <c r="DV134" s="35"/>
      <c r="DW134" s="35"/>
      <c r="DX134" s="35"/>
      <c r="DY134" s="35"/>
      <c r="DZ134" s="35"/>
    </row>
    <row r="135" spans="1:130" ht="11.25">
      <c r="A135" s="35"/>
      <c r="B135" s="35"/>
      <c r="C135" s="35"/>
      <c r="D135" s="35"/>
      <c r="E135" s="76"/>
      <c r="F135" s="76"/>
      <c r="G135" s="76"/>
      <c r="H135" s="76"/>
      <c r="I135" s="76"/>
      <c r="J135" s="36"/>
      <c r="K135" s="76"/>
      <c r="L135" s="76"/>
      <c r="M135" s="76"/>
      <c r="N135" s="36"/>
      <c r="O135" s="70"/>
      <c r="P135" s="70"/>
      <c r="Q135" s="70"/>
      <c r="R135" s="35"/>
      <c r="S135" s="35"/>
      <c r="T135" s="35"/>
      <c r="U135" s="35"/>
      <c r="V135" s="35"/>
      <c r="W135" s="70"/>
      <c r="X135" s="70"/>
      <c r="Y135" s="35"/>
      <c r="Z135" s="35"/>
      <c r="AA135" s="35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5"/>
      <c r="AS135" s="35"/>
      <c r="AT135" s="35"/>
      <c r="AU135" s="35"/>
      <c r="AV135" s="35"/>
      <c r="AW135" s="35"/>
      <c r="AX135" s="35"/>
      <c r="AY135" s="36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</row>
    <row r="136" spans="1:130" ht="11.25">
      <c r="A136" s="35"/>
      <c r="B136" s="35"/>
      <c r="C136" s="35"/>
      <c r="D136" s="35"/>
      <c r="E136" s="76"/>
      <c r="F136" s="76"/>
      <c r="G136" s="76"/>
      <c r="H136" s="76"/>
      <c r="I136" s="76"/>
      <c r="J136" s="36"/>
      <c r="K136" s="76"/>
      <c r="L136" s="76"/>
      <c r="M136" s="76"/>
      <c r="N136" s="36"/>
      <c r="O136" s="70"/>
      <c r="P136" s="70"/>
      <c r="Q136" s="70"/>
      <c r="R136" s="35"/>
      <c r="S136" s="35"/>
      <c r="T136" s="35"/>
      <c r="U136" s="35"/>
      <c r="V136" s="35"/>
      <c r="W136" s="70"/>
      <c r="X136" s="70"/>
      <c r="Y136" s="35"/>
      <c r="Z136" s="35"/>
      <c r="AA136" s="35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5"/>
      <c r="AS136" s="35"/>
      <c r="AT136" s="35"/>
      <c r="AU136" s="35"/>
      <c r="AV136" s="35"/>
      <c r="AW136" s="35"/>
      <c r="AX136" s="35"/>
      <c r="AY136" s="36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</row>
    <row r="137" spans="1:130" ht="11.25">
      <c r="A137" s="35"/>
      <c r="B137" s="35"/>
      <c r="C137" s="35"/>
      <c r="D137" s="35"/>
      <c r="E137" s="76"/>
      <c r="F137" s="76"/>
      <c r="G137" s="76"/>
      <c r="H137" s="76"/>
      <c r="I137" s="76"/>
      <c r="J137" s="36"/>
      <c r="K137" s="76"/>
      <c r="L137" s="76"/>
      <c r="M137" s="76"/>
      <c r="N137" s="36"/>
      <c r="O137" s="70"/>
      <c r="P137" s="70"/>
      <c r="Q137" s="70"/>
      <c r="R137" s="35"/>
      <c r="S137" s="35"/>
      <c r="T137" s="35"/>
      <c r="U137" s="35"/>
      <c r="V137" s="35"/>
      <c r="W137" s="70"/>
      <c r="X137" s="70"/>
      <c r="Y137" s="35"/>
      <c r="Z137" s="35"/>
      <c r="AA137" s="35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5"/>
      <c r="AS137" s="35"/>
      <c r="AT137" s="35"/>
      <c r="AU137" s="35"/>
      <c r="AV137" s="35"/>
      <c r="AW137" s="35"/>
      <c r="AX137" s="35"/>
      <c r="AY137" s="36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</row>
    <row r="138" spans="1:130" ht="11.25">
      <c r="A138" s="35"/>
      <c r="B138" s="35"/>
      <c r="C138" s="35"/>
      <c r="D138" s="35"/>
      <c r="E138" s="76"/>
      <c r="F138" s="76"/>
      <c r="G138" s="76"/>
      <c r="H138" s="76"/>
      <c r="I138" s="76"/>
      <c r="J138" s="36"/>
      <c r="K138" s="76"/>
      <c r="L138" s="76"/>
      <c r="M138" s="76"/>
      <c r="N138" s="36"/>
      <c r="O138" s="70"/>
      <c r="P138" s="70"/>
      <c r="Q138" s="70"/>
      <c r="R138" s="35"/>
      <c r="S138" s="35"/>
      <c r="T138" s="35"/>
      <c r="U138" s="35"/>
      <c r="V138" s="35"/>
      <c r="W138" s="70"/>
      <c r="X138" s="70"/>
      <c r="Y138" s="35"/>
      <c r="Z138" s="35"/>
      <c r="AA138" s="35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5"/>
      <c r="AS138" s="35"/>
      <c r="AT138" s="35"/>
      <c r="AU138" s="35"/>
      <c r="AV138" s="35"/>
      <c r="AW138" s="35"/>
      <c r="AX138" s="35"/>
      <c r="AY138" s="36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</row>
    <row r="139" spans="1:130" ht="11.25">
      <c r="A139" s="35"/>
      <c r="B139" s="35"/>
      <c r="C139" s="35"/>
      <c r="D139" s="35"/>
      <c r="E139" s="76"/>
      <c r="F139" s="76"/>
      <c r="G139" s="76"/>
      <c r="H139" s="76"/>
      <c r="I139" s="76"/>
      <c r="J139" s="36"/>
      <c r="K139" s="76"/>
      <c r="L139" s="76"/>
      <c r="M139" s="76"/>
      <c r="N139" s="36"/>
      <c r="O139" s="70"/>
      <c r="P139" s="70"/>
      <c r="Q139" s="70"/>
      <c r="R139" s="35"/>
      <c r="S139" s="35"/>
      <c r="T139" s="35"/>
      <c r="U139" s="35"/>
      <c r="V139" s="35"/>
      <c r="W139" s="70"/>
      <c r="X139" s="70"/>
      <c r="Y139" s="35"/>
      <c r="Z139" s="35"/>
      <c r="AA139" s="35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5"/>
      <c r="AS139" s="35"/>
      <c r="AT139" s="35"/>
      <c r="AU139" s="35"/>
      <c r="AV139" s="35"/>
      <c r="AW139" s="35"/>
      <c r="AX139" s="35"/>
      <c r="AY139" s="36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</row>
    <row r="140" spans="1:130" ht="11.25">
      <c r="A140" s="35"/>
      <c r="B140" s="35"/>
      <c r="C140" s="35"/>
      <c r="D140" s="35"/>
      <c r="E140" s="76"/>
      <c r="F140" s="76"/>
      <c r="G140" s="76"/>
      <c r="H140" s="76"/>
      <c r="I140" s="76"/>
      <c r="J140" s="36"/>
      <c r="K140" s="76"/>
      <c r="L140" s="76"/>
      <c r="M140" s="76"/>
      <c r="N140" s="36"/>
      <c r="O140" s="70"/>
      <c r="P140" s="70"/>
      <c r="Q140" s="70"/>
      <c r="R140" s="35"/>
      <c r="S140" s="35"/>
      <c r="T140" s="35"/>
      <c r="U140" s="35"/>
      <c r="V140" s="35"/>
      <c r="W140" s="70"/>
      <c r="X140" s="70"/>
      <c r="Y140" s="35"/>
      <c r="Z140" s="35"/>
      <c r="AA140" s="35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5"/>
      <c r="AS140" s="35"/>
      <c r="AT140" s="35"/>
      <c r="AU140" s="35"/>
      <c r="AV140" s="35"/>
      <c r="AW140" s="35"/>
      <c r="AX140" s="35"/>
      <c r="AY140" s="36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</row>
    <row r="141" spans="1:130" ht="11.25">
      <c r="A141" s="35"/>
      <c r="B141" s="35"/>
      <c r="C141" s="35"/>
      <c r="D141" s="35"/>
      <c r="E141" s="76"/>
      <c r="F141" s="76"/>
      <c r="G141" s="76"/>
      <c r="H141" s="76"/>
      <c r="I141" s="76"/>
      <c r="J141" s="36"/>
      <c r="K141" s="76"/>
      <c r="L141" s="76"/>
      <c r="M141" s="76"/>
      <c r="N141" s="36"/>
      <c r="O141" s="70"/>
      <c r="P141" s="70"/>
      <c r="Q141" s="70"/>
      <c r="R141" s="35"/>
      <c r="S141" s="35"/>
      <c r="T141" s="35"/>
      <c r="U141" s="35"/>
      <c r="V141" s="35"/>
      <c r="W141" s="70"/>
      <c r="X141" s="70"/>
      <c r="Y141" s="35"/>
      <c r="Z141" s="35"/>
      <c r="AA141" s="35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5"/>
      <c r="AS141" s="35"/>
      <c r="AT141" s="35"/>
      <c r="AU141" s="35"/>
      <c r="AV141" s="35"/>
      <c r="AW141" s="35"/>
      <c r="AX141" s="35"/>
      <c r="AY141" s="36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</row>
    <row r="142" spans="1:130" ht="11.25">
      <c r="A142" s="35"/>
      <c r="B142" s="35"/>
      <c r="C142" s="35"/>
      <c r="D142" s="35"/>
      <c r="E142" s="76"/>
      <c r="F142" s="76"/>
      <c r="G142" s="76"/>
      <c r="H142" s="76"/>
      <c r="I142" s="76"/>
      <c r="J142" s="36"/>
      <c r="K142" s="76"/>
      <c r="L142" s="76"/>
      <c r="M142" s="76"/>
      <c r="N142" s="36"/>
      <c r="O142" s="70"/>
      <c r="P142" s="70"/>
      <c r="Q142" s="70"/>
      <c r="R142" s="35"/>
      <c r="S142" s="35"/>
      <c r="T142" s="35"/>
      <c r="U142" s="35"/>
      <c r="V142" s="35"/>
      <c r="W142" s="70"/>
      <c r="X142" s="70"/>
      <c r="Y142" s="35"/>
      <c r="Z142" s="35"/>
      <c r="AA142" s="35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5"/>
      <c r="AS142" s="35"/>
      <c r="AT142" s="35"/>
      <c r="AU142" s="35"/>
      <c r="AV142" s="35"/>
      <c r="AW142" s="35"/>
      <c r="AX142" s="35"/>
      <c r="AY142" s="36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  <c r="DU142" s="35"/>
      <c r="DV142" s="35"/>
      <c r="DW142" s="35"/>
      <c r="DX142" s="35"/>
      <c r="DY142" s="35"/>
      <c r="DZ142" s="35"/>
    </row>
    <row r="143" spans="1:130" ht="11.25">
      <c r="A143" s="35"/>
      <c r="B143" s="35"/>
      <c r="C143" s="35"/>
      <c r="D143" s="35"/>
      <c r="E143" s="76"/>
      <c r="F143" s="76"/>
      <c r="G143" s="76"/>
      <c r="H143" s="76"/>
      <c r="I143" s="76"/>
      <c r="J143" s="36"/>
      <c r="K143" s="76"/>
      <c r="L143" s="76"/>
      <c r="M143" s="76"/>
      <c r="N143" s="36"/>
      <c r="O143" s="70"/>
      <c r="P143" s="70"/>
      <c r="Q143" s="70"/>
      <c r="R143" s="35"/>
      <c r="S143" s="35"/>
      <c r="T143" s="35"/>
      <c r="U143" s="35"/>
      <c r="V143" s="35"/>
      <c r="W143" s="70"/>
      <c r="X143" s="70"/>
      <c r="Y143" s="35"/>
      <c r="Z143" s="35"/>
      <c r="AA143" s="35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5"/>
      <c r="AS143" s="35"/>
      <c r="AT143" s="35"/>
      <c r="AU143" s="35"/>
      <c r="AV143" s="35"/>
      <c r="AW143" s="35"/>
      <c r="AX143" s="35"/>
      <c r="AY143" s="36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35"/>
      <c r="DU143" s="35"/>
      <c r="DV143" s="35"/>
      <c r="DW143" s="35"/>
      <c r="DX143" s="35"/>
      <c r="DY143" s="35"/>
      <c r="DZ143" s="35"/>
    </row>
    <row r="144" spans="1:130" ht="11.25">
      <c r="A144" s="35"/>
      <c r="B144" s="35"/>
      <c r="C144" s="35"/>
      <c r="D144" s="35"/>
      <c r="E144" s="76"/>
      <c r="F144" s="76"/>
      <c r="G144" s="76"/>
      <c r="H144" s="76"/>
      <c r="I144" s="76"/>
      <c r="J144" s="36"/>
      <c r="K144" s="76"/>
      <c r="L144" s="76"/>
      <c r="M144" s="76"/>
      <c r="N144" s="36"/>
      <c r="O144" s="70"/>
      <c r="P144" s="70"/>
      <c r="Q144" s="70"/>
      <c r="R144" s="35"/>
      <c r="S144" s="35"/>
      <c r="T144" s="35"/>
      <c r="U144" s="35"/>
      <c r="V144" s="35"/>
      <c r="W144" s="70"/>
      <c r="X144" s="70"/>
      <c r="Y144" s="35"/>
      <c r="Z144" s="35"/>
      <c r="AA144" s="35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5"/>
      <c r="AS144" s="35"/>
      <c r="AT144" s="35"/>
      <c r="AU144" s="35"/>
      <c r="AV144" s="35"/>
      <c r="AW144" s="35"/>
      <c r="AX144" s="35"/>
      <c r="AY144" s="36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  <c r="DT144" s="35"/>
      <c r="DU144" s="35"/>
      <c r="DV144" s="35"/>
      <c r="DW144" s="35"/>
      <c r="DX144" s="35"/>
      <c r="DY144" s="35"/>
      <c r="DZ144" s="35"/>
    </row>
    <row r="145" spans="1:130" ht="11.25">
      <c r="A145" s="35"/>
      <c r="B145" s="35"/>
      <c r="C145" s="35"/>
      <c r="D145" s="35"/>
      <c r="E145" s="76"/>
      <c r="F145" s="76"/>
      <c r="G145" s="76"/>
      <c r="H145" s="76"/>
      <c r="I145" s="76"/>
      <c r="J145" s="36"/>
      <c r="K145" s="76"/>
      <c r="L145" s="76"/>
      <c r="M145" s="76"/>
      <c r="N145" s="36"/>
      <c r="O145" s="70"/>
      <c r="P145" s="70"/>
      <c r="Q145" s="70"/>
      <c r="R145" s="35"/>
      <c r="S145" s="35"/>
      <c r="T145" s="35"/>
      <c r="U145" s="35"/>
      <c r="V145" s="35"/>
      <c r="W145" s="70"/>
      <c r="X145" s="70"/>
      <c r="Y145" s="35"/>
      <c r="Z145" s="35"/>
      <c r="AA145" s="35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5"/>
      <c r="AS145" s="35"/>
      <c r="AT145" s="35"/>
      <c r="AU145" s="35"/>
      <c r="AV145" s="35"/>
      <c r="AW145" s="35"/>
      <c r="AX145" s="35"/>
      <c r="AY145" s="36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  <c r="DT145" s="35"/>
      <c r="DU145" s="35"/>
      <c r="DV145" s="35"/>
      <c r="DW145" s="35"/>
      <c r="DX145" s="35"/>
      <c r="DY145" s="35"/>
      <c r="DZ145" s="35"/>
    </row>
    <row r="146" spans="1:130" ht="11.25">
      <c r="A146" s="35"/>
      <c r="B146" s="35"/>
      <c r="C146" s="35"/>
      <c r="D146" s="35"/>
      <c r="E146" s="76"/>
      <c r="F146" s="76"/>
      <c r="G146" s="76"/>
      <c r="H146" s="76"/>
      <c r="I146" s="76"/>
      <c r="J146" s="36"/>
      <c r="K146" s="76"/>
      <c r="L146" s="76"/>
      <c r="M146" s="76"/>
      <c r="N146" s="36"/>
      <c r="O146" s="70"/>
      <c r="P146" s="70"/>
      <c r="Q146" s="70"/>
      <c r="R146" s="35"/>
      <c r="S146" s="35"/>
      <c r="T146" s="35"/>
      <c r="U146" s="35"/>
      <c r="V146" s="35"/>
      <c r="W146" s="70"/>
      <c r="X146" s="70"/>
      <c r="Y146" s="35"/>
      <c r="Z146" s="35"/>
      <c r="AA146" s="35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5"/>
      <c r="AS146" s="35"/>
      <c r="AT146" s="35"/>
      <c r="AU146" s="35"/>
      <c r="AV146" s="35"/>
      <c r="AW146" s="35"/>
      <c r="AX146" s="35"/>
      <c r="AY146" s="36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  <c r="DU146" s="35"/>
      <c r="DV146" s="35"/>
      <c r="DW146" s="35"/>
      <c r="DX146" s="35"/>
      <c r="DY146" s="35"/>
      <c r="DZ146" s="35"/>
    </row>
    <row r="147" spans="1:130" ht="11.25">
      <c r="A147" s="35"/>
      <c r="B147" s="35"/>
      <c r="C147" s="35"/>
      <c r="D147" s="35"/>
      <c r="E147" s="76"/>
      <c r="F147" s="76"/>
      <c r="G147" s="76"/>
      <c r="H147" s="76"/>
      <c r="I147" s="76"/>
      <c r="J147" s="36"/>
      <c r="K147" s="76"/>
      <c r="L147" s="76"/>
      <c r="M147" s="76"/>
      <c r="N147" s="36"/>
      <c r="O147" s="70"/>
      <c r="P147" s="70"/>
      <c r="Q147" s="70"/>
      <c r="R147" s="35"/>
      <c r="S147" s="35"/>
      <c r="T147" s="35"/>
      <c r="U147" s="35"/>
      <c r="V147" s="35"/>
      <c r="W147" s="70"/>
      <c r="X147" s="70"/>
      <c r="Y147" s="35"/>
      <c r="Z147" s="35"/>
      <c r="AA147" s="35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5"/>
      <c r="AS147" s="35"/>
      <c r="AT147" s="35"/>
      <c r="AU147" s="35"/>
      <c r="AV147" s="35"/>
      <c r="AW147" s="35"/>
      <c r="AX147" s="35"/>
      <c r="AY147" s="36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35"/>
      <c r="DQ147" s="35"/>
      <c r="DR147" s="35"/>
      <c r="DS147" s="35"/>
      <c r="DT147" s="35"/>
      <c r="DU147" s="35"/>
      <c r="DV147" s="35"/>
      <c r="DW147" s="35"/>
      <c r="DX147" s="35"/>
      <c r="DY147" s="35"/>
      <c r="DZ147" s="35"/>
    </row>
    <row r="148" spans="1:130" ht="11.25">
      <c r="A148" s="35"/>
      <c r="B148" s="35"/>
      <c r="C148" s="35"/>
      <c r="D148" s="35"/>
      <c r="E148" s="76"/>
      <c r="F148" s="76"/>
      <c r="G148" s="76"/>
      <c r="H148" s="76"/>
      <c r="I148" s="76"/>
      <c r="J148" s="36"/>
      <c r="K148" s="76"/>
      <c r="L148" s="76"/>
      <c r="M148" s="76"/>
      <c r="N148" s="36"/>
      <c r="O148" s="70"/>
      <c r="P148" s="70"/>
      <c r="Q148" s="70"/>
      <c r="R148" s="35"/>
      <c r="S148" s="35"/>
      <c r="T148" s="35"/>
      <c r="U148" s="35"/>
      <c r="V148" s="35"/>
      <c r="W148" s="70"/>
      <c r="X148" s="70"/>
      <c r="Y148" s="35"/>
      <c r="Z148" s="35"/>
      <c r="AA148" s="35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5"/>
      <c r="AS148" s="35"/>
      <c r="AT148" s="35"/>
      <c r="AU148" s="35"/>
      <c r="AV148" s="35"/>
      <c r="AW148" s="35"/>
      <c r="AX148" s="35"/>
      <c r="AY148" s="36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35"/>
      <c r="DQ148" s="35"/>
      <c r="DR148" s="35"/>
      <c r="DS148" s="35"/>
      <c r="DT148" s="35"/>
      <c r="DU148" s="35"/>
      <c r="DV148" s="35"/>
      <c r="DW148" s="35"/>
      <c r="DX148" s="35"/>
      <c r="DY148" s="35"/>
      <c r="DZ148" s="35"/>
    </row>
    <row r="149" spans="1:130" ht="11.25">
      <c r="A149" s="35"/>
      <c r="B149" s="35"/>
      <c r="C149" s="35"/>
      <c r="D149" s="35"/>
      <c r="E149" s="76"/>
      <c r="F149" s="76"/>
      <c r="G149" s="76"/>
      <c r="H149" s="76"/>
      <c r="I149" s="76"/>
      <c r="J149" s="36"/>
      <c r="K149" s="76"/>
      <c r="L149" s="76"/>
      <c r="M149" s="76"/>
      <c r="N149" s="36"/>
      <c r="O149" s="70"/>
      <c r="P149" s="70"/>
      <c r="Q149" s="70"/>
      <c r="R149" s="35"/>
      <c r="S149" s="35"/>
      <c r="T149" s="35"/>
      <c r="U149" s="35"/>
      <c r="V149" s="35"/>
      <c r="W149" s="70"/>
      <c r="X149" s="70"/>
      <c r="Y149" s="35"/>
      <c r="Z149" s="35"/>
      <c r="AA149" s="35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5"/>
      <c r="AS149" s="35"/>
      <c r="AT149" s="35"/>
      <c r="AU149" s="35"/>
      <c r="AV149" s="35"/>
      <c r="AW149" s="35"/>
      <c r="AX149" s="35"/>
      <c r="AY149" s="36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  <c r="DT149" s="35"/>
      <c r="DU149" s="35"/>
      <c r="DV149" s="35"/>
      <c r="DW149" s="35"/>
      <c r="DX149" s="35"/>
      <c r="DY149" s="35"/>
      <c r="DZ149" s="35"/>
    </row>
    <row r="150" spans="1:130" ht="11.25">
      <c r="A150" s="35"/>
      <c r="B150" s="35"/>
      <c r="C150" s="35"/>
      <c r="D150" s="35"/>
      <c r="E150" s="76"/>
      <c r="F150" s="76"/>
      <c r="G150" s="76"/>
      <c r="H150" s="76"/>
      <c r="I150" s="76"/>
      <c r="J150" s="36"/>
      <c r="K150" s="76"/>
      <c r="L150" s="76"/>
      <c r="M150" s="76"/>
      <c r="N150" s="36"/>
      <c r="O150" s="70"/>
      <c r="P150" s="70"/>
      <c r="Q150" s="70"/>
      <c r="R150" s="35"/>
      <c r="S150" s="35"/>
      <c r="T150" s="35"/>
      <c r="U150" s="35"/>
      <c r="V150" s="35"/>
      <c r="W150" s="70"/>
      <c r="X150" s="70"/>
      <c r="Y150" s="35"/>
      <c r="Z150" s="35"/>
      <c r="AA150" s="35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5"/>
      <c r="AS150" s="35"/>
      <c r="AT150" s="35"/>
      <c r="AU150" s="35"/>
      <c r="AV150" s="35"/>
      <c r="AW150" s="35"/>
      <c r="AX150" s="35"/>
      <c r="AY150" s="36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</row>
    <row r="151" spans="1:130" ht="11.25">
      <c r="A151" s="35"/>
      <c r="B151" s="35"/>
      <c r="C151" s="35"/>
      <c r="D151" s="35"/>
      <c r="E151" s="76"/>
      <c r="F151" s="76"/>
      <c r="G151" s="76"/>
      <c r="H151" s="76"/>
      <c r="I151" s="76"/>
      <c r="J151" s="36"/>
      <c r="K151" s="76"/>
      <c r="L151" s="76"/>
      <c r="M151" s="76"/>
      <c r="N151" s="36"/>
      <c r="O151" s="70"/>
      <c r="P151" s="70"/>
      <c r="Q151" s="70"/>
      <c r="R151" s="35"/>
      <c r="S151" s="35"/>
      <c r="T151" s="35"/>
      <c r="U151" s="35"/>
      <c r="V151" s="35"/>
      <c r="W151" s="70"/>
      <c r="X151" s="70"/>
      <c r="Y151" s="35"/>
      <c r="Z151" s="35"/>
      <c r="AA151" s="35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5"/>
      <c r="AS151" s="35"/>
      <c r="AT151" s="35"/>
      <c r="AU151" s="35"/>
      <c r="AV151" s="35"/>
      <c r="AW151" s="35"/>
      <c r="AX151" s="35"/>
      <c r="AY151" s="36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  <c r="DU151" s="35"/>
      <c r="DV151" s="35"/>
      <c r="DW151" s="35"/>
      <c r="DX151" s="35"/>
      <c r="DY151" s="35"/>
      <c r="DZ151" s="35"/>
    </row>
    <row r="152" spans="1:130" ht="11.25">
      <c r="A152" s="35"/>
      <c r="B152" s="35"/>
      <c r="C152" s="35"/>
      <c r="D152" s="35"/>
      <c r="E152" s="76"/>
      <c r="F152" s="76"/>
      <c r="G152" s="76"/>
      <c r="H152" s="76"/>
      <c r="I152" s="76"/>
      <c r="J152" s="36"/>
      <c r="K152" s="76"/>
      <c r="L152" s="76"/>
      <c r="M152" s="76"/>
      <c r="N152" s="36"/>
      <c r="O152" s="70"/>
      <c r="P152" s="70"/>
      <c r="Q152" s="70"/>
      <c r="R152" s="35"/>
      <c r="S152" s="35"/>
      <c r="T152" s="35"/>
      <c r="U152" s="35"/>
      <c r="V152" s="35"/>
      <c r="W152" s="70"/>
      <c r="X152" s="70"/>
      <c r="Y152" s="35"/>
      <c r="Z152" s="35"/>
      <c r="AA152" s="35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5"/>
      <c r="AS152" s="35"/>
      <c r="AT152" s="35"/>
      <c r="AU152" s="35"/>
      <c r="AV152" s="35"/>
      <c r="AW152" s="35"/>
      <c r="AX152" s="35"/>
      <c r="AY152" s="36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</row>
    <row r="153" spans="1:130" ht="11.25">
      <c r="A153" s="35"/>
      <c r="B153" s="35"/>
      <c r="C153" s="35"/>
      <c r="D153" s="35"/>
      <c r="E153" s="76"/>
      <c r="F153" s="76"/>
      <c r="G153" s="76"/>
      <c r="H153" s="76"/>
      <c r="I153" s="76"/>
      <c r="J153" s="36"/>
      <c r="K153" s="76"/>
      <c r="L153" s="76"/>
      <c r="M153" s="76"/>
      <c r="N153" s="36"/>
      <c r="O153" s="70"/>
      <c r="P153" s="70"/>
      <c r="Q153" s="70"/>
      <c r="R153" s="35"/>
      <c r="S153" s="35"/>
      <c r="T153" s="35"/>
      <c r="U153" s="35"/>
      <c r="V153" s="35"/>
      <c r="W153" s="70"/>
      <c r="X153" s="70"/>
      <c r="Y153" s="35"/>
      <c r="Z153" s="35"/>
      <c r="AA153" s="35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5"/>
      <c r="AS153" s="35"/>
      <c r="AT153" s="35"/>
      <c r="AU153" s="35"/>
      <c r="AV153" s="35"/>
      <c r="AW153" s="35"/>
      <c r="AX153" s="35"/>
      <c r="AY153" s="36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  <c r="DN153" s="35"/>
      <c r="DO153" s="35"/>
      <c r="DP153" s="35"/>
      <c r="DQ153" s="35"/>
      <c r="DR153" s="35"/>
      <c r="DS153" s="35"/>
      <c r="DT153" s="35"/>
      <c r="DU153" s="35"/>
      <c r="DV153" s="35"/>
      <c r="DW153" s="35"/>
      <c r="DX153" s="35"/>
      <c r="DY153" s="35"/>
      <c r="DZ153" s="35"/>
    </row>
    <row r="154" spans="1:130" ht="11.25">
      <c r="A154" s="35"/>
      <c r="B154" s="35"/>
      <c r="C154" s="35"/>
      <c r="D154" s="35"/>
      <c r="E154" s="76"/>
      <c r="F154" s="76"/>
      <c r="G154" s="76"/>
      <c r="H154" s="76"/>
      <c r="I154" s="76"/>
      <c r="J154" s="36"/>
      <c r="K154" s="76"/>
      <c r="L154" s="76"/>
      <c r="M154" s="76"/>
      <c r="N154" s="36"/>
      <c r="O154" s="70"/>
      <c r="P154" s="70"/>
      <c r="Q154" s="70"/>
      <c r="R154" s="35"/>
      <c r="S154" s="35"/>
      <c r="T154" s="35"/>
      <c r="U154" s="35"/>
      <c r="V154" s="35"/>
      <c r="W154" s="70"/>
      <c r="X154" s="70"/>
      <c r="Y154" s="35"/>
      <c r="Z154" s="35"/>
      <c r="AA154" s="35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5"/>
      <c r="AS154" s="35"/>
      <c r="AT154" s="35"/>
      <c r="AU154" s="35"/>
      <c r="AV154" s="35"/>
      <c r="AW154" s="35"/>
      <c r="AX154" s="35"/>
      <c r="AY154" s="36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5"/>
      <c r="DQ154" s="35"/>
      <c r="DR154" s="35"/>
      <c r="DS154" s="35"/>
      <c r="DT154" s="35"/>
      <c r="DU154" s="35"/>
      <c r="DV154" s="35"/>
      <c r="DW154" s="35"/>
      <c r="DX154" s="35"/>
      <c r="DY154" s="35"/>
      <c r="DZ154" s="35"/>
    </row>
    <row r="155" spans="1:130" ht="11.25">
      <c r="A155" s="35"/>
      <c r="B155" s="35"/>
      <c r="C155" s="35"/>
      <c r="D155" s="35"/>
      <c r="E155" s="76"/>
      <c r="F155" s="76"/>
      <c r="G155" s="76"/>
      <c r="H155" s="76"/>
      <c r="I155" s="76"/>
      <c r="J155" s="36"/>
      <c r="K155" s="76"/>
      <c r="L155" s="76"/>
      <c r="M155" s="76"/>
      <c r="N155" s="36"/>
      <c r="O155" s="70"/>
      <c r="P155" s="70"/>
      <c r="Q155" s="70"/>
      <c r="R155" s="35"/>
      <c r="S155" s="35"/>
      <c r="T155" s="35"/>
      <c r="U155" s="35"/>
      <c r="V155" s="35"/>
      <c r="W155" s="70"/>
      <c r="X155" s="70"/>
      <c r="Y155" s="35"/>
      <c r="Z155" s="35"/>
      <c r="AA155" s="35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5"/>
      <c r="AS155" s="35"/>
      <c r="AT155" s="35"/>
      <c r="AU155" s="35"/>
      <c r="AV155" s="35"/>
      <c r="AW155" s="35"/>
      <c r="AX155" s="35"/>
      <c r="AY155" s="36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5"/>
      <c r="DQ155" s="35"/>
      <c r="DR155" s="35"/>
      <c r="DS155" s="35"/>
      <c r="DT155" s="35"/>
      <c r="DU155" s="35"/>
      <c r="DV155" s="35"/>
      <c r="DW155" s="35"/>
      <c r="DX155" s="35"/>
      <c r="DY155" s="35"/>
      <c r="DZ155" s="35"/>
    </row>
    <row r="156" spans="1:130" ht="11.25">
      <c r="A156" s="35"/>
      <c r="B156" s="35"/>
      <c r="C156" s="35"/>
      <c r="D156" s="35"/>
      <c r="E156" s="76"/>
      <c r="F156" s="76"/>
      <c r="G156" s="76"/>
      <c r="H156" s="76"/>
      <c r="I156" s="76"/>
      <c r="J156" s="36"/>
      <c r="K156" s="76"/>
      <c r="L156" s="76"/>
      <c r="M156" s="76"/>
      <c r="N156" s="36"/>
      <c r="O156" s="70"/>
      <c r="P156" s="70"/>
      <c r="Q156" s="70"/>
      <c r="R156" s="35"/>
      <c r="S156" s="35"/>
      <c r="T156" s="35"/>
      <c r="U156" s="35"/>
      <c r="V156" s="35"/>
      <c r="W156" s="70"/>
      <c r="X156" s="70"/>
      <c r="Y156" s="35"/>
      <c r="Z156" s="35"/>
      <c r="AA156" s="35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5"/>
      <c r="AS156" s="35"/>
      <c r="AT156" s="35"/>
      <c r="AU156" s="35"/>
      <c r="AV156" s="35"/>
      <c r="AW156" s="35"/>
      <c r="AX156" s="35"/>
      <c r="AY156" s="36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35"/>
      <c r="DQ156" s="35"/>
      <c r="DR156" s="35"/>
      <c r="DS156" s="35"/>
      <c r="DT156" s="35"/>
      <c r="DU156" s="35"/>
      <c r="DV156" s="35"/>
      <c r="DW156" s="35"/>
      <c r="DX156" s="35"/>
      <c r="DY156" s="35"/>
      <c r="DZ156" s="35"/>
    </row>
    <row r="157" spans="1:130" ht="11.25">
      <c r="A157" s="35"/>
      <c r="B157" s="35"/>
      <c r="C157" s="35"/>
      <c r="D157" s="35"/>
      <c r="E157" s="76"/>
      <c r="F157" s="76"/>
      <c r="G157" s="76"/>
      <c r="H157" s="76"/>
      <c r="I157" s="76"/>
      <c r="J157" s="36"/>
      <c r="K157" s="76"/>
      <c r="L157" s="76"/>
      <c r="M157" s="76"/>
      <c r="N157" s="36"/>
      <c r="O157" s="70"/>
      <c r="P157" s="70"/>
      <c r="Q157" s="70"/>
      <c r="R157" s="35"/>
      <c r="S157" s="35"/>
      <c r="T157" s="35"/>
      <c r="U157" s="35"/>
      <c r="V157" s="35"/>
      <c r="W157" s="70"/>
      <c r="X157" s="70"/>
      <c r="Y157" s="35"/>
      <c r="Z157" s="35"/>
      <c r="AA157" s="35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5"/>
      <c r="AS157" s="35"/>
      <c r="AT157" s="35"/>
      <c r="AU157" s="35"/>
      <c r="AV157" s="35"/>
      <c r="AW157" s="35"/>
      <c r="AX157" s="35"/>
      <c r="AY157" s="36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  <c r="DP157" s="35"/>
      <c r="DQ157" s="35"/>
      <c r="DR157" s="35"/>
      <c r="DS157" s="35"/>
      <c r="DT157" s="35"/>
      <c r="DU157" s="35"/>
      <c r="DV157" s="35"/>
      <c r="DW157" s="35"/>
      <c r="DX157" s="35"/>
      <c r="DY157" s="35"/>
      <c r="DZ157" s="35"/>
    </row>
    <row r="158" spans="1:130" ht="11.25">
      <c r="A158" s="35"/>
      <c r="B158" s="35"/>
      <c r="C158" s="35"/>
      <c r="D158" s="35"/>
      <c r="E158" s="76"/>
      <c r="F158" s="76"/>
      <c r="G158" s="76"/>
      <c r="H158" s="76"/>
      <c r="I158" s="76"/>
      <c r="J158" s="36"/>
      <c r="K158" s="76"/>
      <c r="L158" s="76"/>
      <c r="M158" s="76"/>
      <c r="N158" s="36"/>
      <c r="O158" s="70"/>
      <c r="P158" s="70"/>
      <c r="Q158" s="70"/>
      <c r="R158" s="35"/>
      <c r="S158" s="35"/>
      <c r="T158" s="35"/>
      <c r="U158" s="35"/>
      <c r="V158" s="35"/>
      <c r="W158" s="70"/>
      <c r="X158" s="70"/>
      <c r="Y158" s="35"/>
      <c r="Z158" s="35"/>
      <c r="AA158" s="35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5"/>
      <c r="AS158" s="35"/>
      <c r="AT158" s="35"/>
      <c r="AU158" s="35"/>
      <c r="AV158" s="35"/>
      <c r="AW158" s="35"/>
      <c r="AX158" s="35"/>
      <c r="AY158" s="36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  <c r="DO158" s="35"/>
      <c r="DP158" s="35"/>
      <c r="DQ158" s="35"/>
      <c r="DR158" s="35"/>
      <c r="DS158" s="35"/>
      <c r="DT158" s="35"/>
      <c r="DU158" s="35"/>
      <c r="DV158" s="35"/>
      <c r="DW158" s="35"/>
      <c r="DX158" s="35"/>
      <c r="DY158" s="35"/>
      <c r="DZ158" s="35"/>
    </row>
    <row r="159" spans="1:130" ht="11.25">
      <c r="A159" s="35"/>
      <c r="B159" s="35"/>
      <c r="C159" s="35"/>
      <c r="D159" s="35"/>
      <c r="E159" s="76"/>
      <c r="F159" s="76"/>
      <c r="G159" s="76"/>
      <c r="H159" s="76"/>
      <c r="I159" s="76"/>
      <c r="J159" s="36"/>
      <c r="K159" s="76"/>
      <c r="L159" s="76"/>
      <c r="M159" s="76"/>
      <c r="N159" s="36"/>
      <c r="O159" s="70"/>
      <c r="P159" s="70"/>
      <c r="Q159" s="70"/>
      <c r="R159" s="35"/>
      <c r="S159" s="35"/>
      <c r="T159" s="35"/>
      <c r="U159" s="35"/>
      <c r="V159" s="35"/>
      <c r="W159" s="70"/>
      <c r="X159" s="70"/>
      <c r="Y159" s="35"/>
      <c r="Z159" s="35"/>
      <c r="AA159" s="35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5"/>
      <c r="AS159" s="35"/>
      <c r="AT159" s="35"/>
      <c r="AU159" s="35"/>
      <c r="AV159" s="35"/>
      <c r="AW159" s="35"/>
      <c r="AX159" s="35"/>
      <c r="AY159" s="36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  <c r="CK159" s="35"/>
      <c r="CL159" s="35"/>
      <c r="CM159" s="35"/>
      <c r="CN159" s="35"/>
      <c r="CO159" s="35"/>
      <c r="CP159" s="35"/>
      <c r="CQ159" s="35"/>
      <c r="CR159" s="35"/>
      <c r="CS159" s="35"/>
      <c r="CT159" s="35"/>
      <c r="CU159" s="35"/>
      <c r="CV159" s="35"/>
      <c r="CW159" s="35"/>
      <c r="CX159" s="35"/>
      <c r="CY159" s="35"/>
      <c r="CZ159" s="35"/>
      <c r="DA159" s="35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  <c r="DN159" s="35"/>
      <c r="DO159" s="35"/>
      <c r="DP159" s="35"/>
      <c r="DQ159" s="35"/>
      <c r="DR159" s="35"/>
      <c r="DS159" s="35"/>
      <c r="DT159" s="35"/>
      <c r="DU159" s="35"/>
      <c r="DV159" s="35"/>
      <c r="DW159" s="35"/>
      <c r="DX159" s="35"/>
      <c r="DY159" s="35"/>
      <c r="DZ159" s="35"/>
    </row>
    <row r="160" spans="1:130" ht="11.25">
      <c r="A160" s="35"/>
      <c r="B160" s="35"/>
      <c r="C160" s="35"/>
      <c r="D160" s="35"/>
      <c r="E160" s="76"/>
      <c r="F160" s="76"/>
      <c r="G160" s="76"/>
      <c r="H160" s="76"/>
      <c r="I160" s="76"/>
      <c r="J160" s="36"/>
      <c r="K160" s="76"/>
      <c r="L160" s="76"/>
      <c r="M160" s="76"/>
      <c r="N160" s="36"/>
      <c r="O160" s="70"/>
      <c r="P160" s="70"/>
      <c r="Q160" s="70"/>
      <c r="R160" s="35"/>
      <c r="S160" s="35"/>
      <c r="T160" s="35"/>
      <c r="U160" s="35"/>
      <c r="V160" s="35"/>
      <c r="W160" s="70"/>
      <c r="X160" s="70"/>
      <c r="Y160" s="35"/>
      <c r="Z160" s="35"/>
      <c r="AA160" s="35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5"/>
      <c r="AS160" s="35"/>
      <c r="AT160" s="35"/>
      <c r="AU160" s="35"/>
      <c r="AV160" s="35"/>
      <c r="AW160" s="35"/>
      <c r="AX160" s="35"/>
      <c r="AY160" s="36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  <c r="DO160" s="35"/>
      <c r="DP160" s="35"/>
      <c r="DQ160" s="35"/>
      <c r="DR160" s="35"/>
      <c r="DS160" s="35"/>
      <c r="DT160" s="35"/>
      <c r="DU160" s="35"/>
      <c r="DV160" s="35"/>
      <c r="DW160" s="35"/>
      <c r="DX160" s="35"/>
      <c r="DY160" s="35"/>
      <c r="DZ160" s="35"/>
    </row>
    <row r="161" spans="1:130" ht="11.25">
      <c r="A161" s="35"/>
      <c r="B161" s="35"/>
      <c r="C161" s="35"/>
      <c r="D161" s="35"/>
      <c r="E161" s="76"/>
      <c r="F161" s="76"/>
      <c r="G161" s="76"/>
      <c r="H161" s="76"/>
      <c r="I161" s="76"/>
      <c r="J161" s="36"/>
      <c r="K161" s="76"/>
      <c r="L161" s="76"/>
      <c r="M161" s="76"/>
      <c r="N161" s="36"/>
      <c r="O161" s="70"/>
      <c r="P161" s="70"/>
      <c r="Q161" s="70"/>
      <c r="R161" s="35"/>
      <c r="S161" s="35"/>
      <c r="T161" s="35"/>
      <c r="U161" s="35"/>
      <c r="V161" s="35"/>
      <c r="W161" s="70"/>
      <c r="X161" s="70"/>
      <c r="Y161" s="35"/>
      <c r="Z161" s="35"/>
      <c r="AA161" s="35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5"/>
      <c r="AS161" s="35"/>
      <c r="AT161" s="35"/>
      <c r="AU161" s="35"/>
      <c r="AV161" s="35"/>
      <c r="AW161" s="35"/>
      <c r="AX161" s="35"/>
      <c r="AY161" s="36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35"/>
      <c r="DQ161" s="35"/>
      <c r="DR161" s="35"/>
      <c r="DS161" s="35"/>
      <c r="DT161" s="35"/>
      <c r="DU161" s="35"/>
      <c r="DV161" s="35"/>
      <c r="DW161" s="35"/>
      <c r="DX161" s="35"/>
      <c r="DY161" s="35"/>
      <c r="DZ161" s="35"/>
    </row>
    <row r="162" spans="1:130" ht="11.25">
      <c r="A162" s="35"/>
      <c r="B162" s="35"/>
      <c r="C162" s="35"/>
      <c r="D162" s="35"/>
      <c r="E162" s="76"/>
      <c r="F162" s="76"/>
      <c r="G162" s="76"/>
      <c r="H162" s="76"/>
      <c r="I162" s="76"/>
      <c r="J162" s="36"/>
      <c r="K162" s="76"/>
      <c r="L162" s="76"/>
      <c r="M162" s="76"/>
      <c r="N162" s="36"/>
      <c r="O162" s="70"/>
      <c r="P162" s="70"/>
      <c r="Q162" s="70"/>
      <c r="R162" s="35"/>
      <c r="S162" s="35"/>
      <c r="T162" s="35"/>
      <c r="U162" s="35"/>
      <c r="V162" s="35"/>
      <c r="W162" s="70"/>
      <c r="X162" s="70"/>
      <c r="Y162" s="35"/>
      <c r="Z162" s="35"/>
      <c r="AA162" s="35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5"/>
      <c r="AS162" s="35"/>
      <c r="AT162" s="35"/>
      <c r="AU162" s="35"/>
      <c r="AV162" s="35"/>
      <c r="AW162" s="35"/>
      <c r="AX162" s="35"/>
      <c r="AY162" s="36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  <c r="DO162" s="35"/>
      <c r="DP162" s="35"/>
      <c r="DQ162" s="35"/>
      <c r="DR162" s="35"/>
      <c r="DS162" s="35"/>
      <c r="DT162" s="35"/>
      <c r="DU162" s="35"/>
      <c r="DV162" s="35"/>
      <c r="DW162" s="35"/>
      <c r="DX162" s="35"/>
      <c r="DY162" s="35"/>
      <c r="DZ162" s="35"/>
    </row>
    <row r="163" spans="1:130" ht="11.25">
      <c r="A163" s="35"/>
      <c r="B163" s="35"/>
      <c r="C163" s="35"/>
      <c r="D163" s="35"/>
      <c r="E163" s="76"/>
      <c r="F163" s="76"/>
      <c r="G163" s="76"/>
      <c r="H163" s="76"/>
      <c r="I163" s="76"/>
      <c r="J163" s="36"/>
      <c r="K163" s="76"/>
      <c r="L163" s="76"/>
      <c r="M163" s="76"/>
      <c r="N163" s="36"/>
      <c r="O163" s="70"/>
      <c r="P163" s="70"/>
      <c r="Q163" s="70"/>
      <c r="R163" s="35"/>
      <c r="S163" s="35"/>
      <c r="T163" s="35"/>
      <c r="U163" s="35"/>
      <c r="V163" s="35"/>
      <c r="W163" s="70"/>
      <c r="X163" s="70"/>
      <c r="Y163" s="35"/>
      <c r="Z163" s="35"/>
      <c r="AA163" s="35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5"/>
      <c r="AS163" s="35"/>
      <c r="AT163" s="35"/>
      <c r="AU163" s="35"/>
      <c r="AV163" s="35"/>
      <c r="AW163" s="35"/>
      <c r="AX163" s="35"/>
      <c r="AY163" s="36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35"/>
      <c r="DQ163" s="35"/>
      <c r="DR163" s="35"/>
      <c r="DS163" s="35"/>
      <c r="DT163" s="35"/>
      <c r="DU163" s="35"/>
      <c r="DV163" s="35"/>
      <c r="DW163" s="35"/>
      <c r="DX163" s="35"/>
      <c r="DY163" s="35"/>
      <c r="DZ163" s="35"/>
    </row>
    <row r="164" spans="1:130" ht="11.25">
      <c r="A164" s="35"/>
      <c r="B164" s="35"/>
      <c r="C164" s="35"/>
      <c r="D164" s="35"/>
      <c r="E164" s="76"/>
      <c r="F164" s="76"/>
      <c r="G164" s="76"/>
      <c r="H164" s="76"/>
      <c r="I164" s="76"/>
      <c r="J164" s="36"/>
      <c r="K164" s="76"/>
      <c r="L164" s="76"/>
      <c r="M164" s="76"/>
      <c r="N164" s="36"/>
      <c r="O164" s="70"/>
      <c r="P164" s="70"/>
      <c r="Q164" s="70"/>
      <c r="R164" s="35"/>
      <c r="S164" s="35"/>
      <c r="T164" s="35"/>
      <c r="U164" s="35"/>
      <c r="V164" s="35"/>
      <c r="W164" s="70"/>
      <c r="X164" s="70"/>
      <c r="Y164" s="35"/>
      <c r="Z164" s="35"/>
      <c r="AA164" s="35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5"/>
      <c r="AS164" s="35"/>
      <c r="AT164" s="35"/>
      <c r="AU164" s="35"/>
      <c r="AV164" s="35"/>
      <c r="AW164" s="35"/>
      <c r="AX164" s="35"/>
      <c r="AY164" s="36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35"/>
      <c r="CE164" s="35"/>
      <c r="CF164" s="35"/>
      <c r="CG164" s="35"/>
      <c r="CH164" s="35"/>
      <c r="CI164" s="35"/>
      <c r="CJ164" s="35"/>
      <c r="CK164" s="35"/>
      <c r="CL164" s="35"/>
      <c r="CM164" s="35"/>
      <c r="CN164" s="35"/>
      <c r="CO164" s="35"/>
      <c r="CP164" s="35"/>
      <c r="CQ164" s="35"/>
      <c r="CR164" s="35"/>
      <c r="CS164" s="35"/>
      <c r="CT164" s="35"/>
      <c r="CU164" s="35"/>
      <c r="CV164" s="35"/>
      <c r="CW164" s="35"/>
      <c r="CX164" s="35"/>
      <c r="CY164" s="35"/>
      <c r="CZ164" s="35"/>
      <c r="DA164" s="35"/>
      <c r="DB164" s="35"/>
      <c r="DC164" s="35"/>
      <c r="DD164" s="35"/>
      <c r="DE164" s="35"/>
      <c r="DF164" s="35"/>
      <c r="DG164" s="35"/>
      <c r="DH164" s="35"/>
      <c r="DI164" s="35"/>
      <c r="DJ164" s="35"/>
      <c r="DK164" s="35"/>
      <c r="DL164" s="35"/>
      <c r="DM164" s="35"/>
      <c r="DN164" s="35"/>
      <c r="DO164" s="35"/>
      <c r="DP164" s="35"/>
      <c r="DQ164" s="35"/>
      <c r="DR164" s="35"/>
      <c r="DS164" s="35"/>
      <c r="DT164" s="35"/>
      <c r="DU164" s="35"/>
      <c r="DV164" s="35"/>
      <c r="DW164" s="35"/>
      <c r="DX164" s="35"/>
      <c r="DY164" s="35"/>
      <c r="DZ164" s="35"/>
    </row>
    <row r="165" spans="1:130" ht="11.25">
      <c r="A165" s="35"/>
      <c r="B165" s="35"/>
      <c r="C165" s="35"/>
      <c r="D165" s="35"/>
      <c r="E165" s="76"/>
      <c r="F165" s="76"/>
      <c r="G165" s="76"/>
      <c r="H165" s="76"/>
      <c r="I165" s="76"/>
      <c r="J165" s="36"/>
      <c r="K165" s="76"/>
      <c r="L165" s="76"/>
      <c r="M165" s="76"/>
      <c r="N165" s="36"/>
      <c r="O165" s="70"/>
      <c r="P165" s="70"/>
      <c r="Q165" s="70"/>
      <c r="R165" s="35"/>
      <c r="S165" s="35"/>
      <c r="T165" s="35"/>
      <c r="U165" s="35"/>
      <c r="V165" s="35"/>
      <c r="W165" s="70"/>
      <c r="X165" s="70"/>
      <c r="Y165" s="35"/>
      <c r="Z165" s="35"/>
      <c r="AA165" s="35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5"/>
      <c r="AS165" s="35"/>
      <c r="AT165" s="35"/>
      <c r="AU165" s="35"/>
      <c r="AV165" s="35"/>
      <c r="AW165" s="35"/>
      <c r="AX165" s="35"/>
      <c r="AY165" s="36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35"/>
      <c r="CE165" s="35"/>
      <c r="CF165" s="35"/>
      <c r="CG165" s="35"/>
      <c r="CH165" s="35"/>
      <c r="CI165" s="35"/>
      <c r="CJ165" s="35"/>
      <c r="CK165" s="35"/>
      <c r="CL165" s="35"/>
      <c r="CM165" s="35"/>
      <c r="CN165" s="35"/>
      <c r="CO165" s="35"/>
      <c r="CP165" s="35"/>
      <c r="CQ165" s="35"/>
      <c r="CR165" s="35"/>
      <c r="CS165" s="35"/>
      <c r="CT165" s="35"/>
      <c r="CU165" s="35"/>
      <c r="CV165" s="35"/>
      <c r="CW165" s="35"/>
      <c r="CX165" s="35"/>
      <c r="CY165" s="35"/>
      <c r="CZ165" s="35"/>
      <c r="DA165" s="35"/>
      <c r="DB165" s="35"/>
      <c r="DC165" s="35"/>
      <c r="DD165" s="35"/>
      <c r="DE165" s="35"/>
      <c r="DF165" s="35"/>
      <c r="DG165" s="35"/>
      <c r="DH165" s="35"/>
      <c r="DI165" s="35"/>
      <c r="DJ165" s="35"/>
      <c r="DK165" s="35"/>
      <c r="DL165" s="35"/>
      <c r="DM165" s="35"/>
      <c r="DN165" s="35"/>
      <c r="DO165" s="35"/>
      <c r="DP165" s="35"/>
      <c r="DQ165" s="35"/>
      <c r="DR165" s="35"/>
      <c r="DS165" s="35"/>
      <c r="DT165" s="35"/>
      <c r="DU165" s="35"/>
      <c r="DV165" s="35"/>
      <c r="DW165" s="35"/>
      <c r="DX165" s="35"/>
      <c r="DY165" s="35"/>
      <c r="DZ165" s="35"/>
    </row>
    <row r="166" spans="1:130" ht="11.25">
      <c r="A166" s="35"/>
      <c r="B166" s="35"/>
      <c r="C166" s="35"/>
      <c r="D166" s="35"/>
      <c r="E166" s="76"/>
      <c r="F166" s="76"/>
      <c r="G166" s="76"/>
      <c r="H166" s="76"/>
      <c r="I166" s="76"/>
      <c r="J166" s="36"/>
      <c r="K166" s="76"/>
      <c r="L166" s="76"/>
      <c r="M166" s="76"/>
      <c r="N166" s="36"/>
      <c r="O166" s="70"/>
      <c r="P166" s="70"/>
      <c r="Q166" s="70"/>
      <c r="R166" s="35"/>
      <c r="S166" s="35"/>
      <c r="T166" s="35"/>
      <c r="U166" s="35"/>
      <c r="V166" s="35"/>
      <c r="W166" s="70"/>
      <c r="X166" s="70"/>
      <c r="Y166" s="35"/>
      <c r="Z166" s="35"/>
      <c r="AA166" s="35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5"/>
      <c r="AS166" s="35"/>
      <c r="AT166" s="35"/>
      <c r="AU166" s="35"/>
      <c r="AV166" s="35"/>
      <c r="AW166" s="35"/>
      <c r="AX166" s="35"/>
      <c r="AY166" s="36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  <c r="CK166" s="35"/>
      <c r="CL166" s="35"/>
      <c r="CM166" s="35"/>
      <c r="CN166" s="35"/>
      <c r="CO166" s="35"/>
      <c r="CP166" s="35"/>
      <c r="CQ166" s="35"/>
      <c r="CR166" s="35"/>
      <c r="CS166" s="35"/>
      <c r="CT166" s="35"/>
      <c r="CU166" s="35"/>
      <c r="CV166" s="35"/>
      <c r="CW166" s="35"/>
      <c r="CX166" s="35"/>
      <c r="CY166" s="35"/>
      <c r="CZ166" s="35"/>
      <c r="DA166" s="35"/>
      <c r="DB166" s="35"/>
      <c r="DC166" s="35"/>
      <c r="DD166" s="35"/>
      <c r="DE166" s="35"/>
      <c r="DF166" s="35"/>
      <c r="DG166" s="35"/>
      <c r="DH166" s="35"/>
      <c r="DI166" s="35"/>
      <c r="DJ166" s="35"/>
      <c r="DK166" s="35"/>
      <c r="DL166" s="35"/>
      <c r="DM166" s="35"/>
      <c r="DN166" s="35"/>
      <c r="DO166" s="35"/>
      <c r="DP166" s="35"/>
      <c r="DQ166" s="35"/>
      <c r="DR166" s="35"/>
      <c r="DS166" s="35"/>
      <c r="DT166" s="35"/>
      <c r="DU166" s="35"/>
      <c r="DV166" s="35"/>
      <c r="DW166" s="35"/>
      <c r="DX166" s="35"/>
      <c r="DY166" s="35"/>
      <c r="DZ166" s="35"/>
    </row>
    <row r="167" spans="1:130" ht="11.25">
      <c r="A167" s="35"/>
      <c r="B167" s="35"/>
      <c r="C167" s="35"/>
      <c r="D167" s="35"/>
      <c r="E167" s="76"/>
      <c r="F167" s="76"/>
      <c r="G167" s="76"/>
      <c r="H167" s="76"/>
      <c r="I167" s="76"/>
      <c r="J167" s="36"/>
      <c r="K167" s="76"/>
      <c r="L167" s="76"/>
      <c r="M167" s="76"/>
      <c r="N167" s="36"/>
      <c r="O167" s="70"/>
      <c r="P167" s="70"/>
      <c r="Q167" s="70"/>
      <c r="R167" s="35"/>
      <c r="S167" s="35"/>
      <c r="T167" s="35"/>
      <c r="U167" s="35"/>
      <c r="V167" s="35"/>
      <c r="W167" s="70"/>
      <c r="X167" s="70"/>
      <c r="Y167" s="35"/>
      <c r="Z167" s="35"/>
      <c r="AA167" s="35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5"/>
      <c r="AS167" s="35"/>
      <c r="AT167" s="35"/>
      <c r="AU167" s="35"/>
      <c r="AV167" s="35"/>
      <c r="AW167" s="35"/>
      <c r="AX167" s="35"/>
      <c r="AY167" s="36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  <c r="CL167" s="35"/>
      <c r="CM167" s="35"/>
      <c r="CN167" s="35"/>
      <c r="CO167" s="35"/>
      <c r="CP167" s="35"/>
      <c r="CQ167" s="35"/>
      <c r="CR167" s="35"/>
      <c r="CS167" s="35"/>
      <c r="CT167" s="35"/>
      <c r="CU167" s="35"/>
      <c r="CV167" s="35"/>
      <c r="CW167" s="35"/>
      <c r="CX167" s="35"/>
      <c r="CY167" s="35"/>
      <c r="CZ167" s="35"/>
      <c r="DA167" s="35"/>
      <c r="DB167" s="35"/>
      <c r="DC167" s="35"/>
      <c r="DD167" s="35"/>
      <c r="DE167" s="35"/>
      <c r="DF167" s="35"/>
      <c r="DG167" s="35"/>
      <c r="DH167" s="35"/>
      <c r="DI167" s="35"/>
      <c r="DJ167" s="35"/>
      <c r="DK167" s="35"/>
      <c r="DL167" s="35"/>
      <c r="DM167" s="35"/>
      <c r="DN167" s="35"/>
      <c r="DO167" s="35"/>
      <c r="DP167" s="35"/>
      <c r="DQ167" s="35"/>
      <c r="DR167" s="35"/>
      <c r="DS167" s="35"/>
      <c r="DT167" s="35"/>
      <c r="DU167" s="35"/>
      <c r="DV167" s="35"/>
      <c r="DW167" s="35"/>
      <c r="DX167" s="35"/>
      <c r="DY167" s="35"/>
      <c r="DZ167" s="35"/>
    </row>
    <row r="168" spans="1:130" ht="11.25">
      <c r="A168" s="35"/>
      <c r="B168" s="35"/>
      <c r="C168" s="35"/>
      <c r="D168" s="35"/>
      <c r="E168" s="76"/>
      <c r="F168" s="76"/>
      <c r="G168" s="76"/>
      <c r="H168" s="76"/>
      <c r="I168" s="76"/>
      <c r="J168" s="36"/>
      <c r="K168" s="76"/>
      <c r="L168" s="76"/>
      <c r="M168" s="76"/>
      <c r="N168" s="36"/>
      <c r="O168" s="70"/>
      <c r="P168" s="70"/>
      <c r="Q168" s="70"/>
      <c r="R168" s="35"/>
      <c r="S168" s="35"/>
      <c r="T168" s="35"/>
      <c r="U168" s="35"/>
      <c r="V168" s="35"/>
      <c r="W168" s="70"/>
      <c r="X168" s="70"/>
      <c r="Y168" s="35"/>
      <c r="Z168" s="35"/>
      <c r="AA168" s="35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5"/>
      <c r="AS168" s="35"/>
      <c r="AT168" s="35"/>
      <c r="AU168" s="35"/>
      <c r="AV168" s="35"/>
      <c r="AW168" s="35"/>
      <c r="AX168" s="35"/>
      <c r="AY168" s="36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35"/>
      <c r="CE168" s="35"/>
      <c r="CF168" s="35"/>
      <c r="CG168" s="35"/>
      <c r="CH168" s="35"/>
      <c r="CI168" s="35"/>
      <c r="CJ168" s="35"/>
      <c r="CK168" s="35"/>
      <c r="CL168" s="35"/>
      <c r="CM168" s="35"/>
      <c r="CN168" s="35"/>
      <c r="CO168" s="35"/>
      <c r="CP168" s="35"/>
      <c r="CQ168" s="35"/>
      <c r="CR168" s="35"/>
      <c r="CS168" s="35"/>
      <c r="CT168" s="35"/>
      <c r="CU168" s="35"/>
      <c r="CV168" s="35"/>
      <c r="CW168" s="35"/>
      <c r="CX168" s="35"/>
      <c r="CY168" s="35"/>
      <c r="CZ168" s="35"/>
      <c r="DA168" s="35"/>
      <c r="DB168" s="35"/>
      <c r="DC168" s="35"/>
      <c r="DD168" s="35"/>
      <c r="DE168" s="35"/>
      <c r="DF168" s="35"/>
      <c r="DG168" s="35"/>
      <c r="DH168" s="35"/>
      <c r="DI168" s="35"/>
      <c r="DJ168" s="35"/>
      <c r="DK168" s="35"/>
      <c r="DL168" s="35"/>
      <c r="DM168" s="35"/>
      <c r="DN168" s="35"/>
      <c r="DO168" s="35"/>
      <c r="DP168" s="35"/>
      <c r="DQ168" s="35"/>
      <c r="DR168" s="35"/>
      <c r="DS168" s="35"/>
      <c r="DT168" s="35"/>
      <c r="DU168" s="35"/>
      <c r="DV168" s="35"/>
      <c r="DW168" s="35"/>
      <c r="DX168" s="35"/>
      <c r="DY168" s="35"/>
      <c r="DZ168" s="35"/>
    </row>
    <row r="169" spans="1:130" ht="11.25">
      <c r="A169" s="35"/>
      <c r="B169" s="35"/>
      <c r="C169" s="35"/>
      <c r="D169" s="35"/>
      <c r="E169" s="76"/>
      <c r="F169" s="76"/>
      <c r="G169" s="76"/>
      <c r="H169" s="76"/>
      <c r="I169" s="76"/>
      <c r="J169" s="36"/>
      <c r="K169" s="76"/>
      <c r="L169" s="76"/>
      <c r="M169" s="76"/>
      <c r="N169" s="36"/>
      <c r="O169" s="70"/>
      <c r="P169" s="70"/>
      <c r="Q169" s="70"/>
      <c r="R169" s="35"/>
      <c r="S169" s="35"/>
      <c r="T169" s="35"/>
      <c r="U169" s="35"/>
      <c r="V169" s="35"/>
      <c r="W169" s="70"/>
      <c r="X169" s="70"/>
      <c r="Y169" s="35"/>
      <c r="Z169" s="35"/>
      <c r="AA169" s="35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5"/>
      <c r="AS169" s="35"/>
      <c r="AT169" s="35"/>
      <c r="AU169" s="35"/>
      <c r="AV169" s="35"/>
      <c r="AW169" s="35"/>
      <c r="AX169" s="35"/>
      <c r="AY169" s="36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35"/>
      <c r="CE169" s="35"/>
      <c r="CF169" s="35"/>
      <c r="CG169" s="35"/>
      <c r="CH169" s="35"/>
      <c r="CI169" s="35"/>
      <c r="CJ169" s="35"/>
      <c r="CK169" s="35"/>
      <c r="CL169" s="35"/>
      <c r="CM169" s="35"/>
      <c r="CN169" s="35"/>
      <c r="CO169" s="35"/>
      <c r="CP169" s="35"/>
      <c r="CQ169" s="35"/>
      <c r="CR169" s="35"/>
      <c r="CS169" s="35"/>
      <c r="CT169" s="35"/>
      <c r="CU169" s="35"/>
      <c r="CV169" s="35"/>
      <c r="CW169" s="35"/>
      <c r="CX169" s="35"/>
      <c r="CY169" s="35"/>
      <c r="CZ169" s="35"/>
      <c r="DA169" s="35"/>
      <c r="DB169" s="35"/>
      <c r="DC169" s="35"/>
      <c r="DD169" s="35"/>
      <c r="DE169" s="35"/>
      <c r="DF169" s="35"/>
      <c r="DG169" s="35"/>
      <c r="DH169" s="35"/>
      <c r="DI169" s="35"/>
      <c r="DJ169" s="35"/>
      <c r="DK169" s="35"/>
      <c r="DL169" s="35"/>
      <c r="DM169" s="35"/>
      <c r="DN169" s="35"/>
      <c r="DO169" s="35"/>
      <c r="DP169" s="35"/>
      <c r="DQ169" s="35"/>
      <c r="DR169" s="35"/>
      <c r="DS169" s="35"/>
      <c r="DT169" s="35"/>
      <c r="DU169" s="35"/>
      <c r="DV169" s="35"/>
      <c r="DW169" s="35"/>
      <c r="DX169" s="35"/>
      <c r="DY169" s="35"/>
      <c r="DZ169" s="35"/>
    </row>
    <row r="170" spans="1:130" ht="11.25">
      <c r="A170" s="35"/>
      <c r="B170" s="35"/>
      <c r="C170" s="35"/>
      <c r="D170" s="35"/>
      <c r="E170" s="76"/>
      <c r="F170" s="76"/>
      <c r="G170" s="76"/>
      <c r="H170" s="76"/>
      <c r="I170" s="76"/>
      <c r="J170" s="36"/>
      <c r="K170" s="76"/>
      <c r="L170" s="76"/>
      <c r="M170" s="76"/>
      <c r="N170" s="36"/>
      <c r="O170" s="70"/>
      <c r="P170" s="70"/>
      <c r="Q170" s="70"/>
      <c r="R170" s="35"/>
      <c r="S170" s="35"/>
      <c r="T170" s="35"/>
      <c r="U170" s="35"/>
      <c r="V170" s="35"/>
      <c r="W170" s="70"/>
      <c r="X170" s="70"/>
      <c r="Y170" s="35"/>
      <c r="Z170" s="35"/>
      <c r="AA170" s="35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5"/>
      <c r="AS170" s="35"/>
      <c r="AT170" s="35"/>
      <c r="AU170" s="35"/>
      <c r="AV170" s="35"/>
      <c r="AW170" s="35"/>
      <c r="AX170" s="35"/>
      <c r="AY170" s="36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35"/>
      <c r="CE170" s="35"/>
      <c r="CF170" s="35"/>
      <c r="CG170" s="35"/>
      <c r="CH170" s="35"/>
      <c r="CI170" s="35"/>
      <c r="CJ170" s="35"/>
      <c r="CK170" s="35"/>
      <c r="CL170" s="35"/>
      <c r="CM170" s="35"/>
      <c r="CN170" s="35"/>
      <c r="CO170" s="35"/>
      <c r="CP170" s="35"/>
      <c r="CQ170" s="35"/>
      <c r="CR170" s="35"/>
      <c r="CS170" s="35"/>
      <c r="CT170" s="35"/>
      <c r="CU170" s="35"/>
      <c r="CV170" s="35"/>
      <c r="CW170" s="35"/>
      <c r="CX170" s="35"/>
      <c r="CY170" s="35"/>
      <c r="CZ170" s="35"/>
      <c r="DA170" s="35"/>
      <c r="DB170" s="35"/>
      <c r="DC170" s="35"/>
      <c r="DD170" s="35"/>
      <c r="DE170" s="35"/>
      <c r="DF170" s="35"/>
      <c r="DG170" s="35"/>
      <c r="DH170" s="35"/>
      <c r="DI170" s="35"/>
      <c r="DJ170" s="35"/>
      <c r="DK170" s="35"/>
      <c r="DL170" s="35"/>
      <c r="DM170" s="35"/>
      <c r="DN170" s="35"/>
      <c r="DO170" s="35"/>
      <c r="DP170" s="35"/>
      <c r="DQ170" s="35"/>
      <c r="DR170" s="35"/>
      <c r="DS170" s="35"/>
      <c r="DT170" s="35"/>
      <c r="DU170" s="35"/>
      <c r="DV170" s="35"/>
      <c r="DW170" s="35"/>
      <c r="DX170" s="35"/>
      <c r="DY170" s="35"/>
      <c r="DZ170" s="35"/>
    </row>
    <row r="171" spans="1:130" ht="11.25">
      <c r="A171" s="35"/>
      <c r="B171" s="35"/>
      <c r="C171" s="35"/>
      <c r="D171" s="35"/>
      <c r="E171" s="76"/>
      <c r="F171" s="76"/>
      <c r="G171" s="76"/>
      <c r="H171" s="76"/>
      <c r="I171" s="76"/>
      <c r="J171" s="36"/>
      <c r="K171" s="76"/>
      <c r="L171" s="76"/>
      <c r="M171" s="76"/>
      <c r="N171" s="36"/>
      <c r="O171" s="70"/>
      <c r="P171" s="70"/>
      <c r="Q171" s="70"/>
      <c r="R171" s="35"/>
      <c r="S171" s="35"/>
      <c r="T171" s="35"/>
      <c r="U171" s="35"/>
      <c r="V171" s="35"/>
      <c r="W171" s="70"/>
      <c r="X171" s="70"/>
      <c r="Y171" s="35"/>
      <c r="Z171" s="35"/>
      <c r="AA171" s="35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5"/>
      <c r="AS171" s="35"/>
      <c r="AT171" s="35"/>
      <c r="AU171" s="35"/>
      <c r="AV171" s="35"/>
      <c r="AW171" s="35"/>
      <c r="AX171" s="35"/>
      <c r="AY171" s="36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  <c r="CD171" s="35"/>
      <c r="CE171" s="35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5"/>
      <c r="CQ171" s="35"/>
      <c r="CR171" s="35"/>
      <c r="CS171" s="35"/>
      <c r="CT171" s="35"/>
      <c r="CU171" s="35"/>
      <c r="CV171" s="35"/>
      <c r="CW171" s="35"/>
      <c r="CX171" s="35"/>
      <c r="CY171" s="35"/>
      <c r="CZ171" s="35"/>
      <c r="DA171" s="35"/>
      <c r="DB171" s="35"/>
      <c r="DC171" s="35"/>
      <c r="DD171" s="35"/>
      <c r="DE171" s="35"/>
      <c r="DF171" s="35"/>
      <c r="DG171" s="35"/>
      <c r="DH171" s="35"/>
      <c r="DI171" s="35"/>
      <c r="DJ171" s="35"/>
      <c r="DK171" s="35"/>
      <c r="DL171" s="35"/>
      <c r="DM171" s="35"/>
      <c r="DN171" s="35"/>
      <c r="DO171" s="35"/>
      <c r="DP171" s="35"/>
      <c r="DQ171" s="35"/>
      <c r="DR171" s="35"/>
      <c r="DS171" s="35"/>
      <c r="DT171" s="35"/>
      <c r="DU171" s="35"/>
      <c r="DV171" s="35"/>
      <c r="DW171" s="35"/>
      <c r="DX171" s="35"/>
      <c r="DY171" s="35"/>
      <c r="DZ171" s="35"/>
    </row>
    <row r="172" spans="1:130" ht="11.25">
      <c r="A172" s="35"/>
      <c r="B172" s="35"/>
      <c r="C172" s="35"/>
      <c r="D172" s="35"/>
      <c r="E172" s="76"/>
      <c r="F172" s="76"/>
      <c r="G172" s="76"/>
      <c r="H172" s="76"/>
      <c r="I172" s="76"/>
      <c r="J172" s="36"/>
      <c r="K172" s="76"/>
      <c r="L172" s="76"/>
      <c r="M172" s="76"/>
      <c r="N172" s="36"/>
      <c r="O172" s="70"/>
      <c r="P172" s="70"/>
      <c r="Q172" s="70"/>
      <c r="R172" s="35"/>
      <c r="S172" s="35"/>
      <c r="T172" s="35"/>
      <c r="U172" s="35"/>
      <c r="V172" s="35"/>
      <c r="W172" s="70"/>
      <c r="X172" s="70"/>
      <c r="Y172" s="35"/>
      <c r="Z172" s="35"/>
      <c r="AA172" s="35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5"/>
      <c r="AS172" s="35"/>
      <c r="AT172" s="35"/>
      <c r="AU172" s="35"/>
      <c r="AV172" s="35"/>
      <c r="AW172" s="35"/>
      <c r="AX172" s="35"/>
      <c r="AY172" s="36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5"/>
      <c r="CD172" s="35"/>
      <c r="CE172" s="35"/>
      <c r="CF172" s="35"/>
      <c r="CG172" s="35"/>
      <c r="CH172" s="35"/>
      <c r="CI172" s="35"/>
      <c r="CJ172" s="35"/>
      <c r="CK172" s="35"/>
      <c r="CL172" s="35"/>
      <c r="CM172" s="35"/>
      <c r="CN172" s="35"/>
      <c r="CO172" s="35"/>
      <c r="CP172" s="35"/>
      <c r="CQ172" s="35"/>
      <c r="CR172" s="35"/>
      <c r="CS172" s="35"/>
      <c r="CT172" s="35"/>
      <c r="CU172" s="35"/>
      <c r="CV172" s="35"/>
      <c r="CW172" s="35"/>
      <c r="CX172" s="35"/>
      <c r="CY172" s="35"/>
      <c r="CZ172" s="35"/>
      <c r="DA172" s="35"/>
      <c r="DB172" s="35"/>
      <c r="DC172" s="35"/>
      <c r="DD172" s="35"/>
      <c r="DE172" s="35"/>
      <c r="DF172" s="35"/>
      <c r="DG172" s="35"/>
      <c r="DH172" s="35"/>
      <c r="DI172" s="35"/>
      <c r="DJ172" s="35"/>
      <c r="DK172" s="35"/>
      <c r="DL172" s="35"/>
      <c r="DM172" s="35"/>
      <c r="DN172" s="35"/>
      <c r="DO172" s="35"/>
      <c r="DP172" s="35"/>
      <c r="DQ172" s="35"/>
      <c r="DR172" s="35"/>
      <c r="DS172" s="35"/>
      <c r="DT172" s="35"/>
      <c r="DU172" s="35"/>
      <c r="DV172" s="35"/>
      <c r="DW172" s="35"/>
      <c r="DX172" s="35"/>
      <c r="DY172" s="35"/>
      <c r="DZ172" s="35"/>
    </row>
    <row r="173" spans="1:130" ht="11.25">
      <c r="A173" s="35"/>
      <c r="B173" s="35"/>
      <c r="C173" s="35"/>
      <c r="D173" s="35"/>
      <c r="E173" s="76"/>
      <c r="F173" s="76"/>
      <c r="G173" s="76"/>
      <c r="H173" s="76"/>
      <c r="I173" s="76"/>
      <c r="J173" s="36"/>
      <c r="K173" s="76"/>
      <c r="L173" s="76"/>
      <c r="M173" s="76"/>
      <c r="N173" s="36"/>
      <c r="O173" s="70"/>
      <c r="P173" s="70"/>
      <c r="Q173" s="70"/>
      <c r="R173" s="35"/>
      <c r="S173" s="35"/>
      <c r="T173" s="35"/>
      <c r="U173" s="35"/>
      <c r="V173" s="35"/>
      <c r="W173" s="70"/>
      <c r="X173" s="70"/>
      <c r="Y173" s="35"/>
      <c r="Z173" s="35"/>
      <c r="AA173" s="35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5"/>
      <c r="AS173" s="35"/>
      <c r="AT173" s="35"/>
      <c r="AU173" s="35"/>
      <c r="AV173" s="35"/>
      <c r="AW173" s="35"/>
      <c r="AX173" s="35"/>
      <c r="AY173" s="36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35"/>
      <c r="CE173" s="35"/>
      <c r="CF173" s="35"/>
      <c r="CG173" s="35"/>
      <c r="CH173" s="35"/>
      <c r="CI173" s="35"/>
      <c r="CJ173" s="35"/>
      <c r="CK173" s="35"/>
      <c r="CL173" s="35"/>
      <c r="CM173" s="35"/>
      <c r="CN173" s="35"/>
      <c r="CO173" s="35"/>
      <c r="CP173" s="35"/>
      <c r="CQ173" s="35"/>
      <c r="CR173" s="35"/>
      <c r="CS173" s="35"/>
      <c r="CT173" s="35"/>
      <c r="CU173" s="35"/>
      <c r="CV173" s="35"/>
      <c r="CW173" s="35"/>
      <c r="CX173" s="35"/>
      <c r="CY173" s="35"/>
      <c r="CZ173" s="35"/>
      <c r="DA173" s="35"/>
      <c r="DB173" s="35"/>
      <c r="DC173" s="35"/>
      <c r="DD173" s="35"/>
      <c r="DE173" s="35"/>
      <c r="DF173" s="35"/>
      <c r="DG173" s="35"/>
      <c r="DH173" s="35"/>
      <c r="DI173" s="35"/>
      <c r="DJ173" s="35"/>
      <c r="DK173" s="35"/>
      <c r="DL173" s="35"/>
      <c r="DM173" s="35"/>
      <c r="DN173" s="35"/>
      <c r="DO173" s="35"/>
      <c r="DP173" s="35"/>
      <c r="DQ173" s="35"/>
      <c r="DR173" s="35"/>
      <c r="DS173" s="35"/>
      <c r="DT173" s="35"/>
      <c r="DU173" s="35"/>
      <c r="DV173" s="35"/>
      <c r="DW173" s="35"/>
      <c r="DX173" s="35"/>
      <c r="DY173" s="35"/>
      <c r="DZ173" s="35"/>
    </row>
    <row r="174" spans="1:130" ht="11.25">
      <c r="A174" s="35"/>
      <c r="B174" s="35"/>
      <c r="C174" s="35"/>
      <c r="D174" s="35"/>
      <c r="E174" s="76"/>
      <c r="F174" s="76"/>
      <c r="G174" s="76"/>
      <c r="H174" s="76"/>
      <c r="I174" s="76"/>
      <c r="J174" s="36"/>
      <c r="K174" s="76"/>
      <c r="L174" s="76"/>
      <c r="M174" s="76"/>
      <c r="N174" s="36"/>
      <c r="O174" s="70"/>
      <c r="P174" s="70"/>
      <c r="Q174" s="70"/>
      <c r="R174" s="35"/>
      <c r="S174" s="35"/>
      <c r="T174" s="35"/>
      <c r="U174" s="35"/>
      <c r="V174" s="35"/>
      <c r="W174" s="70"/>
      <c r="X174" s="70"/>
      <c r="Y174" s="35"/>
      <c r="Z174" s="35"/>
      <c r="AA174" s="35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5"/>
      <c r="AS174" s="35"/>
      <c r="AT174" s="35"/>
      <c r="AU174" s="35"/>
      <c r="AV174" s="35"/>
      <c r="AW174" s="35"/>
      <c r="AX174" s="35"/>
      <c r="AY174" s="36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35"/>
      <c r="CE174" s="35"/>
      <c r="CF174" s="35"/>
      <c r="CG174" s="35"/>
      <c r="CH174" s="35"/>
      <c r="CI174" s="35"/>
      <c r="CJ174" s="35"/>
      <c r="CK174" s="35"/>
      <c r="CL174" s="35"/>
      <c r="CM174" s="35"/>
      <c r="CN174" s="35"/>
      <c r="CO174" s="35"/>
      <c r="CP174" s="35"/>
      <c r="CQ174" s="35"/>
      <c r="CR174" s="35"/>
      <c r="CS174" s="35"/>
      <c r="CT174" s="35"/>
      <c r="CU174" s="35"/>
      <c r="CV174" s="35"/>
      <c r="CW174" s="35"/>
      <c r="CX174" s="35"/>
      <c r="CY174" s="35"/>
      <c r="CZ174" s="35"/>
      <c r="DA174" s="35"/>
      <c r="DB174" s="35"/>
      <c r="DC174" s="35"/>
      <c r="DD174" s="35"/>
      <c r="DE174" s="35"/>
      <c r="DF174" s="35"/>
      <c r="DG174" s="35"/>
      <c r="DH174" s="35"/>
      <c r="DI174" s="35"/>
      <c r="DJ174" s="35"/>
      <c r="DK174" s="35"/>
      <c r="DL174" s="35"/>
      <c r="DM174" s="35"/>
      <c r="DN174" s="35"/>
      <c r="DO174" s="35"/>
      <c r="DP174" s="35"/>
      <c r="DQ174" s="35"/>
      <c r="DR174" s="35"/>
      <c r="DS174" s="35"/>
      <c r="DT174" s="35"/>
      <c r="DU174" s="35"/>
      <c r="DV174" s="35"/>
      <c r="DW174" s="35"/>
      <c r="DX174" s="35"/>
      <c r="DY174" s="35"/>
      <c r="DZ174" s="35"/>
    </row>
    <row r="175" spans="1:130" ht="11.25">
      <c r="A175" s="35"/>
      <c r="B175" s="35"/>
      <c r="C175" s="35"/>
      <c r="D175" s="35"/>
      <c r="E175" s="76"/>
      <c r="F175" s="76"/>
      <c r="G175" s="76"/>
      <c r="H175" s="76"/>
      <c r="I175" s="76"/>
      <c r="J175" s="36"/>
      <c r="K175" s="76"/>
      <c r="L175" s="76"/>
      <c r="M175" s="76"/>
      <c r="N175" s="36"/>
      <c r="O175" s="70"/>
      <c r="P175" s="70"/>
      <c r="Q175" s="70"/>
      <c r="R175" s="35"/>
      <c r="S175" s="35"/>
      <c r="T175" s="35"/>
      <c r="U175" s="35"/>
      <c r="V175" s="35"/>
      <c r="W175" s="70"/>
      <c r="X175" s="70"/>
      <c r="Y175" s="35"/>
      <c r="Z175" s="35"/>
      <c r="AA175" s="35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5"/>
      <c r="AS175" s="35"/>
      <c r="AT175" s="35"/>
      <c r="AU175" s="35"/>
      <c r="AV175" s="35"/>
      <c r="AW175" s="35"/>
      <c r="AX175" s="35"/>
      <c r="AY175" s="36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35"/>
      <c r="CE175" s="35"/>
      <c r="CF175" s="35"/>
      <c r="CG175" s="35"/>
      <c r="CH175" s="35"/>
      <c r="CI175" s="35"/>
      <c r="CJ175" s="35"/>
      <c r="CK175" s="35"/>
      <c r="CL175" s="35"/>
      <c r="CM175" s="35"/>
      <c r="CN175" s="35"/>
      <c r="CO175" s="35"/>
      <c r="CP175" s="35"/>
      <c r="CQ175" s="35"/>
      <c r="CR175" s="35"/>
      <c r="CS175" s="35"/>
      <c r="CT175" s="35"/>
      <c r="CU175" s="35"/>
      <c r="CV175" s="35"/>
      <c r="CW175" s="35"/>
      <c r="CX175" s="35"/>
      <c r="CY175" s="35"/>
      <c r="CZ175" s="35"/>
      <c r="DA175" s="35"/>
      <c r="DB175" s="35"/>
      <c r="DC175" s="35"/>
      <c r="DD175" s="35"/>
      <c r="DE175" s="35"/>
      <c r="DF175" s="35"/>
      <c r="DG175" s="35"/>
      <c r="DH175" s="35"/>
      <c r="DI175" s="35"/>
      <c r="DJ175" s="35"/>
      <c r="DK175" s="35"/>
      <c r="DL175" s="35"/>
      <c r="DM175" s="35"/>
      <c r="DN175" s="35"/>
      <c r="DO175" s="35"/>
      <c r="DP175" s="35"/>
      <c r="DQ175" s="35"/>
      <c r="DR175" s="35"/>
      <c r="DS175" s="35"/>
      <c r="DT175" s="35"/>
      <c r="DU175" s="35"/>
      <c r="DV175" s="35"/>
      <c r="DW175" s="35"/>
      <c r="DX175" s="35"/>
      <c r="DY175" s="35"/>
      <c r="DZ175" s="35"/>
    </row>
    <row r="176" spans="1:130" ht="11.25">
      <c r="A176" s="35"/>
      <c r="B176" s="35"/>
      <c r="C176" s="35"/>
      <c r="D176" s="35"/>
      <c r="E176" s="76"/>
      <c r="F176" s="76"/>
      <c r="G176" s="76"/>
      <c r="H176" s="76"/>
      <c r="I176" s="76"/>
      <c r="J176" s="36"/>
      <c r="K176" s="76"/>
      <c r="L176" s="76"/>
      <c r="M176" s="76"/>
      <c r="N176" s="36"/>
      <c r="O176" s="70"/>
      <c r="P176" s="70"/>
      <c r="Q176" s="70"/>
      <c r="R176" s="35"/>
      <c r="S176" s="35"/>
      <c r="T176" s="35"/>
      <c r="U176" s="35"/>
      <c r="V176" s="35"/>
      <c r="W176" s="70"/>
      <c r="X176" s="70"/>
      <c r="Y176" s="35"/>
      <c r="Z176" s="35"/>
      <c r="AA176" s="35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5"/>
      <c r="AS176" s="35"/>
      <c r="AT176" s="35"/>
      <c r="AU176" s="35"/>
      <c r="AV176" s="35"/>
      <c r="AW176" s="35"/>
      <c r="AX176" s="35"/>
      <c r="AY176" s="36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35"/>
      <c r="CN176" s="35"/>
      <c r="CO176" s="35"/>
      <c r="CP176" s="35"/>
      <c r="CQ176" s="35"/>
      <c r="CR176" s="35"/>
      <c r="CS176" s="35"/>
      <c r="CT176" s="35"/>
      <c r="CU176" s="35"/>
      <c r="CV176" s="35"/>
      <c r="CW176" s="35"/>
      <c r="CX176" s="35"/>
      <c r="CY176" s="35"/>
      <c r="CZ176" s="35"/>
      <c r="DA176" s="35"/>
      <c r="DB176" s="35"/>
      <c r="DC176" s="35"/>
      <c r="DD176" s="35"/>
      <c r="DE176" s="35"/>
      <c r="DF176" s="35"/>
      <c r="DG176" s="35"/>
      <c r="DH176" s="35"/>
      <c r="DI176" s="35"/>
      <c r="DJ176" s="35"/>
      <c r="DK176" s="35"/>
      <c r="DL176" s="35"/>
      <c r="DM176" s="35"/>
      <c r="DN176" s="35"/>
      <c r="DO176" s="35"/>
      <c r="DP176" s="35"/>
      <c r="DQ176" s="35"/>
      <c r="DR176" s="35"/>
      <c r="DS176" s="35"/>
      <c r="DT176" s="35"/>
      <c r="DU176" s="35"/>
      <c r="DV176" s="35"/>
      <c r="DW176" s="35"/>
      <c r="DX176" s="35"/>
      <c r="DY176" s="35"/>
      <c r="DZ176" s="35"/>
    </row>
    <row r="177" spans="1:130" ht="11.25">
      <c r="A177" s="35"/>
      <c r="B177" s="35"/>
      <c r="C177" s="35"/>
      <c r="D177" s="35"/>
      <c r="E177" s="76"/>
      <c r="F177" s="76"/>
      <c r="G177" s="76"/>
      <c r="H177" s="76"/>
      <c r="I177" s="76"/>
      <c r="J177" s="36"/>
      <c r="K177" s="76"/>
      <c r="L177" s="76"/>
      <c r="M177" s="76"/>
      <c r="N177" s="36"/>
      <c r="O177" s="70"/>
      <c r="P177" s="70"/>
      <c r="Q177" s="70"/>
      <c r="R177" s="35"/>
      <c r="S177" s="35"/>
      <c r="T177" s="35"/>
      <c r="U177" s="35"/>
      <c r="V177" s="35"/>
      <c r="W177" s="70"/>
      <c r="X177" s="70"/>
      <c r="Y177" s="35"/>
      <c r="Z177" s="35"/>
      <c r="AA177" s="35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5"/>
      <c r="AS177" s="35"/>
      <c r="AT177" s="35"/>
      <c r="AU177" s="35"/>
      <c r="AV177" s="35"/>
      <c r="AW177" s="35"/>
      <c r="AX177" s="35"/>
      <c r="AY177" s="36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5"/>
      <c r="CP177" s="35"/>
      <c r="CQ177" s="35"/>
      <c r="CR177" s="35"/>
      <c r="CS177" s="35"/>
      <c r="CT177" s="35"/>
      <c r="CU177" s="35"/>
      <c r="CV177" s="35"/>
      <c r="CW177" s="35"/>
      <c r="CX177" s="35"/>
      <c r="CY177" s="35"/>
      <c r="CZ177" s="35"/>
      <c r="DA177" s="35"/>
      <c r="DB177" s="35"/>
      <c r="DC177" s="35"/>
      <c r="DD177" s="35"/>
      <c r="DE177" s="35"/>
      <c r="DF177" s="35"/>
      <c r="DG177" s="35"/>
      <c r="DH177" s="35"/>
      <c r="DI177" s="35"/>
      <c r="DJ177" s="35"/>
      <c r="DK177" s="35"/>
      <c r="DL177" s="35"/>
      <c r="DM177" s="35"/>
      <c r="DN177" s="35"/>
      <c r="DO177" s="35"/>
      <c r="DP177" s="35"/>
      <c r="DQ177" s="35"/>
      <c r="DR177" s="35"/>
      <c r="DS177" s="35"/>
      <c r="DT177" s="35"/>
      <c r="DU177" s="35"/>
      <c r="DV177" s="35"/>
      <c r="DW177" s="35"/>
      <c r="DX177" s="35"/>
      <c r="DY177" s="35"/>
      <c r="DZ177" s="35"/>
    </row>
    <row r="178" spans="1:130" ht="11.25">
      <c r="A178" s="35"/>
      <c r="B178" s="35"/>
      <c r="C178" s="35"/>
      <c r="D178" s="35"/>
      <c r="E178" s="76"/>
      <c r="F178" s="76"/>
      <c r="G178" s="76"/>
      <c r="H178" s="76"/>
      <c r="I178" s="76"/>
      <c r="J178" s="36"/>
      <c r="K178" s="76"/>
      <c r="L178" s="76"/>
      <c r="M178" s="76"/>
      <c r="N178" s="36"/>
      <c r="O178" s="70"/>
      <c r="P178" s="70"/>
      <c r="Q178" s="70"/>
      <c r="R178" s="35"/>
      <c r="S178" s="35"/>
      <c r="T178" s="35"/>
      <c r="U178" s="35"/>
      <c r="V178" s="35"/>
      <c r="W178" s="70"/>
      <c r="X178" s="70"/>
      <c r="Y178" s="35"/>
      <c r="Z178" s="35"/>
      <c r="AA178" s="35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5"/>
      <c r="AS178" s="35"/>
      <c r="AT178" s="35"/>
      <c r="AU178" s="35"/>
      <c r="AV178" s="35"/>
      <c r="AW178" s="35"/>
      <c r="AX178" s="35"/>
      <c r="AY178" s="36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5"/>
      <c r="CP178" s="35"/>
      <c r="CQ178" s="35"/>
      <c r="CR178" s="35"/>
      <c r="CS178" s="35"/>
      <c r="CT178" s="35"/>
      <c r="CU178" s="35"/>
      <c r="CV178" s="35"/>
      <c r="CW178" s="35"/>
      <c r="CX178" s="35"/>
      <c r="CY178" s="35"/>
      <c r="CZ178" s="35"/>
      <c r="DA178" s="35"/>
      <c r="DB178" s="35"/>
      <c r="DC178" s="35"/>
      <c r="DD178" s="35"/>
      <c r="DE178" s="35"/>
      <c r="DF178" s="35"/>
      <c r="DG178" s="35"/>
      <c r="DH178" s="35"/>
      <c r="DI178" s="35"/>
      <c r="DJ178" s="35"/>
      <c r="DK178" s="35"/>
      <c r="DL178" s="35"/>
      <c r="DM178" s="35"/>
      <c r="DN178" s="35"/>
      <c r="DO178" s="35"/>
      <c r="DP178" s="35"/>
      <c r="DQ178" s="35"/>
      <c r="DR178" s="35"/>
      <c r="DS178" s="35"/>
      <c r="DT178" s="35"/>
      <c r="DU178" s="35"/>
      <c r="DV178" s="35"/>
      <c r="DW178" s="35"/>
      <c r="DX178" s="35"/>
      <c r="DY178" s="35"/>
      <c r="DZ178" s="35"/>
    </row>
    <row r="179" spans="1:130" ht="11.25">
      <c r="A179" s="35"/>
      <c r="B179" s="35"/>
      <c r="C179" s="35"/>
      <c r="D179" s="35"/>
      <c r="E179" s="76"/>
      <c r="F179" s="76"/>
      <c r="G179" s="76"/>
      <c r="H179" s="76"/>
      <c r="I179" s="76"/>
      <c r="J179" s="36"/>
      <c r="K179" s="76"/>
      <c r="L179" s="76"/>
      <c r="M179" s="76"/>
      <c r="N179" s="36"/>
      <c r="O179" s="70"/>
      <c r="P179" s="70"/>
      <c r="Q179" s="70"/>
      <c r="R179" s="35"/>
      <c r="S179" s="35"/>
      <c r="T179" s="35"/>
      <c r="U179" s="35"/>
      <c r="V179" s="35"/>
      <c r="W179" s="70"/>
      <c r="X179" s="70"/>
      <c r="Y179" s="35"/>
      <c r="Z179" s="35"/>
      <c r="AA179" s="35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5"/>
      <c r="AS179" s="35"/>
      <c r="AT179" s="35"/>
      <c r="AU179" s="35"/>
      <c r="AV179" s="35"/>
      <c r="AW179" s="35"/>
      <c r="AX179" s="35"/>
      <c r="AY179" s="36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5"/>
      <c r="CP179" s="35"/>
      <c r="CQ179" s="35"/>
      <c r="CR179" s="35"/>
      <c r="CS179" s="35"/>
      <c r="CT179" s="35"/>
      <c r="CU179" s="35"/>
      <c r="CV179" s="35"/>
      <c r="CW179" s="35"/>
      <c r="CX179" s="35"/>
      <c r="CY179" s="35"/>
      <c r="CZ179" s="35"/>
      <c r="DA179" s="35"/>
      <c r="DB179" s="35"/>
      <c r="DC179" s="35"/>
      <c r="DD179" s="35"/>
      <c r="DE179" s="35"/>
      <c r="DF179" s="35"/>
      <c r="DG179" s="35"/>
      <c r="DH179" s="35"/>
      <c r="DI179" s="35"/>
      <c r="DJ179" s="35"/>
      <c r="DK179" s="35"/>
      <c r="DL179" s="35"/>
      <c r="DM179" s="35"/>
      <c r="DN179" s="35"/>
      <c r="DO179" s="35"/>
      <c r="DP179" s="35"/>
      <c r="DQ179" s="35"/>
      <c r="DR179" s="35"/>
      <c r="DS179" s="35"/>
      <c r="DT179" s="35"/>
      <c r="DU179" s="35"/>
      <c r="DV179" s="35"/>
      <c r="DW179" s="35"/>
      <c r="DX179" s="35"/>
      <c r="DY179" s="35"/>
      <c r="DZ179" s="35"/>
    </row>
    <row r="180" spans="1:130" ht="11.25">
      <c r="A180" s="35"/>
      <c r="B180" s="35"/>
      <c r="C180" s="35"/>
      <c r="D180" s="35"/>
      <c r="E180" s="76"/>
      <c r="F180" s="76"/>
      <c r="G180" s="76"/>
      <c r="H180" s="76"/>
      <c r="I180" s="76"/>
      <c r="J180" s="36"/>
      <c r="K180" s="76"/>
      <c r="L180" s="76"/>
      <c r="M180" s="76"/>
      <c r="N180" s="36"/>
      <c r="O180" s="70"/>
      <c r="P180" s="70"/>
      <c r="Q180" s="70"/>
      <c r="R180" s="35"/>
      <c r="S180" s="35"/>
      <c r="T180" s="35"/>
      <c r="U180" s="35"/>
      <c r="V180" s="35"/>
      <c r="W180" s="70"/>
      <c r="X180" s="70"/>
      <c r="Y180" s="35"/>
      <c r="Z180" s="35"/>
      <c r="AA180" s="35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5"/>
      <c r="AS180" s="35"/>
      <c r="AT180" s="35"/>
      <c r="AU180" s="35"/>
      <c r="AV180" s="35"/>
      <c r="AW180" s="35"/>
      <c r="AX180" s="35"/>
      <c r="AY180" s="36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5"/>
      <c r="CP180" s="35"/>
      <c r="CQ180" s="35"/>
      <c r="CR180" s="35"/>
      <c r="CS180" s="35"/>
      <c r="CT180" s="35"/>
      <c r="CU180" s="35"/>
      <c r="CV180" s="35"/>
      <c r="CW180" s="35"/>
      <c r="CX180" s="35"/>
      <c r="CY180" s="35"/>
      <c r="CZ180" s="35"/>
      <c r="DA180" s="35"/>
      <c r="DB180" s="35"/>
      <c r="DC180" s="35"/>
      <c r="DD180" s="35"/>
      <c r="DE180" s="35"/>
      <c r="DF180" s="35"/>
      <c r="DG180" s="35"/>
      <c r="DH180" s="35"/>
      <c r="DI180" s="35"/>
      <c r="DJ180" s="35"/>
      <c r="DK180" s="35"/>
      <c r="DL180" s="35"/>
      <c r="DM180" s="35"/>
      <c r="DN180" s="35"/>
      <c r="DO180" s="35"/>
      <c r="DP180" s="35"/>
      <c r="DQ180" s="35"/>
      <c r="DR180" s="35"/>
      <c r="DS180" s="35"/>
      <c r="DT180" s="35"/>
      <c r="DU180" s="35"/>
      <c r="DV180" s="35"/>
      <c r="DW180" s="35"/>
      <c r="DX180" s="35"/>
      <c r="DY180" s="35"/>
      <c r="DZ180" s="35"/>
    </row>
    <row r="181" spans="1:130" ht="11.25">
      <c r="A181" s="35"/>
      <c r="B181" s="35"/>
      <c r="C181" s="35"/>
      <c r="D181" s="35"/>
      <c r="E181" s="76"/>
      <c r="F181" s="76"/>
      <c r="G181" s="76"/>
      <c r="H181" s="76"/>
      <c r="I181" s="76"/>
      <c r="J181" s="36"/>
      <c r="K181" s="76"/>
      <c r="L181" s="76"/>
      <c r="M181" s="76"/>
      <c r="N181" s="36"/>
      <c r="O181" s="70"/>
      <c r="P181" s="70"/>
      <c r="Q181" s="70"/>
      <c r="R181" s="35"/>
      <c r="S181" s="35"/>
      <c r="T181" s="35"/>
      <c r="U181" s="35"/>
      <c r="V181" s="35"/>
      <c r="W181" s="70"/>
      <c r="X181" s="70"/>
      <c r="Y181" s="35"/>
      <c r="Z181" s="35"/>
      <c r="AA181" s="35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5"/>
      <c r="AS181" s="35"/>
      <c r="AT181" s="35"/>
      <c r="AU181" s="35"/>
      <c r="AV181" s="35"/>
      <c r="AW181" s="35"/>
      <c r="AX181" s="35"/>
      <c r="AY181" s="36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5"/>
      <c r="CP181" s="35"/>
      <c r="CQ181" s="35"/>
      <c r="CR181" s="35"/>
      <c r="CS181" s="35"/>
      <c r="CT181" s="35"/>
      <c r="CU181" s="35"/>
      <c r="CV181" s="35"/>
      <c r="CW181" s="35"/>
      <c r="CX181" s="35"/>
      <c r="CY181" s="35"/>
      <c r="CZ181" s="35"/>
      <c r="DA181" s="35"/>
      <c r="DB181" s="35"/>
      <c r="DC181" s="35"/>
      <c r="DD181" s="35"/>
      <c r="DE181" s="35"/>
      <c r="DF181" s="35"/>
      <c r="DG181" s="35"/>
      <c r="DH181" s="35"/>
      <c r="DI181" s="35"/>
      <c r="DJ181" s="35"/>
      <c r="DK181" s="35"/>
      <c r="DL181" s="35"/>
      <c r="DM181" s="35"/>
      <c r="DN181" s="35"/>
      <c r="DO181" s="35"/>
      <c r="DP181" s="35"/>
      <c r="DQ181" s="35"/>
      <c r="DR181" s="35"/>
      <c r="DS181" s="35"/>
      <c r="DT181" s="35"/>
      <c r="DU181" s="35"/>
      <c r="DV181" s="35"/>
      <c r="DW181" s="35"/>
      <c r="DX181" s="35"/>
      <c r="DY181" s="35"/>
      <c r="DZ181" s="35"/>
    </row>
    <row r="182" spans="1:130" ht="11.25">
      <c r="A182" s="35"/>
      <c r="B182" s="35"/>
      <c r="C182" s="35"/>
      <c r="D182" s="35"/>
      <c r="E182" s="76"/>
      <c r="F182" s="76"/>
      <c r="G182" s="76"/>
      <c r="H182" s="76"/>
      <c r="I182" s="76"/>
      <c r="J182" s="36"/>
      <c r="K182" s="76"/>
      <c r="L182" s="76"/>
      <c r="M182" s="76"/>
      <c r="N182" s="36"/>
      <c r="O182" s="70"/>
      <c r="P182" s="70"/>
      <c r="Q182" s="70"/>
      <c r="R182" s="35"/>
      <c r="S182" s="35"/>
      <c r="T182" s="35"/>
      <c r="U182" s="35"/>
      <c r="V182" s="35"/>
      <c r="W182" s="70"/>
      <c r="X182" s="70"/>
      <c r="Y182" s="35"/>
      <c r="Z182" s="35"/>
      <c r="AA182" s="35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5"/>
      <c r="AS182" s="35"/>
      <c r="AT182" s="35"/>
      <c r="AU182" s="35"/>
      <c r="AV182" s="35"/>
      <c r="AW182" s="35"/>
      <c r="AX182" s="35"/>
      <c r="AY182" s="36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5"/>
      <c r="CP182" s="35"/>
      <c r="CQ182" s="35"/>
      <c r="CR182" s="35"/>
      <c r="CS182" s="35"/>
      <c r="CT182" s="35"/>
      <c r="CU182" s="35"/>
      <c r="CV182" s="35"/>
      <c r="CW182" s="35"/>
      <c r="CX182" s="35"/>
      <c r="CY182" s="35"/>
      <c r="CZ182" s="35"/>
      <c r="DA182" s="35"/>
      <c r="DB182" s="35"/>
      <c r="DC182" s="35"/>
      <c r="DD182" s="35"/>
      <c r="DE182" s="35"/>
      <c r="DF182" s="35"/>
      <c r="DG182" s="35"/>
      <c r="DH182" s="35"/>
      <c r="DI182" s="35"/>
      <c r="DJ182" s="35"/>
      <c r="DK182" s="35"/>
      <c r="DL182" s="35"/>
      <c r="DM182" s="35"/>
      <c r="DN182" s="35"/>
      <c r="DO182" s="35"/>
      <c r="DP182" s="35"/>
      <c r="DQ182" s="35"/>
      <c r="DR182" s="35"/>
      <c r="DS182" s="35"/>
      <c r="DT182" s="35"/>
      <c r="DU182" s="35"/>
      <c r="DV182" s="35"/>
      <c r="DW182" s="35"/>
      <c r="DX182" s="35"/>
      <c r="DY182" s="35"/>
      <c r="DZ182" s="35"/>
    </row>
    <row r="183" spans="1:130" ht="11.25">
      <c r="A183" s="35"/>
      <c r="B183" s="35"/>
      <c r="C183" s="35"/>
      <c r="D183" s="35"/>
      <c r="E183" s="76"/>
      <c r="F183" s="76"/>
      <c r="G183" s="76"/>
      <c r="H183" s="76"/>
      <c r="I183" s="76"/>
      <c r="J183" s="36"/>
      <c r="K183" s="76"/>
      <c r="L183" s="76"/>
      <c r="M183" s="76"/>
      <c r="N183" s="36"/>
      <c r="O183" s="70"/>
      <c r="P183" s="70"/>
      <c r="Q183" s="70"/>
      <c r="R183" s="35"/>
      <c r="S183" s="35"/>
      <c r="T183" s="35"/>
      <c r="U183" s="35"/>
      <c r="V183" s="35"/>
      <c r="W183" s="70"/>
      <c r="X183" s="70"/>
      <c r="Y183" s="35"/>
      <c r="Z183" s="35"/>
      <c r="AA183" s="35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5"/>
      <c r="AS183" s="35"/>
      <c r="AT183" s="35"/>
      <c r="AU183" s="35"/>
      <c r="AV183" s="35"/>
      <c r="AW183" s="35"/>
      <c r="AX183" s="35"/>
      <c r="AY183" s="36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5"/>
      <c r="CP183" s="35"/>
      <c r="CQ183" s="35"/>
      <c r="CR183" s="35"/>
      <c r="CS183" s="35"/>
      <c r="CT183" s="35"/>
      <c r="CU183" s="35"/>
      <c r="CV183" s="35"/>
      <c r="CW183" s="35"/>
      <c r="CX183" s="35"/>
      <c r="CY183" s="35"/>
      <c r="CZ183" s="35"/>
      <c r="DA183" s="35"/>
      <c r="DB183" s="35"/>
      <c r="DC183" s="35"/>
      <c r="DD183" s="35"/>
      <c r="DE183" s="35"/>
      <c r="DF183" s="35"/>
      <c r="DG183" s="35"/>
      <c r="DH183" s="35"/>
      <c r="DI183" s="35"/>
      <c r="DJ183" s="35"/>
      <c r="DK183" s="35"/>
      <c r="DL183" s="35"/>
      <c r="DM183" s="35"/>
      <c r="DN183" s="35"/>
      <c r="DO183" s="35"/>
      <c r="DP183" s="35"/>
      <c r="DQ183" s="35"/>
      <c r="DR183" s="35"/>
      <c r="DS183" s="35"/>
      <c r="DT183" s="35"/>
      <c r="DU183" s="35"/>
      <c r="DV183" s="35"/>
      <c r="DW183" s="35"/>
      <c r="DX183" s="35"/>
      <c r="DY183" s="35"/>
      <c r="DZ183" s="35"/>
    </row>
    <row r="184" spans="1:130" ht="11.25">
      <c r="A184" s="35"/>
      <c r="B184" s="35"/>
      <c r="C184" s="35"/>
      <c r="D184" s="35"/>
      <c r="E184" s="76"/>
      <c r="F184" s="76"/>
      <c r="G184" s="76"/>
      <c r="H184" s="76"/>
      <c r="I184" s="76"/>
      <c r="J184" s="36"/>
      <c r="K184" s="76"/>
      <c r="L184" s="76"/>
      <c r="M184" s="76"/>
      <c r="N184" s="36"/>
      <c r="O184" s="70"/>
      <c r="P184" s="70"/>
      <c r="Q184" s="70"/>
      <c r="R184" s="35"/>
      <c r="S184" s="35"/>
      <c r="T184" s="35"/>
      <c r="U184" s="35"/>
      <c r="V184" s="35"/>
      <c r="W184" s="70"/>
      <c r="X184" s="70"/>
      <c r="Y184" s="35"/>
      <c r="Z184" s="35"/>
      <c r="AA184" s="35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5"/>
      <c r="AS184" s="35"/>
      <c r="AT184" s="35"/>
      <c r="AU184" s="35"/>
      <c r="AV184" s="35"/>
      <c r="AW184" s="35"/>
      <c r="AX184" s="35"/>
      <c r="AY184" s="36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35"/>
      <c r="CP184" s="35"/>
      <c r="CQ184" s="35"/>
      <c r="CR184" s="35"/>
      <c r="CS184" s="35"/>
      <c r="CT184" s="35"/>
      <c r="CU184" s="35"/>
      <c r="CV184" s="35"/>
      <c r="CW184" s="35"/>
      <c r="CX184" s="35"/>
      <c r="CY184" s="35"/>
      <c r="CZ184" s="35"/>
      <c r="DA184" s="35"/>
      <c r="DB184" s="35"/>
      <c r="DC184" s="35"/>
      <c r="DD184" s="35"/>
      <c r="DE184" s="35"/>
      <c r="DF184" s="35"/>
      <c r="DG184" s="35"/>
      <c r="DH184" s="35"/>
      <c r="DI184" s="35"/>
      <c r="DJ184" s="35"/>
      <c r="DK184" s="35"/>
      <c r="DL184" s="35"/>
      <c r="DM184" s="35"/>
      <c r="DN184" s="35"/>
      <c r="DO184" s="35"/>
      <c r="DP184" s="35"/>
      <c r="DQ184" s="35"/>
      <c r="DR184" s="35"/>
      <c r="DS184" s="35"/>
      <c r="DT184" s="35"/>
      <c r="DU184" s="35"/>
      <c r="DV184" s="35"/>
      <c r="DW184" s="35"/>
      <c r="DX184" s="35"/>
      <c r="DY184" s="35"/>
      <c r="DZ184" s="35"/>
    </row>
    <row r="185" spans="1:130" ht="11.25">
      <c r="A185" s="35"/>
      <c r="B185" s="35"/>
      <c r="C185" s="35"/>
      <c r="D185" s="35"/>
      <c r="E185" s="76"/>
      <c r="F185" s="76"/>
      <c r="G185" s="76"/>
      <c r="H185" s="76"/>
      <c r="I185" s="76"/>
      <c r="J185" s="36"/>
      <c r="K185" s="76"/>
      <c r="L185" s="76"/>
      <c r="M185" s="76"/>
      <c r="N185" s="36"/>
      <c r="O185" s="70"/>
      <c r="P185" s="70"/>
      <c r="Q185" s="70"/>
      <c r="R185" s="35"/>
      <c r="S185" s="35"/>
      <c r="T185" s="35"/>
      <c r="U185" s="35"/>
      <c r="V185" s="35"/>
      <c r="W185" s="70"/>
      <c r="X185" s="70"/>
      <c r="Y185" s="35"/>
      <c r="Z185" s="35"/>
      <c r="AA185" s="35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5"/>
      <c r="AS185" s="35"/>
      <c r="AT185" s="35"/>
      <c r="AU185" s="35"/>
      <c r="AV185" s="35"/>
      <c r="AW185" s="35"/>
      <c r="AX185" s="35"/>
      <c r="AY185" s="36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5"/>
      <c r="CP185" s="35"/>
      <c r="CQ185" s="35"/>
      <c r="CR185" s="35"/>
      <c r="CS185" s="35"/>
      <c r="CT185" s="35"/>
      <c r="CU185" s="35"/>
      <c r="CV185" s="35"/>
      <c r="CW185" s="35"/>
      <c r="CX185" s="35"/>
      <c r="CY185" s="35"/>
      <c r="CZ185" s="35"/>
      <c r="DA185" s="35"/>
      <c r="DB185" s="35"/>
      <c r="DC185" s="35"/>
      <c r="DD185" s="35"/>
      <c r="DE185" s="35"/>
      <c r="DF185" s="35"/>
      <c r="DG185" s="35"/>
      <c r="DH185" s="35"/>
      <c r="DI185" s="35"/>
      <c r="DJ185" s="35"/>
      <c r="DK185" s="35"/>
      <c r="DL185" s="35"/>
      <c r="DM185" s="35"/>
      <c r="DN185" s="35"/>
      <c r="DO185" s="35"/>
      <c r="DP185" s="35"/>
      <c r="DQ185" s="35"/>
      <c r="DR185" s="35"/>
      <c r="DS185" s="35"/>
      <c r="DT185" s="35"/>
      <c r="DU185" s="35"/>
      <c r="DV185" s="35"/>
      <c r="DW185" s="35"/>
      <c r="DX185" s="35"/>
      <c r="DY185" s="35"/>
      <c r="DZ185" s="35"/>
    </row>
    <row r="186" spans="1:130" ht="11.25">
      <c r="A186" s="35"/>
      <c r="B186" s="35"/>
      <c r="C186" s="35"/>
      <c r="D186" s="35"/>
      <c r="E186" s="76"/>
      <c r="F186" s="76"/>
      <c r="G186" s="76"/>
      <c r="H186" s="76"/>
      <c r="I186" s="76"/>
      <c r="J186" s="36"/>
      <c r="K186" s="76"/>
      <c r="L186" s="76"/>
      <c r="M186" s="76"/>
      <c r="N186" s="36"/>
      <c r="O186" s="70"/>
      <c r="P186" s="70"/>
      <c r="Q186" s="70"/>
      <c r="R186" s="35"/>
      <c r="S186" s="35"/>
      <c r="T186" s="35"/>
      <c r="U186" s="35"/>
      <c r="V186" s="35"/>
      <c r="W186" s="70"/>
      <c r="X186" s="70"/>
      <c r="Y186" s="35"/>
      <c r="Z186" s="35"/>
      <c r="AA186" s="35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5"/>
      <c r="AS186" s="35"/>
      <c r="AT186" s="35"/>
      <c r="AU186" s="35"/>
      <c r="AV186" s="35"/>
      <c r="AW186" s="35"/>
      <c r="AX186" s="35"/>
      <c r="AY186" s="36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  <c r="CL186" s="35"/>
      <c r="CM186" s="35"/>
      <c r="CN186" s="35"/>
      <c r="CO186" s="35"/>
      <c r="CP186" s="35"/>
      <c r="CQ186" s="35"/>
      <c r="CR186" s="35"/>
      <c r="CS186" s="35"/>
      <c r="CT186" s="35"/>
      <c r="CU186" s="35"/>
      <c r="CV186" s="35"/>
      <c r="CW186" s="35"/>
      <c r="CX186" s="35"/>
      <c r="CY186" s="35"/>
      <c r="CZ186" s="35"/>
      <c r="DA186" s="35"/>
      <c r="DB186" s="35"/>
      <c r="DC186" s="35"/>
      <c r="DD186" s="35"/>
      <c r="DE186" s="35"/>
      <c r="DF186" s="35"/>
      <c r="DG186" s="35"/>
      <c r="DH186" s="35"/>
      <c r="DI186" s="35"/>
      <c r="DJ186" s="35"/>
      <c r="DK186" s="35"/>
      <c r="DL186" s="35"/>
      <c r="DM186" s="35"/>
      <c r="DN186" s="35"/>
      <c r="DO186" s="35"/>
      <c r="DP186" s="35"/>
      <c r="DQ186" s="35"/>
      <c r="DR186" s="35"/>
      <c r="DS186" s="35"/>
      <c r="DT186" s="35"/>
      <c r="DU186" s="35"/>
      <c r="DV186" s="35"/>
      <c r="DW186" s="35"/>
      <c r="DX186" s="35"/>
      <c r="DY186" s="35"/>
      <c r="DZ186" s="35"/>
    </row>
    <row r="187" spans="1:130" ht="11.25">
      <c r="A187" s="35"/>
      <c r="B187" s="35"/>
      <c r="C187" s="35"/>
      <c r="D187" s="35"/>
      <c r="E187" s="76"/>
      <c r="F187" s="76"/>
      <c r="G187" s="76"/>
      <c r="H187" s="76"/>
      <c r="I187" s="76"/>
      <c r="J187" s="36"/>
      <c r="K187" s="76"/>
      <c r="L187" s="76"/>
      <c r="M187" s="76"/>
      <c r="N187" s="36"/>
      <c r="O187" s="70"/>
      <c r="P187" s="70"/>
      <c r="Q187" s="70"/>
      <c r="R187" s="35"/>
      <c r="S187" s="35"/>
      <c r="T187" s="35"/>
      <c r="U187" s="35"/>
      <c r="V187" s="35"/>
      <c r="W187" s="70"/>
      <c r="X187" s="70"/>
      <c r="Y187" s="35"/>
      <c r="Z187" s="35"/>
      <c r="AA187" s="35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5"/>
      <c r="AS187" s="35"/>
      <c r="AT187" s="35"/>
      <c r="AU187" s="35"/>
      <c r="AV187" s="35"/>
      <c r="AW187" s="35"/>
      <c r="AX187" s="35"/>
      <c r="AY187" s="36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35"/>
      <c r="CE187" s="35"/>
      <c r="CF187" s="35"/>
      <c r="CG187" s="35"/>
      <c r="CH187" s="35"/>
      <c r="CI187" s="35"/>
      <c r="CJ187" s="35"/>
      <c r="CK187" s="35"/>
      <c r="CL187" s="35"/>
      <c r="CM187" s="35"/>
      <c r="CN187" s="35"/>
      <c r="CO187" s="35"/>
      <c r="CP187" s="35"/>
      <c r="CQ187" s="35"/>
      <c r="CR187" s="35"/>
      <c r="CS187" s="35"/>
      <c r="CT187" s="35"/>
      <c r="CU187" s="35"/>
      <c r="CV187" s="35"/>
      <c r="CW187" s="35"/>
      <c r="CX187" s="35"/>
      <c r="CY187" s="35"/>
      <c r="CZ187" s="35"/>
      <c r="DA187" s="35"/>
      <c r="DB187" s="35"/>
      <c r="DC187" s="35"/>
      <c r="DD187" s="35"/>
      <c r="DE187" s="35"/>
      <c r="DF187" s="35"/>
      <c r="DG187" s="35"/>
      <c r="DH187" s="35"/>
      <c r="DI187" s="35"/>
      <c r="DJ187" s="35"/>
      <c r="DK187" s="35"/>
      <c r="DL187" s="35"/>
      <c r="DM187" s="35"/>
      <c r="DN187" s="35"/>
      <c r="DO187" s="35"/>
      <c r="DP187" s="35"/>
      <c r="DQ187" s="35"/>
      <c r="DR187" s="35"/>
      <c r="DS187" s="35"/>
      <c r="DT187" s="35"/>
      <c r="DU187" s="35"/>
      <c r="DV187" s="35"/>
      <c r="DW187" s="35"/>
      <c r="DX187" s="35"/>
      <c r="DY187" s="35"/>
      <c r="DZ187" s="35"/>
    </row>
    <row r="188" spans="1:130" ht="11.25">
      <c r="A188" s="35"/>
      <c r="B188" s="35"/>
      <c r="C188" s="35"/>
      <c r="D188" s="35"/>
      <c r="E188" s="76"/>
      <c r="F188" s="76"/>
      <c r="G188" s="76"/>
      <c r="H188" s="76"/>
      <c r="I188" s="76"/>
      <c r="J188" s="36"/>
      <c r="K188" s="76"/>
      <c r="L188" s="76"/>
      <c r="M188" s="76"/>
      <c r="N188" s="36"/>
      <c r="O188" s="70"/>
      <c r="P188" s="70"/>
      <c r="Q188" s="70"/>
      <c r="R188" s="35"/>
      <c r="S188" s="35"/>
      <c r="T188" s="35"/>
      <c r="U188" s="35"/>
      <c r="V188" s="35"/>
      <c r="W188" s="70"/>
      <c r="X188" s="70"/>
      <c r="Y188" s="35"/>
      <c r="Z188" s="35"/>
      <c r="AA188" s="35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5"/>
      <c r="AS188" s="35"/>
      <c r="AT188" s="35"/>
      <c r="AU188" s="35"/>
      <c r="AV188" s="35"/>
      <c r="AW188" s="35"/>
      <c r="AX188" s="35"/>
      <c r="AY188" s="36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/>
      <c r="CB188" s="35"/>
      <c r="CC188" s="35"/>
      <c r="CD188" s="35"/>
      <c r="CE188" s="35"/>
      <c r="CF188" s="35"/>
      <c r="CG188" s="35"/>
      <c r="CH188" s="35"/>
      <c r="CI188" s="35"/>
      <c r="CJ188" s="35"/>
      <c r="CK188" s="35"/>
      <c r="CL188" s="35"/>
      <c r="CM188" s="35"/>
      <c r="CN188" s="35"/>
      <c r="CO188" s="35"/>
      <c r="CP188" s="35"/>
      <c r="CQ188" s="35"/>
      <c r="CR188" s="35"/>
      <c r="CS188" s="35"/>
      <c r="CT188" s="35"/>
      <c r="CU188" s="35"/>
      <c r="CV188" s="35"/>
      <c r="CW188" s="35"/>
      <c r="CX188" s="35"/>
      <c r="CY188" s="35"/>
      <c r="CZ188" s="35"/>
      <c r="DA188" s="35"/>
      <c r="DB188" s="35"/>
      <c r="DC188" s="35"/>
      <c r="DD188" s="35"/>
      <c r="DE188" s="35"/>
      <c r="DF188" s="35"/>
      <c r="DG188" s="35"/>
      <c r="DH188" s="35"/>
      <c r="DI188" s="35"/>
      <c r="DJ188" s="35"/>
      <c r="DK188" s="35"/>
      <c r="DL188" s="35"/>
      <c r="DM188" s="35"/>
      <c r="DN188" s="35"/>
      <c r="DO188" s="35"/>
      <c r="DP188" s="35"/>
      <c r="DQ188" s="35"/>
      <c r="DR188" s="35"/>
      <c r="DS188" s="35"/>
      <c r="DT188" s="35"/>
      <c r="DU188" s="35"/>
      <c r="DV188" s="35"/>
      <c r="DW188" s="35"/>
      <c r="DX188" s="35"/>
      <c r="DY188" s="35"/>
      <c r="DZ188" s="35"/>
    </row>
    <row r="189" spans="1:130" ht="11.25">
      <c r="A189" s="35"/>
      <c r="B189" s="35"/>
      <c r="C189" s="35"/>
      <c r="D189" s="35"/>
      <c r="E189" s="76"/>
      <c r="F189" s="76"/>
      <c r="G189" s="76"/>
      <c r="H189" s="76"/>
      <c r="I189" s="76"/>
      <c r="J189" s="36"/>
      <c r="K189" s="76"/>
      <c r="L189" s="76"/>
      <c r="M189" s="76"/>
      <c r="N189" s="36"/>
      <c r="O189" s="70"/>
      <c r="P189" s="70"/>
      <c r="Q189" s="70"/>
      <c r="R189" s="35"/>
      <c r="S189" s="35"/>
      <c r="T189" s="35"/>
      <c r="U189" s="35"/>
      <c r="V189" s="35"/>
      <c r="W189" s="70"/>
      <c r="X189" s="70"/>
      <c r="Y189" s="35"/>
      <c r="Z189" s="35"/>
      <c r="AA189" s="35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5"/>
      <c r="AS189" s="35"/>
      <c r="AT189" s="35"/>
      <c r="AU189" s="35"/>
      <c r="AV189" s="35"/>
      <c r="AW189" s="35"/>
      <c r="AX189" s="35"/>
      <c r="AY189" s="36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35"/>
      <c r="CE189" s="35"/>
      <c r="CF189" s="35"/>
      <c r="CG189" s="35"/>
      <c r="CH189" s="35"/>
      <c r="CI189" s="35"/>
      <c r="CJ189" s="35"/>
      <c r="CK189" s="35"/>
      <c r="CL189" s="35"/>
      <c r="CM189" s="35"/>
      <c r="CN189" s="35"/>
      <c r="CO189" s="35"/>
      <c r="CP189" s="35"/>
      <c r="CQ189" s="35"/>
      <c r="CR189" s="35"/>
      <c r="CS189" s="35"/>
      <c r="CT189" s="35"/>
      <c r="CU189" s="35"/>
      <c r="CV189" s="35"/>
      <c r="CW189" s="35"/>
      <c r="CX189" s="35"/>
      <c r="CY189" s="35"/>
      <c r="CZ189" s="35"/>
      <c r="DA189" s="35"/>
      <c r="DB189" s="35"/>
      <c r="DC189" s="35"/>
      <c r="DD189" s="35"/>
      <c r="DE189" s="35"/>
      <c r="DF189" s="35"/>
      <c r="DG189" s="35"/>
      <c r="DH189" s="35"/>
      <c r="DI189" s="35"/>
      <c r="DJ189" s="35"/>
      <c r="DK189" s="35"/>
      <c r="DL189" s="35"/>
      <c r="DM189" s="35"/>
      <c r="DN189" s="35"/>
      <c r="DO189" s="35"/>
      <c r="DP189" s="35"/>
      <c r="DQ189" s="35"/>
      <c r="DR189" s="35"/>
      <c r="DS189" s="35"/>
      <c r="DT189" s="35"/>
      <c r="DU189" s="35"/>
      <c r="DV189" s="35"/>
      <c r="DW189" s="35"/>
      <c r="DX189" s="35"/>
      <c r="DY189" s="35"/>
      <c r="DZ189" s="35"/>
    </row>
    <row r="190" spans="1:130" ht="11.25">
      <c r="A190" s="35"/>
      <c r="B190" s="35"/>
      <c r="C190" s="35"/>
      <c r="D190" s="35"/>
      <c r="E190" s="76"/>
      <c r="F190" s="76"/>
      <c r="G190" s="76"/>
      <c r="H190" s="76"/>
      <c r="I190" s="76"/>
      <c r="J190" s="36"/>
      <c r="K190" s="76"/>
      <c r="L190" s="76"/>
      <c r="M190" s="76"/>
      <c r="N190" s="36"/>
      <c r="O190" s="70"/>
      <c r="P190" s="70"/>
      <c r="Q190" s="70"/>
      <c r="R190" s="35"/>
      <c r="S190" s="35"/>
      <c r="T190" s="35"/>
      <c r="U190" s="35"/>
      <c r="V190" s="35"/>
      <c r="W190" s="70"/>
      <c r="X190" s="70"/>
      <c r="Y190" s="35"/>
      <c r="Z190" s="35"/>
      <c r="AA190" s="35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5"/>
      <c r="AS190" s="35"/>
      <c r="AT190" s="35"/>
      <c r="AU190" s="35"/>
      <c r="AV190" s="35"/>
      <c r="AW190" s="35"/>
      <c r="AX190" s="35"/>
      <c r="AY190" s="36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35"/>
      <c r="CE190" s="35"/>
      <c r="CF190" s="35"/>
      <c r="CG190" s="35"/>
      <c r="CH190" s="35"/>
      <c r="CI190" s="35"/>
      <c r="CJ190" s="35"/>
      <c r="CK190" s="35"/>
      <c r="CL190" s="35"/>
      <c r="CM190" s="35"/>
      <c r="CN190" s="35"/>
      <c r="CO190" s="35"/>
      <c r="CP190" s="35"/>
      <c r="CQ190" s="35"/>
      <c r="CR190" s="35"/>
      <c r="CS190" s="35"/>
      <c r="CT190" s="35"/>
      <c r="CU190" s="35"/>
      <c r="CV190" s="35"/>
      <c r="CW190" s="35"/>
      <c r="CX190" s="35"/>
      <c r="CY190" s="35"/>
      <c r="CZ190" s="35"/>
      <c r="DA190" s="35"/>
      <c r="DB190" s="35"/>
      <c r="DC190" s="35"/>
      <c r="DD190" s="35"/>
      <c r="DE190" s="35"/>
      <c r="DF190" s="35"/>
      <c r="DG190" s="35"/>
      <c r="DH190" s="35"/>
      <c r="DI190" s="35"/>
      <c r="DJ190" s="35"/>
      <c r="DK190" s="35"/>
      <c r="DL190" s="35"/>
      <c r="DM190" s="35"/>
      <c r="DN190" s="35"/>
      <c r="DO190" s="35"/>
      <c r="DP190" s="35"/>
      <c r="DQ190" s="35"/>
      <c r="DR190" s="35"/>
      <c r="DS190" s="35"/>
      <c r="DT190" s="35"/>
      <c r="DU190" s="35"/>
      <c r="DV190" s="35"/>
      <c r="DW190" s="35"/>
      <c r="DX190" s="35"/>
      <c r="DY190" s="35"/>
      <c r="DZ190" s="35"/>
    </row>
    <row r="191" spans="1:130" ht="11.25">
      <c r="A191" s="35"/>
      <c r="B191" s="35"/>
      <c r="C191" s="35"/>
      <c r="D191" s="35"/>
      <c r="E191" s="76"/>
      <c r="F191" s="76"/>
      <c r="G191" s="76"/>
      <c r="H191" s="76"/>
      <c r="I191" s="76"/>
      <c r="J191" s="36"/>
      <c r="K191" s="76"/>
      <c r="L191" s="76"/>
      <c r="M191" s="76"/>
      <c r="N191" s="36"/>
      <c r="O191" s="70"/>
      <c r="P191" s="70"/>
      <c r="Q191" s="70"/>
      <c r="R191" s="35"/>
      <c r="S191" s="35"/>
      <c r="T191" s="35"/>
      <c r="U191" s="35"/>
      <c r="V191" s="35"/>
      <c r="W191" s="70"/>
      <c r="X191" s="70"/>
      <c r="Y191" s="35"/>
      <c r="Z191" s="35"/>
      <c r="AA191" s="35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5"/>
      <c r="AS191" s="35"/>
      <c r="AT191" s="35"/>
      <c r="AU191" s="35"/>
      <c r="AV191" s="35"/>
      <c r="AW191" s="35"/>
      <c r="AX191" s="35"/>
      <c r="AY191" s="36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5"/>
      <c r="CD191" s="35"/>
      <c r="CE191" s="35"/>
      <c r="CF191" s="35"/>
      <c r="CG191" s="35"/>
      <c r="CH191" s="35"/>
      <c r="CI191" s="35"/>
      <c r="CJ191" s="35"/>
      <c r="CK191" s="35"/>
      <c r="CL191" s="35"/>
      <c r="CM191" s="35"/>
      <c r="CN191" s="35"/>
      <c r="CO191" s="35"/>
      <c r="CP191" s="35"/>
      <c r="CQ191" s="35"/>
      <c r="CR191" s="35"/>
      <c r="CS191" s="35"/>
      <c r="CT191" s="35"/>
      <c r="CU191" s="35"/>
      <c r="CV191" s="35"/>
      <c r="CW191" s="35"/>
      <c r="CX191" s="35"/>
      <c r="CY191" s="35"/>
      <c r="CZ191" s="35"/>
      <c r="DA191" s="35"/>
      <c r="DB191" s="35"/>
      <c r="DC191" s="35"/>
      <c r="DD191" s="35"/>
      <c r="DE191" s="35"/>
      <c r="DF191" s="35"/>
      <c r="DG191" s="35"/>
      <c r="DH191" s="35"/>
      <c r="DI191" s="35"/>
      <c r="DJ191" s="35"/>
      <c r="DK191" s="35"/>
      <c r="DL191" s="35"/>
      <c r="DM191" s="35"/>
      <c r="DN191" s="35"/>
      <c r="DO191" s="35"/>
      <c r="DP191" s="35"/>
      <c r="DQ191" s="35"/>
      <c r="DR191" s="35"/>
      <c r="DS191" s="35"/>
      <c r="DT191" s="35"/>
      <c r="DU191" s="35"/>
      <c r="DV191" s="35"/>
      <c r="DW191" s="35"/>
      <c r="DX191" s="35"/>
      <c r="DY191" s="35"/>
      <c r="DZ191" s="35"/>
    </row>
    <row r="192" spans="1:130" ht="11.25">
      <c r="A192" s="35"/>
      <c r="B192" s="35"/>
      <c r="C192" s="35"/>
      <c r="D192" s="35"/>
      <c r="E192" s="76"/>
      <c r="F192" s="76"/>
      <c r="G192" s="76"/>
      <c r="H192" s="76"/>
      <c r="I192" s="76"/>
      <c r="J192" s="36"/>
      <c r="K192" s="76"/>
      <c r="L192" s="76"/>
      <c r="M192" s="76"/>
      <c r="N192" s="36"/>
      <c r="O192" s="70"/>
      <c r="P192" s="70"/>
      <c r="Q192" s="70"/>
      <c r="R192" s="35"/>
      <c r="S192" s="35"/>
      <c r="T192" s="35"/>
      <c r="U192" s="35"/>
      <c r="V192" s="35"/>
      <c r="W192" s="70"/>
      <c r="X192" s="70"/>
      <c r="Y192" s="35"/>
      <c r="Z192" s="35"/>
      <c r="AA192" s="35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5"/>
      <c r="AS192" s="35"/>
      <c r="AT192" s="35"/>
      <c r="AU192" s="35"/>
      <c r="AV192" s="35"/>
      <c r="AW192" s="35"/>
      <c r="AX192" s="35"/>
      <c r="AY192" s="36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35"/>
      <c r="CB192" s="35"/>
      <c r="CC192" s="35"/>
      <c r="CD192" s="35"/>
      <c r="CE192" s="35"/>
      <c r="CF192" s="35"/>
      <c r="CG192" s="35"/>
      <c r="CH192" s="35"/>
      <c r="CI192" s="35"/>
      <c r="CJ192" s="35"/>
      <c r="CK192" s="35"/>
      <c r="CL192" s="35"/>
      <c r="CM192" s="35"/>
      <c r="CN192" s="35"/>
      <c r="CO192" s="35"/>
      <c r="CP192" s="35"/>
      <c r="CQ192" s="35"/>
      <c r="CR192" s="35"/>
      <c r="CS192" s="35"/>
      <c r="CT192" s="35"/>
      <c r="CU192" s="35"/>
      <c r="CV192" s="35"/>
      <c r="CW192" s="35"/>
      <c r="CX192" s="35"/>
      <c r="CY192" s="35"/>
      <c r="CZ192" s="35"/>
      <c r="DA192" s="35"/>
      <c r="DB192" s="35"/>
      <c r="DC192" s="35"/>
      <c r="DD192" s="35"/>
      <c r="DE192" s="35"/>
      <c r="DF192" s="35"/>
      <c r="DG192" s="35"/>
      <c r="DH192" s="35"/>
      <c r="DI192" s="35"/>
      <c r="DJ192" s="35"/>
      <c r="DK192" s="35"/>
      <c r="DL192" s="35"/>
      <c r="DM192" s="35"/>
      <c r="DN192" s="35"/>
      <c r="DO192" s="35"/>
      <c r="DP192" s="35"/>
      <c r="DQ192" s="35"/>
      <c r="DR192" s="35"/>
      <c r="DS192" s="35"/>
      <c r="DT192" s="35"/>
      <c r="DU192" s="35"/>
      <c r="DV192" s="35"/>
      <c r="DW192" s="35"/>
      <c r="DX192" s="35"/>
      <c r="DY192" s="35"/>
      <c r="DZ192" s="35"/>
    </row>
    <row r="193" spans="1:130" ht="11.25">
      <c r="A193" s="35"/>
      <c r="B193" s="35"/>
      <c r="C193" s="35"/>
      <c r="D193" s="35"/>
      <c r="E193" s="76"/>
      <c r="F193" s="76"/>
      <c r="G193" s="76"/>
      <c r="H193" s="76"/>
      <c r="I193" s="76"/>
      <c r="J193" s="36"/>
      <c r="K193" s="76"/>
      <c r="L193" s="76"/>
      <c r="M193" s="76"/>
      <c r="N193" s="36"/>
      <c r="O193" s="70"/>
      <c r="P193" s="70"/>
      <c r="Q193" s="70"/>
      <c r="R193" s="35"/>
      <c r="S193" s="35"/>
      <c r="T193" s="35"/>
      <c r="U193" s="35"/>
      <c r="V193" s="35"/>
      <c r="W193" s="70"/>
      <c r="X193" s="70"/>
      <c r="Y193" s="35"/>
      <c r="Z193" s="35"/>
      <c r="AA193" s="35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5"/>
      <c r="AS193" s="35"/>
      <c r="AT193" s="35"/>
      <c r="AU193" s="35"/>
      <c r="AV193" s="35"/>
      <c r="AW193" s="35"/>
      <c r="AX193" s="35"/>
      <c r="AY193" s="36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35"/>
      <c r="CE193" s="35"/>
      <c r="CF193" s="35"/>
      <c r="CG193" s="35"/>
      <c r="CH193" s="35"/>
      <c r="CI193" s="35"/>
      <c r="CJ193" s="35"/>
      <c r="CK193" s="35"/>
      <c r="CL193" s="35"/>
      <c r="CM193" s="35"/>
      <c r="CN193" s="35"/>
      <c r="CO193" s="35"/>
      <c r="CP193" s="35"/>
      <c r="CQ193" s="35"/>
      <c r="CR193" s="35"/>
      <c r="CS193" s="35"/>
      <c r="CT193" s="35"/>
      <c r="CU193" s="35"/>
      <c r="CV193" s="35"/>
      <c r="CW193" s="35"/>
      <c r="CX193" s="35"/>
      <c r="CY193" s="35"/>
      <c r="CZ193" s="35"/>
      <c r="DA193" s="35"/>
      <c r="DB193" s="35"/>
      <c r="DC193" s="35"/>
      <c r="DD193" s="35"/>
      <c r="DE193" s="35"/>
      <c r="DF193" s="35"/>
      <c r="DG193" s="35"/>
      <c r="DH193" s="35"/>
      <c r="DI193" s="35"/>
      <c r="DJ193" s="35"/>
      <c r="DK193" s="35"/>
      <c r="DL193" s="35"/>
      <c r="DM193" s="35"/>
      <c r="DN193" s="35"/>
      <c r="DO193" s="35"/>
      <c r="DP193" s="35"/>
      <c r="DQ193" s="35"/>
      <c r="DR193" s="35"/>
      <c r="DS193" s="35"/>
      <c r="DT193" s="35"/>
      <c r="DU193" s="35"/>
      <c r="DV193" s="35"/>
      <c r="DW193" s="35"/>
      <c r="DX193" s="35"/>
      <c r="DY193" s="35"/>
      <c r="DZ193" s="35"/>
    </row>
    <row r="194" spans="1:130" ht="11.25">
      <c r="A194" s="35"/>
      <c r="B194" s="35"/>
      <c r="C194" s="35"/>
      <c r="D194" s="35"/>
      <c r="E194" s="76"/>
      <c r="F194" s="76"/>
      <c r="G194" s="76"/>
      <c r="H194" s="76"/>
      <c r="I194" s="76"/>
      <c r="J194" s="36"/>
      <c r="K194" s="76"/>
      <c r="L194" s="76"/>
      <c r="M194" s="76"/>
      <c r="N194" s="36"/>
      <c r="O194" s="70"/>
      <c r="P194" s="70"/>
      <c r="Q194" s="70"/>
      <c r="R194" s="35"/>
      <c r="S194" s="35"/>
      <c r="T194" s="35"/>
      <c r="U194" s="35"/>
      <c r="V194" s="35"/>
      <c r="W194" s="70"/>
      <c r="X194" s="70"/>
      <c r="Y194" s="35"/>
      <c r="Z194" s="35"/>
      <c r="AA194" s="35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5"/>
      <c r="AS194" s="35"/>
      <c r="AT194" s="35"/>
      <c r="AU194" s="35"/>
      <c r="AV194" s="35"/>
      <c r="AW194" s="35"/>
      <c r="AX194" s="35"/>
      <c r="AY194" s="36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  <c r="CA194" s="35"/>
      <c r="CB194" s="35"/>
      <c r="CC194" s="35"/>
      <c r="CD194" s="35"/>
      <c r="CE194" s="35"/>
      <c r="CF194" s="35"/>
      <c r="CG194" s="35"/>
      <c r="CH194" s="35"/>
      <c r="CI194" s="35"/>
      <c r="CJ194" s="35"/>
      <c r="CK194" s="35"/>
      <c r="CL194" s="35"/>
      <c r="CM194" s="35"/>
      <c r="CN194" s="35"/>
      <c r="CO194" s="35"/>
      <c r="CP194" s="35"/>
      <c r="CQ194" s="35"/>
      <c r="CR194" s="35"/>
      <c r="CS194" s="35"/>
      <c r="CT194" s="35"/>
      <c r="CU194" s="35"/>
      <c r="CV194" s="35"/>
      <c r="CW194" s="35"/>
      <c r="CX194" s="35"/>
      <c r="CY194" s="35"/>
      <c r="CZ194" s="35"/>
      <c r="DA194" s="35"/>
      <c r="DB194" s="35"/>
      <c r="DC194" s="35"/>
      <c r="DD194" s="35"/>
      <c r="DE194" s="35"/>
      <c r="DF194" s="35"/>
      <c r="DG194" s="35"/>
      <c r="DH194" s="35"/>
      <c r="DI194" s="35"/>
      <c r="DJ194" s="35"/>
      <c r="DK194" s="35"/>
      <c r="DL194" s="35"/>
      <c r="DM194" s="35"/>
      <c r="DN194" s="35"/>
      <c r="DO194" s="35"/>
      <c r="DP194" s="35"/>
      <c r="DQ194" s="35"/>
      <c r="DR194" s="35"/>
      <c r="DS194" s="35"/>
      <c r="DT194" s="35"/>
      <c r="DU194" s="35"/>
      <c r="DV194" s="35"/>
      <c r="DW194" s="35"/>
      <c r="DX194" s="35"/>
      <c r="DY194" s="35"/>
      <c r="DZ194" s="35"/>
    </row>
    <row r="195" spans="1:130" ht="11.25">
      <c r="A195" s="35"/>
      <c r="B195" s="35"/>
      <c r="C195" s="35"/>
      <c r="D195" s="35"/>
      <c r="E195" s="76"/>
      <c r="F195" s="76"/>
      <c r="G195" s="76"/>
      <c r="H195" s="76"/>
      <c r="I195" s="76"/>
      <c r="J195" s="36"/>
      <c r="K195" s="76"/>
      <c r="L195" s="76"/>
      <c r="M195" s="76"/>
      <c r="N195" s="36"/>
      <c r="O195" s="70"/>
      <c r="P195" s="70"/>
      <c r="Q195" s="70"/>
      <c r="R195" s="35"/>
      <c r="S195" s="35"/>
      <c r="T195" s="35"/>
      <c r="U195" s="35"/>
      <c r="V195" s="35"/>
      <c r="W195" s="70"/>
      <c r="X195" s="70"/>
      <c r="Y195" s="35"/>
      <c r="Z195" s="35"/>
      <c r="AA195" s="35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5"/>
      <c r="AS195" s="35"/>
      <c r="AT195" s="35"/>
      <c r="AU195" s="35"/>
      <c r="AV195" s="35"/>
      <c r="AW195" s="35"/>
      <c r="AX195" s="35"/>
      <c r="AY195" s="36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35"/>
      <c r="CE195" s="35"/>
      <c r="CF195" s="35"/>
      <c r="CG195" s="35"/>
      <c r="CH195" s="35"/>
      <c r="CI195" s="35"/>
      <c r="CJ195" s="35"/>
      <c r="CK195" s="35"/>
      <c r="CL195" s="35"/>
      <c r="CM195" s="35"/>
      <c r="CN195" s="35"/>
      <c r="CO195" s="35"/>
      <c r="CP195" s="35"/>
      <c r="CQ195" s="35"/>
      <c r="CR195" s="35"/>
      <c r="CS195" s="35"/>
      <c r="CT195" s="35"/>
      <c r="CU195" s="35"/>
      <c r="CV195" s="35"/>
      <c r="CW195" s="35"/>
      <c r="CX195" s="35"/>
      <c r="CY195" s="35"/>
      <c r="CZ195" s="35"/>
      <c r="DA195" s="35"/>
      <c r="DB195" s="35"/>
      <c r="DC195" s="35"/>
      <c r="DD195" s="35"/>
      <c r="DE195" s="35"/>
      <c r="DF195" s="35"/>
      <c r="DG195" s="35"/>
      <c r="DH195" s="35"/>
      <c r="DI195" s="35"/>
      <c r="DJ195" s="35"/>
      <c r="DK195" s="35"/>
      <c r="DL195" s="35"/>
      <c r="DM195" s="35"/>
      <c r="DN195" s="35"/>
      <c r="DO195" s="35"/>
      <c r="DP195" s="35"/>
      <c r="DQ195" s="35"/>
      <c r="DR195" s="35"/>
      <c r="DS195" s="35"/>
      <c r="DT195" s="35"/>
      <c r="DU195" s="35"/>
      <c r="DV195" s="35"/>
      <c r="DW195" s="35"/>
      <c r="DX195" s="35"/>
      <c r="DY195" s="35"/>
      <c r="DZ195" s="35"/>
    </row>
    <row r="196" spans="1:130" ht="11.25">
      <c r="A196" s="35"/>
      <c r="B196" s="35"/>
      <c r="C196" s="35"/>
      <c r="D196" s="35"/>
      <c r="E196" s="76"/>
      <c r="F196" s="76"/>
      <c r="G196" s="76"/>
      <c r="H196" s="76"/>
      <c r="I196" s="76"/>
      <c r="J196" s="36"/>
      <c r="K196" s="76"/>
      <c r="L196" s="76"/>
      <c r="M196" s="76"/>
      <c r="N196" s="36"/>
      <c r="O196" s="70"/>
      <c r="P196" s="70"/>
      <c r="Q196" s="70"/>
      <c r="R196" s="35"/>
      <c r="S196" s="35"/>
      <c r="T196" s="35"/>
      <c r="U196" s="35"/>
      <c r="V196" s="35"/>
      <c r="W196" s="70"/>
      <c r="X196" s="70"/>
      <c r="Y196" s="35"/>
      <c r="Z196" s="35"/>
      <c r="AA196" s="35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5"/>
      <c r="AS196" s="35"/>
      <c r="AT196" s="35"/>
      <c r="AU196" s="35"/>
      <c r="AV196" s="35"/>
      <c r="AW196" s="35"/>
      <c r="AX196" s="35"/>
      <c r="AY196" s="36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  <c r="CA196" s="35"/>
      <c r="CB196" s="35"/>
      <c r="CC196" s="35"/>
      <c r="CD196" s="35"/>
      <c r="CE196" s="35"/>
      <c r="CF196" s="35"/>
      <c r="CG196" s="35"/>
      <c r="CH196" s="35"/>
      <c r="CI196" s="35"/>
      <c r="CJ196" s="35"/>
      <c r="CK196" s="35"/>
      <c r="CL196" s="35"/>
      <c r="CM196" s="35"/>
      <c r="CN196" s="35"/>
      <c r="CO196" s="35"/>
      <c r="CP196" s="35"/>
      <c r="CQ196" s="35"/>
      <c r="CR196" s="35"/>
      <c r="CS196" s="35"/>
      <c r="CT196" s="35"/>
      <c r="CU196" s="35"/>
      <c r="CV196" s="35"/>
      <c r="CW196" s="35"/>
      <c r="CX196" s="35"/>
      <c r="CY196" s="35"/>
      <c r="CZ196" s="35"/>
      <c r="DA196" s="35"/>
      <c r="DB196" s="35"/>
      <c r="DC196" s="35"/>
      <c r="DD196" s="35"/>
      <c r="DE196" s="35"/>
      <c r="DF196" s="35"/>
      <c r="DG196" s="35"/>
      <c r="DH196" s="35"/>
      <c r="DI196" s="35"/>
      <c r="DJ196" s="35"/>
      <c r="DK196" s="35"/>
      <c r="DL196" s="35"/>
      <c r="DM196" s="35"/>
      <c r="DN196" s="35"/>
      <c r="DO196" s="35"/>
      <c r="DP196" s="35"/>
      <c r="DQ196" s="35"/>
      <c r="DR196" s="35"/>
      <c r="DS196" s="35"/>
      <c r="DT196" s="35"/>
      <c r="DU196" s="35"/>
      <c r="DV196" s="35"/>
      <c r="DW196" s="35"/>
      <c r="DX196" s="35"/>
      <c r="DY196" s="35"/>
      <c r="DZ196" s="35"/>
    </row>
    <row r="197" spans="1:130" ht="11.25">
      <c r="A197" s="35"/>
      <c r="B197" s="35"/>
      <c r="C197" s="35"/>
      <c r="D197" s="35"/>
      <c r="E197" s="76"/>
      <c r="F197" s="76"/>
      <c r="G197" s="76"/>
      <c r="H197" s="76"/>
      <c r="I197" s="76"/>
      <c r="J197" s="36"/>
      <c r="K197" s="76"/>
      <c r="L197" s="76"/>
      <c r="M197" s="76"/>
      <c r="N197" s="36"/>
      <c r="O197" s="70"/>
      <c r="P197" s="70"/>
      <c r="Q197" s="70"/>
      <c r="R197" s="35"/>
      <c r="S197" s="35"/>
      <c r="T197" s="35"/>
      <c r="U197" s="35"/>
      <c r="V197" s="35"/>
      <c r="W197" s="70"/>
      <c r="X197" s="70"/>
      <c r="Y197" s="35"/>
      <c r="Z197" s="35"/>
      <c r="AA197" s="35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5"/>
      <c r="AS197" s="35"/>
      <c r="AT197" s="35"/>
      <c r="AU197" s="35"/>
      <c r="AV197" s="35"/>
      <c r="AW197" s="35"/>
      <c r="AX197" s="35"/>
      <c r="AY197" s="36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  <c r="CC197" s="35"/>
      <c r="CD197" s="35"/>
      <c r="CE197" s="35"/>
      <c r="CF197" s="35"/>
      <c r="CG197" s="35"/>
      <c r="CH197" s="35"/>
      <c r="CI197" s="35"/>
      <c r="CJ197" s="35"/>
      <c r="CK197" s="35"/>
      <c r="CL197" s="35"/>
      <c r="CM197" s="35"/>
      <c r="CN197" s="35"/>
      <c r="CO197" s="35"/>
      <c r="CP197" s="35"/>
      <c r="CQ197" s="35"/>
      <c r="CR197" s="35"/>
      <c r="CS197" s="35"/>
      <c r="CT197" s="35"/>
      <c r="CU197" s="35"/>
      <c r="CV197" s="35"/>
      <c r="CW197" s="35"/>
      <c r="CX197" s="35"/>
      <c r="CY197" s="35"/>
      <c r="CZ197" s="35"/>
      <c r="DA197" s="35"/>
      <c r="DB197" s="35"/>
      <c r="DC197" s="35"/>
      <c r="DD197" s="35"/>
      <c r="DE197" s="35"/>
      <c r="DF197" s="35"/>
      <c r="DG197" s="35"/>
      <c r="DH197" s="35"/>
      <c r="DI197" s="35"/>
      <c r="DJ197" s="35"/>
      <c r="DK197" s="35"/>
      <c r="DL197" s="35"/>
      <c r="DM197" s="35"/>
      <c r="DN197" s="35"/>
      <c r="DO197" s="35"/>
      <c r="DP197" s="35"/>
      <c r="DQ197" s="35"/>
      <c r="DR197" s="35"/>
      <c r="DS197" s="35"/>
      <c r="DT197" s="35"/>
      <c r="DU197" s="35"/>
      <c r="DV197" s="35"/>
      <c r="DW197" s="35"/>
      <c r="DX197" s="35"/>
      <c r="DY197" s="35"/>
      <c r="DZ197" s="35"/>
    </row>
    <row r="198" spans="1:130" ht="11.25">
      <c r="A198" s="35"/>
      <c r="B198" s="35"/>
      <c r="C198" s="35"/>
      <c r="D198" s="35"/>
      <c r="E198" s="76"/>
      <c r="F198" s="76"/>
      <c r="G198" s="76"/>
      <c r="H198" s="76"/>
      <c r="I198" s="76"/>
      <c r="J198" s="36"/>
      <c r="K198" s="76"/>
      <c r="L198" s="76"/>
      <c r="M198" s="76"/>
      <c r="N198" s="36"/>
      <c r="O198" s="70"/>
      <c r="P198" s="70"/>
      <c r="Q198" s="70"/>
      <c r="R198" s="35"/>
      <c r="S198" s="35"/>
      <c r="T198" s="35"/>
      <c r="U198" s="35"/>
      <c r="V198" s="35"/>
      <c r="W198" s="70"/>
      <c r="X198" s="70"/>
      <c r="Y198" s="35"/>
      <c r="Z198" s="35"/>
      <c r="AA198" s="35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5"/>
      <c r="AS198" s="35"/>
      <c r="AT198" s="35"/>
      <c r="AU198" s="35"/>
      <c r="AV198" s="35"/>
      <c r="AW198" s="35"/>
      <c r="AX198" s="35"/>
      <c r="AY198" s="36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35"/>
      <c r="BZ198" s="35"/>
      <c r="CA198" s="35"/>
      <c r="CB198" s="35"/>
      <c r="CC198" s="35"/>
      <c r="CD198" s="35"/>
      <c r="CE198" s="35"/>
      <c r="CF198" s="35"/>
      <c r="CG198" s="35"/>
      <c r="CH198" s="35"/>
      <c r="CI198" s="35"/>
      <c r="CJ198" s="35"/>
      <c r="CK198" s="35"/>
      <c r="CL198" s="35"/>
      <c r="CM198" s="35"/>
      <c r="CN198" s="35"/>
      <c r="CO198" s="35"/>
      <c r="CP198" s="35"/>
      <c r="CQ198" s="35"/>
      <c r="CR198" s="35"/>
      <c r="CS198" s="35"/>
      <c r="CT198" s="35"/>
      <c r="CU198" s="35"/>
      <c r="CV198" s="35"/>
      <c r="CW198" s="35"/>
      <c r="CX198" s="35"/>
      <c r="CY198" s="35"/>
      <c r="CZ198" s="35"/>
      <c r="DA198" s="35"/>
      <c r="DB198" s="35"/>
      <c r="DC198" s="35"/>
      <c r="DD198" s="35"/>
      <c r="DE198" s="35"/>
      <c r="DF198" s="35"/>
      <c r="DG198" s="35"/>
      <c r="DH198" s="35"/>
      <c r="DI198" s="35"/>
      <c r="DJ198" s="35"/>
      <c r="DK198" s="35"/>
      <c r="DL198" s="35"/>
      <c r="DM198" s="35"/>
      <c r="DN198" s="35"/>
      <c r="DO198" s="35"/>
      <c r="DP198" s="35"/>
      <c r="DQ198" s="35"/>
      <c r="DR198" s="35"/>
      <c r="DS198" s="35"/>
      <c r="DT198" s="35"/>
      <c r="DU198" s="35"/>
      <c r="DV198" s="35"/>
      <c r="DW198" s="35"/>
      <c r="DX198" s="35"/>
      <c r="DY198" s="35"/>
      <c r="DZ198" s="35"/>
    </row>
    <row r="199" spans="1:130" ht="11.25">
      <c r="A199" s="35"/>
      <c r="B199" s="35"/>
      <c r="C199" s="35"/>
      <c r="D199" s="35"/>
      <c r="E199" s="76"/>
      <c r="F199" s="76"/>
      <c r="G199" s="76"/>
      <c r="H199" s="76"/>
      <c r="I199" s="76"/>
      <c r="J199" s="36"/>
      <c r="K199" s="76"/>
      <c r="L199" s="76"/>
      <c r="M199" s="76"/>
      <c r="N199" s="36"/>
      <c r="O199" s="70"/>
      <c r="P199" s="70"/>
      <c r="Q199" s="70"/>
      <c r="R199" s="35"/>
      <c r="S199" s="35"/>
      <c r="T199" s="35"/>
      <c r="U199" s="35"/>
      <c r="V199" s="35"/>
      <c r="W199" s="70"/>
      <c r="X199" s="70"/>
      <c r="Y199" s="35"/>
      <c r="Z199" s="35"/>
      <c r="AA199" s="35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5"/>
      <c r="AS199" s="35"/>
      <c r="AT199" s="35"/>
      <c r="AU199" s="35"/>
      <c r="AV199" s="35"/>
      <c r="AW199" s="35"/>
      <c r="AX199" s="35"/>
      <c r="AY199" s="36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  <c r="CC199" s="35"/>
      <c r="CD199" s="35"/>
      <c r="CE199" s="35"/>
      <c r="CF199" s="35"/>
      <c r="CG199" s="35"/>
      <c r="CH199" s="35"/>
      <c r="CI199" s="35"/>
      <c r="CJ199" s="35"/>
      <c r="CK199" s="35"/>
      <c r="CL199" s="35"/>
      <c r="CM199" s="35"/>
      <c r="CN199" s="35"/>
      <c r="CO199" s="35"/>
      <c r="CP199" s="35"/>
      <c r="CQ199" s="35"/>
      <c r="CR199" s="35"/>
      <c r="CS199" s="35"/>
      <c r="CT199" s="35"/>
      <c r="CU199" s="35"/>
      <c r="CV199" s="35"/>
      <c r="CW199" s="35"/>
      <c r="CX199" s="35"/>
      <c r="CY199" s="35"/>
      <c r="CZ199" s="35"/>
      <c r="DA199" s="35"/>
      <c r="DB199" s="35"/>
      <c r="DC199" s="35"/>
      <c r="DD199" s="35"/>
      <c r="DE199" s="35"/>
      <c r="DF199" s="35"/>
      <c r="DG199" s="35"/>
      <c r="DH199" s="35"/>
      <c r="DI199" s="35"/>
      <c r="DJ199" s="35"/>
      <c r="DK199" s="35"/>
      <c r="DL199" s="35"/>
      <c r="DM199" s="35"/>
      <c r="DN199" s="35"/>
      <c r="DO199" s="35"/>
      <c r="DP199" s="35"/>
      <c r="DQ199" s="35"/>
      <c r="DR199" s="35"/>
      <c r="DS199" s="35"/>
      <c r="DT199" s="35"/>
      <c r="DU199" s="35"/>
      <c r="DV199" s="35"/>
      <c r="DW199" s="35"/>
      <c r="DX199" s="35"/>
      <c r="DY199" s="35"/>
      <c r="DZ199" s="35"/>
    </row>
    <row r="200" spans="1:130" ht="11.25">
      <c r="A200" s="35"/>
      <c r="B200" s="35"/>
      <c r="C200" s="35"/>
      <c r="D200" s="35"/>
      <c r="E200" s="76"/>
      <c r="F200" s="76"/>
      <c r="G200" s="76"/>
      <c r="H200" s="76"/>
      <c r="I200" s="76"/>
      <c r="J200" s="36"/>
      <c r="K200" s="76"/>
      <c r="L200" s="76"/>
      <c r="M200" s="76"/>
      <c r="N200" s="36"/>
      <c r="O200" s="70"/>
      <c r="P200" s="70"/>
      <c r="Q200" s="70"/>
      <c r="R200" s="35"/>
      <c r="S200" s="35"/>
      <c r="T200" s="35"/>
      <c r="U200" s="35"/>
      <c r="V200" s="35"/>
      <c r="W200" s="70"/>
      <c r="X200" s="70"/>
      <c r="Y200" s="35"/>
      <c r="Z200" s="35"/>
      <c r="AA200" s="35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5"/>
      <c r="AS200" s="35"/>
      <c r="AT200" s="35"/>
      <c r="AU200" s="35"/>
      <c r="AV200" s="35"/>
      <c r="AW200" s="35"/>
      <c r="AX200" s="35"/>
      <c r="AY200" s="36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BV200" s="35"/>
      <c r="BW200" s="35"/>
      <c r="BX200" s="35"/>
      <c r="BY200" s="35"/>
      <c r="BZ200" s="35"/>
      <c r="CA200" s="35"/>
      <c r="CB200" s="35"/>
      <c r="CC200" s="35"/>
      <c r="CD200" s="35"/>
      <c r="CE200" s="35"/>
      <c r="CF200" s="35"/>
      <c r="CG200" s="35"/>
      <c r="CH200" s="35"/>
      <c r="CI200" s="35"/>
      <c r="CJ200" s="35"/>
      <c r="CK200" s="35"/>
      <c r="CL200" s="35"/>
      <c r="CM200" s="35"/>
      <c r="CN200" s="35"/>
      <c r="CO200" s="35"/>
      <c r="CP200" s="35"/>
      <c r="CQ200" s="35"/>
      <c r="CR200" s="35"/>
      <c r="CS200" s="35"/>
      <c r="CT200" s="35"/>
      <c r="CU200" s="35"/>
      <c r="CV200" s="35"/>
      <c r="CW200" s="35"/>
      <c r="CX200" s="35"/>
      <c r="CY200" s="35"/>
      <c r="CZ200" s="35"/>
      <c r="DA200" s="35"/>
      <c r="DB200" s="35"/>
      <c r="DC200" s="35"/>
      <c r="DD200" s="35"/>
      <c r="DE200" s="35"/>
      <c r="DF200" s="35"/>
      <c r="DG200" s="35"/>
      <c r="DH200" s="35"/>
      <c r="DI200" s="35"/>
      <c r="DJ200" s="35"/>
      <c r="DK200" s="35"/>
      <c r="DL200" s="35"/>
      <c r="DM200" s="35"/>
      <c r="DN200" s="35"/>
      <c r="DO200" s="35"/>
      <c r="DP200" s="35"/>
      <c r="DQ200" s="35"/>
      <c r="DR200" s="35"/>
      <c r="DS200" s="35"/>
      <c r="DT200" s="35"/>
      <c r="DU200" s="35"/>
      <c r="DV200" s="35"/>
      <c r="DW200" s="35"/>
      <c r="DX200" s="35"/>
      <c r="DY200" s="35"/>
      <c r="DZ200" s="35"/>
    </row>
    <row r="201" spans="1:130" ht="11.25">
      <c r="A201" s="35"/>
      <c r="B201" s="35"/>
      <c r="C201" s="35"/>
      <c r="D201" s="35"/>
      <c r="E201" s="76"/>
      <c r="F201" s="76"/>
      <c r="G201" s="76"/>
      <c r="H201" s="76"/>
      <c r="I201" s="76"/>
      <c r="J201" s="36"/>
      <c r="K201" s="76"/>
      <c r="L201" s="76"/>
      <c r="M201" s="76"/>
      <c r="N201" s="36"/>
      <c r="O201" s="70"/>
      <c r="P201" s="70"/>
      <c r="Q201" s="70"/>
      <c r="R201" s="35"/>
      <c r="S201" s="35"/>
      <c r="T201" s="35"/>
      <c r="U201" s="35"/>
      <c r="V201" s="35"/>
      <c r="W201" s="70"/>
      <c r="X201" s="70"/>
      <c r="Y201" s="35"/>
      <c r="Z201" s="35"/>
      <c r="AA201" s="35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5"/>
      <c r="AS201" s="35"/>
      <c r="AT201" s="35"/>
      <c r="AU201" s="35"/>
      <c r="AV201" s="35"/>
      <c r="AW201" s="35"/>
      <c r="AX201" s="35"/>
      <c r="AY201" s="36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  <c r="CC201" s="35"/>
      <c r="CD201" s="35"/>
      <c r="CE201" s="35"/>
      <c r="CF201" s="35"/>
      <c r="CG201" s="35"/>
      <c r="CH201" s="35"/>
      <c r="CI201" s="35"/>
      <c r="CJ201" s="35"/>
      <c r="CK201" s="35"/>
      <c r="CL201" s="35"/>
      <c r="CM201" s="35"/>
      <c r="CN201" s="35"/>
      <c r="CO201" s="35"/>
      <c r="CP201" s="35"/>
      <c r="CQ201" s="35"/>
      <c r="CR201" s="35"/>
      <c r="CS201" s="35"/>
      <c r="CT201" s="35"/>
      <c r="CU201" s="35"/>
      <c r="CV201" s="35"/>
      <c r="CW201" s="35"/>
      <c r="CX201" s="35"/>
      <c r="CY201" s="35"/>
      <c r="CZ201" s="35"/>
      <c r="DA201" s="35"/>
      <c r="DB201" s="35"/>
      <c r="DC201" s="35"/>
      <c r="DD201" s="35"/>
      <c r="DE201" s="35"/>
      <c r="DF201" s="35"/>
      <c r="DG201" s="35"/>
      <c r="DH201" s="35"/>
      <c r="DI201" s="35"/>
      <c r="DJ201" s="35"/>
      <c r="DK201" s="35"/>
      <c r="DL201" s="35"/>
      <c r="DM201" s="35"/>
      <c r="DN201" s="35"/>
      <c r="DO201" s="35"/>
      <c r="DP201" s="35"/>
      <c r="DQ201" s="35"/>
      <c r="DR201" s="35"/>
      <c r="DS201" s="35"/>
      <c r="DT201" s="35"/>
      <c r="DU201" s="35"/>
      <c r="DV201" s="35"/>
      <c r="DW201" s="35"/>
      <c r="DX201" s="35"/>
      <c r="DY201" s="35"/>
      <c r="DZ201" s="35"/>
    </row>
    <row r="202" spans="1:130" ht="11.25">
      <c r="A202" s="35"/>
      <c r="B202" s="35"/>
      <c r="C202" s="35"/>
      <c r="D202" s="35"/>
      <c r="E202" s="76"/>
      <c r="F202" s="76"/>
      <c r="G202" s="76"/>
      <c r="H202" s="76"/>
      <c r="I202" s="76"/>
      <c r="J202" s="36"/>
      <c r="K202" s="76"/>
      <c r="L202" s="76"/>
      <c r="M202" s="76"/>
      <c r="N202" s="36"/>
      <c r="O202" s="70"/>
      <c r="P202" s="70"/>
      <c r="Q202" s="70"/>
      <c r="R202" s="35"/>
      <c r="S202" s="35"/>
      <c r="T202" s="35"/>
      <c r="U202" s="35"/>
      <c r="V202" s="35"/>
      <c r="W202" s="70"/>
      <c r="X202" s="70"/>
      <c r="Y202" s="35"/>
      <c r="Z202" s="35"/>
      <c r="AA202" s="35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5"/>
      <c r="AS202" s="35"/>
      <c r="AT202" s="35"/>
      <c r="AU202" s="35"/>
      <c r="AV202" s="35"/>
      <c r="AW202" s="35"/>
      <c r="AX202" s="35"/>
      <c r="AY202" s="36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  <c r="CC202" s="35"/>
      <c r="CD202" s="35"/>
      <c r="CE202" s="35"/>
      <c r="CF202" s="35"/>
      <c r="CG202" s="35"/>
      <c r="CH202" s="35"/>
      <c r="CI202" s="35"/>
      <c r="CJ202" s="35"/>
      <c r="CK202" s="35"/>
      <c r="CL202" s="35"/>
      <c r="CM202" s="35"/>
      <c r="CN202" s="35"/>
      <c r="CO202" s="35"/>
      <c r="CP202" s="35"/>
      <c r="CQ202" s="35"/>
      <c r="CR202" s="35"/>
      <c r="CS202" s="35"/>
      <c r="CT202" s="35"/>
      <c r="CU202" s="35"/>
      <c r="CV202" s="35"/>
      <c r="CW202" s="35"/>
      <c r="CX202" s="35"/>
      <c r="CY202" s="35"/>
      <c r="CZ202" s="35"/>
      <c r="DA202" s="35"/>
      <c r="DB202" s="35"/>
      <c r="DC202" s="35"/>
      <c r="DD202" s="35"/>
      <c r="DE202" s="35"/>
      <c r="DF202" s="35"/>
      <c r="DG202" s="35"/>
      <c r="DH202" s="35"/>
      <c r="DI202" s="35"/>
      <c r="DJ202" s="35"/>
      <c r="DK202" s="35"/>
      <c r="DL202" s="35"/>
      <c r="DM202" s="35"/>
      <c r="DN202" s="35"/>
      <c r="DO202" s="35"/>
      <c r="DP202" s="35"/>
      <c r="DQ202" s="35"/>
      <c r="DR202" s="35"/>
      <c r="DS202" s="35"/>
      <c r="DT202" s="35"/>
      <c r="DU202" s="35"/>
      <c r="DV202" s="35"/>
      <c r="DW202" s="35"/>
      <c r="DX202" s="35"/>
      <c r="DY202" s="35"/>
      <c r="DZ202" s="35"/>
    </row>
    <row r="203" spans="1:130" ht="11.25">
      <c r="A203" s="35"/>
      <c r="B203" s="35"/>
      <c r="C203" s="35"/>
      <c r="D203" s="35"/>
      <c r="E203" s="76"/>
      <c r="F203" s="76"/>
      <c r="G203" s="76"/>
      <c r="H203" s="76"/>
      <c r="I203" s="76"/>
      <c r="J203" s="36"/>
      <c r="K203" s="76"/>
      <c r="L203" s="76"/>
      <c r="M203" s="76"/>
      <c r="N203" s="36"/>
      <c r="O203" s="70"/>
      <c r="P203" s="70"/>
      <c r="Q203" s="70"/>
      <c r="R203" s="35"/>
      <c r="S203" s="35"/>
      <c r="T203" s="35"/>
      <c r="U203" s="35"/>
      <c r="V203" s="35"/>
      <c r="W203" s="70"/>
      <c r="X203" s="70"/>
      <c r="Y203" s="35"/>
      <c r="Z203" s="35"/>
      <c r="AA203" s="35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5"/>
      <c r="AS203" s="35"/>
      <c r="AT203" s="35"/>
      <c r="AU203" s="35"/>
      <c r="AV203" s="35"/>
      <c r="AW203" s="35"/>
      <c r="AX203" s="35"/>
      <c r="AY203" s="36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35"/>
      <c r="CE203" s="35"/>
      <c r="CF203" s="35"/>
      <c r="CG203" s="35"/>
      <c r="CH203" s="35"/>
      <c r="CI203" s="35"/>
      <c r="CJ203" s="35"/>
      <c r="CK203" s="35"/>
      <c r="CL203" s="35"/>
      <c r="CM203" s="35"/>
      <c r="CN203" s="35"/>
      <c r="CO203" s="35"/>
      <c r="CP203" s="35"/>
      <c r="CQ203" s="35"/>
      <c r="CR203" s="35"/>
      <c r="CS203" s="35"/>
      <c r="CT203" s="35"/>
      <c r="CU203" s="35"/>
      <c r="CV203" s="35"/>
      <c r="CW203" s="35"/>
      <c r="CX203" s="35"/>
      <c r="CY203" s="35"/>
      <c r="CZ203" s="35"/>
      <c r="DA203" s="35"/>
      <c r="DB203" s="35"/>
      <c r="DC203" s="35"/>
      <c r="DD203" s="35"/>
      <c r="DE203" s="35"/>
      <c r="DF203" s="35"/>
      <c r="DG203" s="35"/>
      <c r="DH203" s="35"/>
      <c r="DI203" s="35"/>
      <c r="DJ203" s="35"/>
      <c r="DK203" s="35"/>
      <c r="DL203" s="35"/>
      <c r="DM203" s="35"/>
      <c r="DN203" s="35"/>
      <c r="DO203" s="35"/>
      <c r="DP203" s="35"/>
      <c r="DQ203" s="35"/>
      <c r="DR203" s="35"/>
      <c r="DS203" s="35"/>
      <c r="DT203" s="35"/>
      <c r="DU203" s="35"/>
      <c r="DV203" s="35"/>
      <c r="DW203" s="35"/>
      <c r="DX203" s="35"/>
      <c r="DY203" s="35"/>
      <c r="DZ203" s="35"/>
    </row>
    <row r="204" spans="1:130" ht="11.25">
      <c r="A204" s="35"/>
      <c r="B204" s="35"/>
      <c r="C204" s="35"/>
      <c r="D204" s="35"/>
      <c r="E204" s="76"/>
      <c r="F204" s="76"/>
      <c r="G204" s="76"/>
      <c r="H204" s="76"/>
      <c r="I204" s="76"/>
      <c r="J204" s="36"/>
      <c r="K204" s="76"/>
      <c r="L204" s="76"/>
      <c r="M204" s="76"/>
      <c r="N204" s="36"/>
      <c r="O204" s="70"/>
      <c r="P204" s="70"/>
      <c r="Q204" s="70"/>
      <c r="R204" s="35"/>
      <c r="S204" s="35"/>
      <c r="T204" s="35"/>
      <c r="U204" s="35"/>
      <c r="V204" s="35"/>
      <c r="W204" s="70"/>
      <c r="X204" s="70"/>
      <c r="Y204" s="35"/>
      <c r="Z204" s="35"/>
      <c r="AA204" s="35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5"/>
      <c r="AS204" s="35"/>
      <c r="AT204" s="35"/>
      <c r="AU204" s="35"/>
      <c r="AV204" s="35"/>
      <c r="AW204" s="35"/>
      <c r="AX204" s="35"/>
      <c r="AY204" s="36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  <c r="CC204" s="35"/>
      <c r="CD204" s="35"/>
      <c r="CE204" s="35"/>
      <c r="CF204" s="35"/>
      <c r="CG204" s="35"/>
      <c r="CH204" s="35"/>
      <c r="CI204" s="35"/>
      <c r="CJ204" s="35"/>
      <c r="CK204" s="35"/>
      <c r="CL204" s="35"/>
      <c r="CM204" s="35"/>
      <c r="CN204" s="35"/>
      <c r="CO204" s="35"/>
      <c r="CP204" s="35"/>
      <c r="CQ204" s="35"/>
      <c r="CR204" s="35"/>
      <c r="CS204" s="35"/>
      <c r="CT204" s="35"/>
      <c r="CU204" s="35"/>
      <c r="CV204" s="35"/>
      <c r="CW204" s="35"/>
      <c r="CX204" s="35"/>
      <c r="CY204" s="35"/>
      <c r="CZ204" s="35"/>
      <c r="DA204" s="35"/>
      <c r="DB204" s="35"/>
      <c r="DC204" s="35"/>
      <c r="DD204" s="35"/>
      <c r="DE204" s="35"/>
      <c r="DF204" s="35"/>
      <c r="DG204" s="35"/>
      <c r="DH204" s="35"/>
      <c r="DI204" s="35"/>
      <c r="DJ204" s="35"/>
      <c r="DK204" s="35"/>
      <c r="DL204" s="35"/>
      <c r="DM204" s="35"/>
      <c r="DN204" s="35"/>
      <c r="DO204" s="35"/>
      <c r="DP204" s="35"/>
      <c r="DQ204" s="35"/>
      <c r="DR204" s="35"/>
      <c r="DS204" s="35"/>
      <c r="DT204" s="35"/>
      <c r="DU204" s="35"/>
      <c r="DV204" s="35"/>
      <c r="DW204" s="35"/>
      <c r="DX204" s="35"/>
      <c r="DY204" s="35"/>
      <c r="DZ204" s="35"/>
    </row>
    <row r="205" spans="1:130" ht="11.25">
      <c r="A205" s="35"/>
      <c r="B205" s="35"/>
      <c r="C205" s="35"/>
      <c r="D205" s="35"/>
      <c r="E205" s="76"/>
      <c r="F205" s="76"/>
      <c r="G205" s="76"/>
      <c r="H205" s="76"/>
      <c r="I205" s="76"/>
      <c r="J205" s="36"/>
      <c r="K205" s="76"/>
      <c r="L205" s="76"/>
      <c r="M205" s="76"/>
      <c r="N205" s="36"/>
      <c r="O205" s="70"/>
      <c r="P205" s="70"/>
      <c r="Q205" s="70"/>
      <c r="R205" s="35"/>
      <c r="S205" s="35"/>
      <c r="T205" s="35"/>
      <c r="U205" s="35"/>
      <c r="V205" s="35"/>
      <c r="W205" s="70"/>
      <c r="X205" s="70"/>
      <c r="Y205" s="35"/>
      <c r="Z205" s="35"/>
      <c r="AA205" s="35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5"/>
      <c r="AS205" s="35"/>
      <c r="AT205" s="35"/>
      <c r="AU205" s="35"/>
      <c r="AV205" s="35"/>
      <c r="AW205" s="35"/>
      <c r="AX205" s="35"/>
      <c r="AY205" s="36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BY205" s="35"/>
      <c r="BZ205" s="35"/>
      <c r="CA205" s="35"/>
      <c r="CB205" s="35"/>
      <c r="CC205" s="35"/>
      <c r="CD205" s="35"/>
      <c r="CE205" s="35"/>
      <c r="CF205" s="35"/>
      <c r="CG205" s="35"/>
      <c r="CH205" s="35"/>
      <c r="CI205" s="35"/>
      <c r="CJ205" s="35"/>
      <c r="CK205" s="35"/>
      <c r="CL205" s="35"/>
      <c r="CM205" s="35"/>
      <c r="CN205" s="35"/>
      <c r="CO205" s="35"/>
      <c r="CP205" s="35"/>
      <c r="CQ205" s="35"/>
      <c r="CR205" s="35"/>
      <c r="CS205" s="35"/>
      <c r="CT205" s="35"/>
      <c r="CU205" s="35"/>
      <c r="CV205" s="35"/>
      <c r="CW205" s="35"/>
      <c r="CX205" s="35"/>
      <c r="CY205" s="35"/>
      <c r="CZ205" s="35"/>
      <c r="DA205" s="35"/>
      <c r="DB205" s="35"/>
      <c r="DC205" s="35"/>
      <c r="DD205" s="35"/>
      <c r="DE205" s="35"/>
      <c r="DF205" s="35"/>
      <c r="DG205" s="35"/>
      <c r="DH205" s="35"/>
      <c r="DI205" s="35"/>
      <c r="DJ205" s="35"/>
      <c r="DK205" s="35"/>
      <c r="DL205" s="35"/>
      <c r="DM205" s="35"/>
      <c r="DN205" s="35"/>
      <c r="DO205" s="35"/>
      <c r="DP205" s="35"/>
      <c r="DQ205" s="35"/>
      <c r="DR205" s="35"/>
      <c r="DS205" s="35"/>
      <c r="DT205" s="35"/>
      <c r="DU205" s="35"/>
      <c r="DV205" s="35"/>
      <c r="DW205" s="35"/>
      <c r="DX205" s="35"/>
      <c r="DY205" s="35"/>
      <c r="DZ205" s="35"/>
    </row>
    <row r="206" spans="1:130" ht="11.25">
      <c r="A206" s="35"/>
      <c r="B206" s="35"/>
      <c r="C206" s="35"/>
      <c r="D206" s="35"/>
      <c r="E206" s="76"/>
      <c r="F206" s="76"/>
      <c r="G206" s="76"/>
      <c r="H206" s="76"/>
      <c r="I206" s="76"/>
      <c r="J206" s="36"/>
      <c r="K206" s="76"/>
      <c r="L206" s="76"/>
      <c r="M206" s="76"/>
      <c r="N206" s="36"/>
      <c r="O206" s="70"/>
      <c r="P206" s="70"/>
      <c r="Q206" s="70"/>
      <c r="R206" s="35"/>
      <c r="S206" s="35"/>
      <c r="T206" s="35"/>
      <c r="U206" s="35"/>
      <c r="V206" s="35"/>
      <c r="W206" s="70"/>
      <c r="X206" s="70"/>
      <c r="Y206" s="35"/>
      <c r="Z206" s="35"/>
      <c r="AA206" s="35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5"/>
      <c r="AS206" s="35"/>
      <c r="AT206" s="35"/>
      <c r="AU206" s="35"/>
      <c r="AV206" s="35"/>
      <c r="AW206" s="35"/>
      <c r="AX206" s="35"/>
      <c r="AY206" s="36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5"/>
      <c r="CD206" s="35"/>
      <c r="CE206" s="35"/>
      <c r="CF206" s="35"/>
      <c r="CG206" s="35"/>
      <c r="CH206" s="35"/>
      <c r="CI206" s="35"/>
      <c r="CJ206" s="35"/>
      <c r="CK206" s="35"/>
      <c r="CL206" s="35"/>
      <c r="CM206" s="35"/>
      <c r="CN206" s="35"/>
      <c r="CO206" s="35"/>
      <c r="CP206" s="35"/>
      <c r="CQ206" s="35"/>
      <c r="CR206" s="35"/>
      <c r="CS206" s="35"/>
      <c r="CT206" s="35"/>
      <c r="CU206" s="35"/>
      <c r="CV206" s="35"/>
      <c r="CW206" s="35"/>
      <c r="CX206" s="35"/>
      <c r="CY206" s="35"/>
      <c r="CZ206" s="35"/>
      <c r="DA206" s="35"/>
      <c r="DB206" s="35"/>
      <c r="DC206" s="35"/>
      <c r="DD206" s="35"/>
      <c r="DE206" s="35"/>
      <c r="DF206" s="35"/>
      <c r="DG206" s="35"/>
      <c r="DH206" s="35"/>
      <c r="DI206" s="35"/>
      <c r="DJ206" s="35"/>
      <c r="DK206" s="35"/>
      <c r="DL206" s="35"/>
      <c r="DM206" s="35"/>
      <c r="DN206" s="35"/>
      <c r="DO206" s="35"/>
      <c r="DP206" s="35"/>
      <c r="DQ206" s="35"/>
      <c r="DR206" s="35"/>
      <c r="DS206" s="35"/>
      <c r="DT206" s="35"/>
      <c r="DU206" s="35"/>
      <c r="DV206" s="35"/>
      <c r="DW206" s="35"/>
      <c r="DX206" s="35"/>
      <c r="DY206" s="35"/>
      <c r="DZ206" s="35"/>
    </row>
    <row r="207" spans="1:130" ht="11.25">
      <c r="A207" s="35"/>
      <c r="B207" s="35"/>
      <c r="C207" s="35"/>
      <c r="D207" s="35"/>
      <c r="E207" s="76"/>
      <c r="F207" s="76"/>
      <c r="G207" s="76"/>
      <c r="H207" s="76"/>
      <c r="I207" s="76"/>
      <c r="J207" s="36"/>
      <c r="K207" s="76"/>
      <c r="L207" s="76"/>
      <c r="M207" s="76"/>
      <c r="N207" s="36"/>
      <c r="O207" s="70"/>
      <c r="P207" s="70"/>
      <c r="Q207" s="70"/>
      <c r="R207" s="35"/>
      <c r="S207" s="35"/>
      <c r="T207" s="35"/>
      <c r="U207" s="35"/>
      <c r="V207" s="35"/>
      <c r="W207" s="70"/>
      <c r="X207" s="70"/>
      <c r="Y207" s="35"/>
      <c r="Z207" s="35"/>
      <c r="AA207" s="35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5"/>
      <c r="AS207" s="35"/>
      <c r="AT207" s="35"/>
      <c r="AU207" s="35"/>
      <c r="AV207" s="35"/>
      <c r="AW207" s="35"/>
      <c r="AX207" s="35"/>
      <c r="AY207" s="36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  <c r="CC207" s="35"/>
      <c r="CD207" s="35"/>
      <c r="CE207" s="35"/>
      <c r="CF207" s="35"/>
      <c r="CG207" s="35"/>
      <c r="CH207" s="35"/>
      <c r="CI207" s="35"/>
      <c r="CJ207" s="35"/>
      <c r="CK207" s="35"/>
      <c r="CL207" s="35"/>
      <c r="CM207" s="35"/>
      <c r="CN207" s="35"/>
      <c r="CO207" s="35"/>
      <c r="CP207" s="35"/>
      <c r="CQ207" s="35"/>
      <c r="CR207" s="35"/>
      <c r="CS207" s="35"/>
      <c r="CT207" s="35"/>
      <c r="CU207" s="35"/>
      <c r="CV207" s="35"/>
      <c r="CW207" s="35"/>
      <c r="CX207" s="35"/>
      <c r="CY207" s="35"/>
      <c r="CZ207" s="35"/>
      <c r="DA207" s="35"/>
      <c r="DB207" s="35"/>
      <c r="DC207" s="35"/>
      <c r="DD207" s="35"/>
      <c r="DE207" s="35"/>
      <c r="DF207" s="35"/>
      <c r="DG207" s="35"/>
      <c r="DH207" s="35"/>
      <c r="DI207" s="35"/>
      <c r="DJ207" s="35"/>
      <c r="DK207" s="35"/>
      <c r="DL207" s="35"/>
      <c r="DM207" s="35"/>
      <c r="DN207" s="35"/>
      <c r="DO207" s="35"/>
      <c r="DP207" s="35"/>
      <c r="DQ207" s="35"/>
      <c r="DR207" s="35"/>
      <c r="DS207" s="35"/>
      <c r="DT207" s="35"/>
      <c r="DU207" s="35"/>
      <c r="DV207" s="35"/>
      <c r="DW207" s="35"/>
      <c r="DX207" s="35"/>
      <c r="DY207" s="35"/>
      <c r="DZ207" s="35"/>
    </row>
    <row r="208" spans="1:130" ht="11.25">
      <c r="A208" s="35"/>
      <c r="B208" s="35"/>
      <c r="C208" s="35"/>
      <c r="D208" s="35"/>
      <c r="E208" s="76"/>
      <c r="F208" s="76"/>
      <c r="G208" s="76"/>
      <c r="H208" s="76"/>
      <c r="I208" s="76"/>
      <c r="J208" s="36"/>
      <c r="K208" s="76"/>
      <c r="L208" s="76"/>
      <c r="M208" s="76"/>
      <c r="N208" s="36"/>
      <c r="O208" s="70"/>
      <c r="P208" s="70"/>
      <c r="Q208" s="70"/>
      <c r="R208" s="35"/>
      <c r="S208" s="35"/>
      <c r="T208" s="35"/>
      <c r="U208" s="35"/>
      <c r="V208" s="35"/>
      <c r="W208" s="70"/>
      <c r="X208" s="70"/>
      <c r="Y208" s="35"/>
      <c r="Z208" s="35"/>
      <c r="AA208" s="35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5"/>
      <c r="AS208" s="35"/>
      <c r="AT208" s="35"/>
      <c r="AU208" s="35"/>
      <c r="AV208" s="35"/>
      <c r="AW208" s="35"/>
      <c r="AX208" s="35"/>
      <c r="AY208" s="36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35"/>
      <c r="BV208" s="35"/>
      <c r="BW208" s="35"/>
      <c r="BX208" s="35"/>
      <c r="BY208" s="35"/>
      <c r="BZ208" s="35"/>
      <c r="CA208" s="35"/>
      <c r="CB208" s="35"/>
      <c r="CC208" s="35"/>
      <c r="CD208" s="35"/>
      <c r="CE208" s="35"/>
      <c r="CF208" s="35"/>
      <c r="CG208" s="35"/>
      <c r="CH208" s="35"/>
      <c r="CI208" s="35"/>
      <c r="CJ208" s="35"/>
      <c r="CK208" s="35"/>
      <c r="CL208" s="35"/>
      <c r="CM208" s="35"/>
      <c r="CN208" s="35"/>
      <c r="CO208" s="35"/>
      <c r="CP208" s="35"/>
      <c r="CQ208" s="35"/>
      <c r="CR208" s="35"/>
      <c r="CS208" s="35"/>
      <c r="CT208" s="35"/>
      <c r="CU208" s="35"/>
      <c r="CV208" s="35"/>
      <c r="CW208" s="35"/>
      <c r="CX208" s="35"/>
      <c r="CY208" s="35"/>
      <c r="CZ208" s="35"/>
      <c r="DA208" s="35"/>
      <c r="DB208" s="35"/>
      <c r="DC208" s="35"/>
      <c r="DD208" s="35"/>
      <c r="DE208" s="35"/>
      <c r="DF208" s="35"/>
      <c r="DG208" s="35"/>
      <c r="DH208" s="35"/>
      <c r="DI208" s="35"/>
      <c r="DJ208" s="35"/>
      <c r="DK208" s="35"/>
      <c r="DL208" s="35"/>
      <c r="DM208" s="35"/>
      <c r="DN208" s="35"/>
      <c r="DO208" s="35"/>
      <c r="DP208" s="35"/>
      <c r="DQ208" s="35"/>
      <c r="DR208" s="35"/>
      <c r="DS208" s="35"/>
      <c r="DT208" s="35"/>
      <c r="DU208" s="35"/>
      <c r="DV208" s="35"/>
      <c r="DW208" s="35"/>
      <c r="DX208" s="35"/>
      <c r="DY208" s="35"/>
      <c r="DZ208" s="35"/>
    </row>
    <row r="209" spans="1:130" ht="11.25">
      <c r="A209" s="35"/>
      <c r="B209" s="35"/>
      <c r="C209" s="35"/>
      <c r="D209" s="35"/>
      <c r="E209" s="76"/>
      <c r="F209" s="76"/>
      <c r="G209" s="76"/>
      <c r="H209" s="76"/>
      <c r="I209" s="76"/>
      <c r="J209" s="36"/>
      <c r="K209" s="76"/>
      <c r="L209" s="76"/>
      <c r="M209" s="76"/>
      <c r="N209" s="36"/>
      <c r="O209" s="70"/>
      <c r="P209" s="70"/>
      <c r="Q209" s="70"/>
      <c r="R209" s="35"/>
      <c r="S209" s="35"/>
      <c r="T209" s="35"/>
      <c r="U209" s="35"/>
      <c r="V209" s="35"/>
      <c r="W209" s="70"/>
      <c r="X209" s="70"/>
      <c r="Y209" s="35"/>
      <c r="Z209" s="35"/>
      <c r="AA209" s="35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5"/>
      <c r="AS209" s="35"/>
      <c r="AT209" s="35"/>
      <c r="AU209" s="35"/>
      <c r="AV209" s="35"/>
      <c r="AW209" s="35"/>
      <c r="AX209" s="35"/>
      <c r="AY209" s="36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5"/>
      <c r="BY209" s="35"/>
      <c r="BZ209" s="35"/>
      <c r="CA209" s="35"/>
      <c r="CB209" s="35"/>
      <c r="CC209" s="35"/>
      <c r="CD209" s="35"/>
      <c r="CE209" s="35"/>
      <c r="CF209" s="35"/>
      <c r="CG209" s="35"/>
      <c r="CH209" s="35"/>
      <c r="CI209" s="35"/>
      <c r="CJ209" s="35"/>
      <c r="CK209" s="35"/>
      <c r="CL209" s="35"/>
      <c r="CM209" s="35"/>
      <c r="CN209" s="35"/>
      <c r="CO209" s="35"/>
      <c r="CP209" s="35"/>
      <c r="CQ209" s="35"/>
      <c r="CR209" s="35"/>
      <c r="CS209" s="35"/>
      <c r="CT209" s="35"/>
      <c r="CU209" s="35"/>
      <c r="CV209" s="35"/>
      <c r="CW209" s="35"/>
      <c r="CX209" s="35"/>
      <c r="CY209" s="35"/>
      <c r="CZ209" s="35"/>
      <c r="DA209" s="35"/>
      <c r="DB209" s="35"/>
      <c r="DC209" s="35"/>
      <c r="DD209" s="35"/>
      <c r="DE209" s="35"/>
      <c r="DF209" s="35"/>
      <c r="DG209" s="35"/>
      <c r="DH209" s="35"/>
      <c r="DI209" s="35"/>
      <c r="DJ209" s="35"/>
      <c r="DK209" s="35"/>
      <c r="DL209" s="35"/>
      <c r="DM209" s="35"/>
      <c r="DN209" s="35"/>
      <c r="DO209" s="35"/>
      <c r="DP209" s="35"/>
      <c r="DQ209" s="35"/>
      <c r="DR209" s="35"/>
      <c r="DS209" s="35"/>
      <c r="DT209" s="35"/>
      <c r="DU209" s="35"/>
      <c r="DV209" s="35"/>
      <c r="DW209" s="35"/>
      <c r="DX209" s="35"/>
      <c r="DY209" s="35"/>
      <c r="DZ209" s="35"/>
    </row>
    <row r="210" spans="1:130" ht="11.25">
      <c r="A210" s="35"/>
      <c r="B210" s="35"/>
      <c r="C210" s="35"/>
      <c r="D210" s="35"/>
      <c r="E210" s="76"/>
      <c r="F210" s="76"/>
      <c r="G210" s="76"/>
      <c r="H210" s="76"/>
      <c r="I210" s="76"/>
      <c r="J210" s="36"/>
      <c r="K210" s="76"/>
      <c r="L210" s="76"/>
      <c r="M210" s="76"/>
      <c r="N210" s="36"/>
      <c r="O210" s="70"/>
      <c r="P210" s="70"/>
      <c r="Q210" s="70"/>
      <c r="R210" s="35"/>
      <c r="S210" s="35"/>
      <c r="T210" s="35"/>
      <c r="U210" s="35"/>
      <c r="V210" s="35"/>
      <c r="W210" s="70"/>
      <c r="X210" s="70"/>
      <c r="Y210" s="35"/>
      <c r="Z210" s="35"/>
      <c r="AA210" s="35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5"/>
      <c r="AS210" s="35"/>
      <c r="AT210" s="35"/>
      <c r="AU210" s="35"/>
      <c r="AV210" s="35"/>
      <c r="AW210" s="35"/>
      <c r="AX210" s="35"/>
      <c r="AY210" s="36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  <c r="BV210" s="35"/>
      <c r="BW210" s="35"/>
      <c r="BX210" s="35"/>
      <c r="BY210" s="35"/>
      <c r="BZ210" s="35"/>
      <c r="CA210" s="35"/>
      <c r="CB210" s="35"/>
      <c r="CC210" s="35"/>
      <c r="CD210" s="35"/>
      <c r="CE210" s="35"/>
      <c r="CF210" s="35"/>
      <c r="CG210" s="35"/>
      <c r="CH210" s="35"/>
      <c r="CI210" s="35"/>
      <c r="CJ210" s="35"/>
      <c r="CK210" s="35"/>
      <c r="CL210" s="35"/>
      <c r="CM210" s="35"/>
      <c r="CN210" s="35"/>
      <c r="CO210" s="35"/>
      <c r="CP210" s="35"/>
      <c r="CQ210" s="35"/>
      <c r="CR210" s="35"/>
      <c r="CS210" s="35"/>
      <c r="CT210" s="35"/>
      <c r="CU210" s="35"/>
      <c r="CV210" s="35"/>
      <c r="CW210" s="35"/>
      <c r="CX210" s="35"/>
      <c r="CY210" s="35"/>
      <c r="CZ210" s="35"/>
      <c r="DA210" s="35"/>
      <c r="DB210" s="35"/>
      <c r="DC210" s="35"/>
      <c r="DD210" s="35"/>
      <c r="DE210" s="35"/>
      <c r="DF210" s="35"/>
      <c r="DG210" s="35"/>
      <c r="DH210" s="35"/>
      <c r="DI210" s="35"/>
      <c r="DJ210" s="35"/>
      <c r="DK210" s="35"/>
      <c r="DL210" s="35"/>
      <c r="DM210" s="35"/>
      <c r="DN210" s="35"/>
      <c r="DO210" s="35"/>
      <c r="DP210" s="35"/>
      <c r="DQ210" s="35"/>
      <c r="DR210" s="35"/>
      <c r="DS210" s="35"/>
      <c r="DT210" s="35"/>
      <c r="DU210" s="35"/>
      <c r="DV210" s="35"/>
      <c r="DW210" s="35"/>
      <c r="DX210" s="35"/>
      <c r="DY210" s="35"/>
      <c r="DZ210" s="35"/>
    </row>
    <row r="211" spans="1:130" ht="11.25">
      <c r="A211" s="35"/>
      <c r="B211" s="35"/>
      <c r="C211" s="35"/>
      <c r="D211" s="35"/>
      <c r="E211" s="76"/>
      <c r="F211" s="76"/>
      <c r="G211" s="76"/>
      <c r="H211" s="76"/>
      <c r="I211" s="76"/>
      <c r="J211" s="36"/>
      <c r="K211" s="76"/>
      <c r="L211" s="76"/>
      <c r="M211" s="76"/>
      <c r="N211" s="36"/>
      <c r="O211" s="70"/>
      <c r="P211" s="70"/>
      <c r="Q211" s="70"/>
      <c r="R211" s="35"/>
      <c r="S211" s="35"/>
      <c r="T211" s="35"/>
      <c r="U211" s="35"/>
      <c r="V211" s="35"/>
      <c r="W211" s="70"/>
      <c r="X211" s="70"/>
      <c r="Y211" s="35"/>
      <c r="Z211" s="35"/>
      <c r="AA211" s="35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5"/>
      <c r="AS211" s="35"/>
      <c r="AT211" s="35"/>
      <c r="AU211" s="35"/>
      <c r="AV211" s="35"/>
      <c r="AW211" s="35"/>
      <c r="AX211" s="35"/>
      <c r="AY211" s="36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5"/>
      <c r="BV211" s="35"/>
      <c r="BW211" s="35"/>
      <c r="BX211" s="35"/>
      <c r="BY211" s="35"/>
      <c r="BZ211" s="35"/>
      <c r="CA211" s="35"/>
      <c r="CB211" s="35"/>
      <c r="CC211" s="35"/>
      <c r="CD211" s="35"/>
      <c r="CE211" s="35"/>
      <c r="CF211" s="35"/>
      <c r="CG211" s="35"/>
      <c r="CH211" s="35"/>
      <c r="CI211" s="35"/>
      <c r="CJ211" s="35"/>
      <c r="CK211" s="35"/>
      <c r="CL211" s="35"/>
      <c r="CM211" s="35"/>
      <c r="CN211" s="35"/>
      <c r="CO211" s="35"/>
      <c r="CP211" s="35"/>
      <c r="CQ211" s="35"/>
      <c r="CR211" s="35"/>
      <c r="CS211" s="35"/>
      <c r="CT211" s="35"/>
      <c r="CU211" s="35"/>
      <c r="CV211" s="35"/>
      <c r="CW211" s="35"/>
      <c r="CX211" s="35"/>
      <c r="CY211" s="35"/>
      <c r="CZ211" s="35"/>
      <c r="DA211" s="35"/>
      <c r="DB211" s="35"/>
      <c r="DC211" s="35"/>
      <c r="DD211" s="35"/>
      <c r="DE211" s="35"/>
      <c r="DF211" s="35"/>
      <c r="DG211" s="35"/>
      <c r="DH211" s="35"/>
      <c r="DI211" s="35"/>
      <c r="DJ211" s="35"/>
      <c r="DK211" s="35"/>
      <c r="DL211" s="35"/>
      <c r="DM211" s="35"/>
      <c r="DN211" s="35"/>
      <c r="DO211" s="35"/>
      <c r="DP211" s="35"/>
      <c r="DQ211" s="35"/>
      <c r="DR211" s="35"/>
      <c r="DS211" s="35"/>
      <c r="DT211" s="35"/>
      <c r="DU211" s="35"/>
      <c r="DV211" s="35"/>
      <c r="DW211" s="35"/>
      <c r="DX211" s="35"/>
      <c r="DY211" s="35"/>
      <c r="DZ211" s="35"/>
    </row>
    <row r="212" spans="1:130" ht="11.25">
      <c r="A212" s="35"/>
      <c r="B212" s="35"/>
      <c r="C212" s="35"/>
      <c r="D212" s="35"/>
      <c r="E212" s="76"/>
      <c r="F212" s="76"/>
      <c r="G212" s="76"/>
      <c r="H212" s="76"/>
      <c r="I212" s="76"/>
      <c r="J212" s="36"/>
      <c r="K212" s="76"/>
      <c r="L212" s="76"/>
      <c r="M212" s="76"/>
      <c r="N212" s="36"/>
      <c r="O212" s="70"/>
      <c r="P212" s="70"/>
      <c r="Q212" s="70"/>
      <c r="R212" s="35"/>
      <c r="S212" s="35"/>
      <c r="T212" s="35"/>
      <c r="U212" s="35"/>
      <c r="V212" s="35"/>
      <c r="W212" s="70"/>
      <c r="X212" s="70"/>
      <c r="Y212" s="35"/>
      <c r="Z212" s="35"/>
      <c r="AA212" s="35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5"/>
      <c r="AS212" s="35"/>
      <c r="AT212" s="35"/>
      <c r="AU212" s="35"/>
      <c r="AV212" s="35"/>
      <c r="AW212" s="35"/>
      <c r="AX212" s="35"/>
      <c r="AY212" s="36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/>
      <c r="CA212" s="35"/>
      <c r="CB212" s="35"/>
      <c r="CC212" s="35"/>
      <c r="CD212" s="35"/>
      <c r="CE212" s="35"/>
      <c r="CF212" s="35"/>
      <c r="CG212" s="35"/>
      <c r="CH212" s="35"/>
      <c r="CI212" s="35"/>
      <c r="CJ212" s="35"/>
      <c r="CK212" s="35"/>
      <c r="CL212" s="35"/>
      <c r="CM212" s="35"/>
      <c r="CN212" s="35"/>
      <c r="CO212" s="35"/>
      <c r="CP212" s="35"/>
      <c r="CQ212" s="35"/>
      <c r="CR212" s="35"/>
      <c r="CS212" s="35"/>
      <c r="CT212" s="35"/>
      <c r="CU212" s="35"/>
      <c r="CV212" s="35"/>
      <c r="CW212" s="35"/>
      <c r="CX212" s="35"/>
      <c r="CY212" s="35"/>
      <c r="CZ212" s="35"/>
      <c r="DA212" s="35"/>
      <c r="DB212" s="35"/>
      <c r="DC212" s="35"/>
      <c r="DD212" s="35"/>
      <c r="DE212" s="35"/>
      <c r="DF212" s="35"/>
      <c r="DG212" s="35"/>
      <c r="DH212" s="35"/>
      <c r="DI212" s="35"/>
      <c r="DJ212" s="35"/>
      <c r="DK212" s="35"/>
      <c r="DL212" s="35"/>
      <c r="DM212" s="35"/>
      <c r="DN212" s="35"/>
      <c r="DO212" s="35"/>
      <c r="DP212" s="35"/>
      <c r="DQ212" s="35"/>
      <c r="DR212" s="35"/>
      <c r="DS212" s="35"/>
      <c r="DT212" s="35"/>
      <c r="DU212" s="35"/>
      <c r="DV212" s="35"/>
      <c r="DW212" s="35"/>
      <c r="DX212" s="35"/>
      <c r="DY212" s="35"/>
      <c r="DZ212" s="35"/>
    </row>
    <row r="213" spans="1:130" ht="11.25">
      <c r="A213" s="35"/>
      <c r="B213" s="35"/>
      <c r="C213" s="35"/>
      <c r="D213" s="35"/>
      <c r="E213" s="76"/>
      <c r="F213" s="76"/>
      <c r="G213" s="76"/>
      <c r="H213" s="76"/>
      <c r="I213" s="76"/>
      <c r="J213" s="36"/>
      <c r="K213" s="76"/>
      <c r="L213" s="76"/>
      <c r="M213" s="76"/>
      <c r="N213" s="36"/>
      <c r="O213" s="70"/>
      <c r="P213" s="70"/>
      <c r="Q213" s="70"/>
      <c r="R213" s="35"/>
      <c r="S213" s="35"/>
      <c r="T213" s="35"/>
      <c r="U213" s="35"/>
      <c r="V213" s="35"/>
      <c r="W213" s="70"/>
      <c r="X213" s="70"/>
      <c r="Y213" s="35"/>
      <c r="Z213" s="35"/>
      <c r="AA213" s="35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5"/>
      <c r="AS213" s="35"/>
      <c r="AT213" s="35"/>
      <c r="AU213" s="35"/>
      <c r="AV213" s="35"/>
      <c r="AW213" s="35"/>
      <c r="AX213" s="35"/>
      <c r="AY213" s="36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5"/>
      <c r="BX213" s="35"/>
      <c r="BY213" s="35"/>
      <c r="BZ213" s="35"/>
      <c r="CA213" s="35"/>
      <c r="CB213" s="35"/>
      <c r="CC213" s="35"/>
      <c r="CD213" s="35"/>
      <c r="CE213" s="35"/>
      <c r="CF213" s="35"/>
      <c r="CG213" s="35"/>
      <c r="CH213" s="35"/>
      <c r="CI213" s="35"/>
      <c r="CJ213" s="35"/>
      <c r="CK213" s="35"/>
      <c r="CL213" s="35"/>
      <c r="CM213" s="35"/>
      <c r="CN213" s="35"/>
      <c r="CO213" s="35"/>
      <c r="CP213" s="35"/>
      <c r="CQ213" s="35"/>
      <c r="CR213" s="35"/>
      <c r="CS213" s="35"/>
      <c r="CT213" s="35"/>
      <c r="CU213" s="35"/>
      <c r="CV213" s="35"/>
      <c r="CW213" s="35"/>
      <c r="CX213" s="35"/>
      <c r="CY213" s="35"/>
      <c r="CZ213" s="35"/>
      <c r="DA213" s="35"/>
      <c r="DB213" s="35"/>
      <c r="DC213" s="35"/>
      <c r="DD213" s="35"/>
      <c r="DE213" s="35"/>
      <c r="DF213" s="35"/>
      <c r="DG213" s="35"/>
      <c r="DH213" s="35"/>
      <c r="DI213" s="35"/>
      <c r="DJ213" s="35"/>
      <c r="DK213" s="35"/>
      <c r="DL213" s="35"/>
      <c r="DM213" s="35"/>
      <c r="DN213" s="35"/>
      <c r="DO213" s="35"/>
      <c r="DP213" s="35"/>
      <c r="DQ213" s="35"/>
      <c r="DR213" s="35"/>
      <c r="DS213" s="35"/>
      <c r="DT213" s="35"/>
      <c r="DU213" s="35"/>
      <c r="DV213" s="35"/>
      <c r="DW213" s="35"/>
      <c r="DX213" s="35"/>
      <c r="DY213" s="35"/>
      <c r="DZ213" s="35"/>
    </row>
    <row r="214" spans="1:130" ht="11.25">
      <c r="A214" s="35"/>
      <c r="B214" s="35"/>
      <c r="C214" s="35"/>
      <c r="D214" s="35"/>
      <c r="E214" s="76"/>
      <c r="F214" s="76"/>
      <c r="G214" s="76"/>
      <c r="H214" s="76"/>
      <c r="I214" s="76"/>
      <c r="J214" s="36"/>
      <c r="K214" s="76"/>
      <c r="L214" s="76"/>
      <c r="M214" s="76"/>
      <c r="N214" s="36"/>
      <c r="O214" s="70"/>
      <c r="P214" s="70"/>
      <c r="Q214" s="70"/>
      <c r="R214" s="35"/>
      <c r="S214" s="35"/>
      <c r="T214" s="35"/>
      <c r="U214" s="35"/>
      <c r="V214" s="35"/>
      <c r="W214" s="70"/>
      <c r="X214" s="70"/>
      <c r="Y214" s="35"/>
      <c r="Z214" s="35"/>
      <c r="AA214" s="35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5"/>
      <c r="AS214" s="35"/>
      <c r="AT214" s="35"/>
      <c r="AU214" s="35"/>
      <c r="AV214" s="35"/>
      <c r="AW214" s="35"/>
      <c r="AX214" s="35"/>
      <c r="AY214" s="36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35"/>
      <c r="CB214" s="35"/>
      <c r="CC214" s="35"/>
      <c r="CD214" s="35"/>
      <c r="CE214" s="35"/>
      <c r="CF214" s="35"/>
      <c r="CG214" s="35"/>
      <c r="CH214" s="35"/>
      <c r="CI214" s="35"/>
      <c r="CJ214" s="35"/>
      <c r="CK214" s="35"/>
      <c r="CL214" s="35"/>
      <c r="CM214" s="35"/>
      <c r="CN214" s="35"/>
      <c r="CO214" s="35"/>
      <c r="CP214" s="35"/>
      <c r="CQ214" s="35"/>
      <c r="CR214" s="35"/>
      <c r="CS214" s="35"/>
      <c r="CT214" s="35"/>
      <c r="CU214" s="35"/>
      <c r="CV214" s="35"/>
      <c r="CW214" s="35"/>
      <c r="CX214" s="35"/>
      <c r="CY214" s="35"/>
      <c r="CZ214" s="35"/>
      <c r="DA214" s="35"/>
      <c r="DB214" s="35"/>
      <c r="DC214" s="35"/>
      <c r="DD214" s="35"/>
      <c r="DE214" s="35"/>
      <c r="DF214" s="35"/>
      <c r="DG214" s="35"/>
      <c r="DH214" s="35"/>
      <c r="DI214" s="35"/>
      <c r="DJ214" s="35"/>
      <c r="DK214" s="35"/>
      <c r="DL214" s="35"/>
      <c r="DM214" s="35"/>
      <c r="DN214" s="35"/>
      <c r="DO214" s="35"/>
      <c r="DP214" s="35"/>
      <c r="DQ214" s="35"/>
      <c r="DR214" s="35"/>
      <c r="DS214" s="35"/>
      <c r="DT214" s="35"/>
      <c r="DU214" s="35"/>
      <c r="DV214" s="35"/>
      <c r="DW214" s="35"/>
      <c r="DX214" s="35"/>
      <c r="DY214" s="35"/>
      <c r="DZ214" s="35"/>
    </row>
    <row r="215" spans="1:130" ht="11.25">
      <c r="A215" s="35"/>
      <c r="B215" s="35"/>
      <c r="C215" s="35"/>
      <c r="D215" s="35"/>
      <c r="E215" s="76"/>
      <c r="F215" s="76"/>
      <c r="G215" s="76"/>
      <c r="H215" s="76"/>
      <c r="I215" s="76"/>
      <c r="J215" s="36"/>
      <c r="K215" s="76"/>
      <c r="L215" s="76"/>
      <c r="M215" s="76"/>
      <c r="N215" s="36"/>
      <c r="O215" s="70"/>
      <c r="P215" s="70"/>
      <c r="Q215" s="70"/>
      <c r="R215" s="35"/>
      <c r="S215" s="35"/>
      <c r="T215" s="35"/>
      <c r="U215" s="35"/>
      <c r="V215" s="35"/>
      <c r="W215" s="70"/>
      <c r="X215" s="70"/>
      <c r="Y215" s="35"/>
      <c r="Z215" s="35"/>
      <c r="AA215" s="35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5"/>
      <c r="AS215" s="35"/>
      <c r="AT215" s="35"/>
      <c r="AU215" s="35"/>
      <c r="AV215" s="35"/>
      <c r="AW215" s="35"/>
      <c r="AX215" s="35"/>
      <c r="AY215" s="36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35"/>
      <c r="CB215" s="35"/>
      <c r="CC215" s="35"/>
      <c r="CD215" s="35"/>
      <c r="CE215" s="35"/>
      <c r="CF215" s="35"/>
      <c r="CG215" s="35"/>
      <c r="CH215" s="35"/>
      <c r="CI215" s="35"/>
      <c r="CJ215" s="35"/>
      <c r="CK215" s="35"/>
      <c r="CL215" s="35"/>
      <c r="CM215" s="35"/>
      <c r="CN215" s="35"/>
      <c r="CO215" s="35"/>
      <c r="CP215" s="35"/>
      <c r="CQ215" s="35"/>
      <c r="CR215" s="35"/>
      <c r="CS215" s="35"/>
      <c r="CT215" s="35"/>
      <c r="CU215" s="35"/>
      <c r="CV215" s="35"/>
      <c r="CW215" s="35"/>
      <c r="CX215" s="35"/>
      <c r="CY215" s="35"/>
      <c r="CZ215" s="35"/>
      <c r="DA215" s="35"/>
      <c r="DB215" s="35"/>
      <c r="DC215" s="35"/>
      <c r="DD215" s="35"/>
      <c r="DE215" s="35"/>
      <c r="DF215" s="35"/>
      <c r="DG215" s="35"/>
      <c r="DH215" s="35"/>
      <c r="DI215" s="35"/>
      <c r="DJ215" s="35"/>
      <c r="DK215" s="35"/>
      <c r="DL215" s="35"/>
      <c r="DM215" s="35"/>
      <c r="DN215" s="35"/>
      <c r="DO215" s="35"/>
      <c r="DP215" s="35"/>
      <c r="DQ215" s="35"/>
      <c r="DR215" s="35"/>
      <c r="DS215" s="35"/>
      <c r="DT215" s="35"/>
      <c r="DU215" s="35"/>
      <c r="DV215" s="35"/>
      <c r="DW215" s="35"/>
      <c r="DX215" s="35"/>
      <c r="DY215" s="35"/>
      <c r="DZ215" s="35"/>
    </row>
    <row r="216" spans="1:130" ht="11.25">
      <c r="A216" s="35"/>
      <c r="B216" s="35"/>
      <c r="C216" s="35"/>
      <c r="D216" s="35"/>
      <c r="E216" s="76"/>
      <c r="F216" s="76"/>
      <c r="G216" s="76"/>
      <c r="H216" s="76"/>
      <c r="I216" s="76"/>
      <c r="J216" s="36"/>
      <c r="K216" s="76"/>
      <c r="L216" s="76"/>
      <c r="M216" s="76"/>
      <c r="N216" s="36"/>
      <c r="O216" s="70"/>
      <c r="P216" s="70"/>
      <c r="Q216" s="70"/>
      <c r="R216" s="35"/>
      <c r="S216" s="35"/>
      <c r="T216" s="35"/>
      <c r="U216" s="35"/>
      <c r="V216" s="35"/>
      <c r="W216" s="70"/>
      <c r="X216" s="70"/>
      <c r="Y216" s="35"/>
      <c r="Z216" s="35"/>
      <c r="AA216" s="35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5"/>
      <c r="AS216" s="35"/>
      <c r="AT216" s="35"/>
      <c r="AU216" s="35"/>
      <c r="AV216" s="35"/>
      <c r="AW216" s="35"/>
      <c r="AX216" s="35"/>
      <c r="AY216" s="36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/>
      <c r="CA216" s="35"/>
      <c r="CB216" s="35"/>
      <c r="CC216" s="35"/>
      <c r="CD216" s="35"/>
      <c r="CE216" s="35"/>
      <c r="CF216" s="35"/>
      <c r="CG216" s="35"/>
      <c r="CH216" s="35"/>
      <c r="CI216" s="35"/>
      <c r="CJ216" s="35"/>
      <c r="CK216" s="35"/>
      <c r="CL216" s="35"/>
      <c r="CM216" s="35"/>
      <c r="CN216" s="35"/>
      <c r="CO216" s="35"/>
      <c r="CP216" s="35"/>
      <c r="CQ216" s="35"/>
      <c r="CR216" s="35"/>
      <c r="CS216" s="35"/>
      <c r="CT216" s="35"/>
      <c r="CU216" s="35"/>
      <c r="CV216" s="35"/>
      <c r="CW216" s="35"/>
      <c r="CX216" s="35"/>
      <c r="CY216" s="35"/>
      <c r="CZ216" s="35"/>
      <c r="DA216" s="35"/>
      <c r="DB216" s="35"/>
      <c r="DC216" s="35"/>
      <c r="DD216" s="35"/>
      <c r="DE216" s="35"/>
      <c r="DF216" s="35"/>
      <c r="DG216" s="35"/>
      <c r="DH216" s="35"/>
      <c r="DI216" s="35"/>
      <c r="DJ216" s="35"/>
      <c r="DK216" s="35"/>
      <c r="DL216" s="35"/>
      <c r="DM216" s="35"/>
      <c r="DN216" s="35"/>
      <c r="DO216" s="35"/>
      <c r="DP216" s="35"/>
      <c r="DQ216" s="35"/>
      <c r="DR216" s="35"/>
      <c r="DS216" s="35"/>
      <c r="DT216" s="35"/>
      <c r="DU216" s="35"/>
      <c r="DV216" s="35"/>
      <c r="DW216" s="35"/>
      <c r="DX216" s="35"/>
      <c r="DY216" s="35"/>
      <c r="DZ216" s="35"/>
    </row>
    <row r="217" spans="1:130" ht="11.25">
      <c r="A217" s="35"/>
      <c r="B217" s="35"/>
      <c r="C217" s="35"/>
      <c r="D217" s="35"/>
      <c r="E217" s="76"/>
      <c r="F217" s="76"/>
      <c r="G217" s="76"/>
      <c r="H217" s="76"/>
      <c r="I217" s="76"/>
      <c r="J217" s="36"/>
      <c r="K217" s="76"/>
      <c r="L217" s="76"/>
      <c r="M217" s="76"/>
      <c r="N217" s="36"/>
      <c r="O217" s="70"/>
      <c r="P217" s="70"/>
      <c r="Q217" s="70"/>
      <c r="R217" s="35"/>
      <c r="S217" s="35"/>
      <c r="T217" s="35"/>
      <c r="U217" s="35"/>
      <c r="V217" s="35"/>
      <c r="W217" s="70"/>
      <c r="X217" s="70"/>
      <c r="Y217" s="35"/>
      <c r="Z217" s="35"/>
      <c r="AA217" s="35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5"/>
      <c r="AS217" s="35"/>
      <c r="AT217" s="35"/>
      <c r="AU217" s="35"/>
      <c r="AV217" s="35"/>
      <c r="AW217" s="35"/>
      <c r="AX217" s="35"/>
      <c r="AY217" s="36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  <c r="CC217" s="35"/>
      <c r="CD217" s="35"/>
      <c r="CE217" s="35"/>
      <c r="CF217" s="35"/>
      <c r="CG217" s="35"/>
      <c r="CH217" s="35"/>
      <c r="CI217" s="35"/>
      <c r="CJ217" s="35"/>
      <c r="CK217" s="35"/>
      <c r="CL217" s="35"/>
      <c r="CM217" s="35"/>
      <c r="CN217" s="35"/>
      <c r="CO217" s="35"/>
      <c r="CP217" s="35"/>
      <c r="CQ217" s="35"/>
      <c r="CR217" s="35"/>
      <c r="CS217" s="35"/>
      <c r="CT217" s="35"/>
      <c r="CU217" s="35"/>
      <c r="CV217" s="35"/>
      <c r="CW217" s="35"/>
      <c r="CX217" s="35"/>
      <c r="CY217" s="35"/>
      <c r="CZ217" s="35"/>
      <c r="DA217" s="35"/>
      <c r="DB217" s="35"/>
      <c r="DC217" s="35"/>
      <c r="DD217" s="35"/>
      <c r="DE217" s="35"/>
      <c r="DF217" s="35"/>
      <c r="DG217" s="35"/>
      <c r="DH217" s="35"/>
      <c r="DI217" s="35"/>
      <c r="DJ217" s="35"/>
      <c r="DK217" s="35"/>
      <c r="DL217" s="35"/>
      <c r="DM217" s="35"/>
      <c r="DN217" s="35"/>
      <c r="DO217" s="35"/>
      <c r="DP217" s="35"/>
      <c r="DQ217" s="35"/>
      <c r="DR217" s="35"/>
      <c r="DS217" s="35"/>
      <c r="DT217" s="35"/>
      <c r="DU217" s="35"/>
      <c r="DV217" s="35"/>
      <c r="DW217" s="35"/>
      <c r="DX217" s="35"/>
      <c r="DY217" s="35"/>
      <c r="DZ217" s="35"/>
    </row>
    <row r="218" spans="1:130" ht="11.25">
      <c r="A218" s="35"/>
      <c r="B218" s="35"/>
      <c r="C218" s="35"/>
      <c r="D218" s="35"/>
      <c r="E218" s="76"/>
      <c r="F218" s="76"/>
      <c r="G218" s="76"/>
      <c r="H218" s="76"/>
      <c r="I218" s="76"/>
      <c r="J218" s="36"/>
      <c r="K218" s="76"/>
      <c r="L218" s="76"/>
      <c r="M218" s="76"/>
      <c r="N218" s="36"/>
      <c r="O218" s="70"/>
      <c r="P218" s="70"/>
      <c r="Q218" s="70"/>
      <c r="R218" s="35"/>
      <c r="S218" s="35"/>
      <c r="T218" s="35"/>
      <c r="U218" s="35"/>
      <c r="V218" s="35"/>
      <c r="W218" s="70"/>
      <c r="X218" s="70"/>
      <c r="Y218" s="35"/>
      <c r="Z218" s="35"/>
      <c r="AA218" s="35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5"/>
      <c r="AS218" s="35"/>
      <c r="AT218" s="35"/>
      <c r="AU218" s="35"/>
      <c r="AV218" s="35"/>
      <c r="AW218" s="35"/>
      <c r="AX218" s="35"/>
      <c r="AY218" s="36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  <c r="BO218" s="35"/>
      <c r="BP218" s="35"/>
      <c r="BQ218" s="35"/>
      <c r="BR218" s="35"/>
      <c r="BS218" s="35"/>
      <c r="BT218" s="35"/>
      <c r="BU218" s="35"/>
      <c r="BV218" s="35"/>
      <c r="BW218" s="35"/>
      <c r="BX218" s="35"/>
      <c r="BY218" s="35"/>
      <c r="BZ218" s="35"/>
      <c r="CA218" s="35"/>
      <c r="CB218" s="35"/>
      <c r="CC218" s="35"/>
      <c r="CD218" s="35"/>
      <c r="CE218" s="35"/>
      <c r="CF218" s="35"/>
      <c r="CG218" s="35"/>
      <c r="CH218" s="35"/>
      <c r="CI218" s="35"/>
      <c r="CJ218" s="35"/>
      <c r="CK218" s="35"/>
      <c r="CL218" s="35"/>
      <c r="CM218" s="35"/>
      <c r="CN218" s="35"/>
      <c r="CO218" s="35"/>
      <c r="CP218" s="35"/>
      <c r="CQ218" s="35"/>
      <c r="CR218" s="35"/>
      <c r="CS218" s="35"/>
      <c r="CT218" s="35"/>
      <c r="CU218" s="35"/>
      <c r="CV218" s="35"/>
      <c r="CW218" s="35"/>
      <c r="CX218" s="35"/>
      <c r="CY218" s="35"/>
      <c r="CZ218" s="35"/>
      <c r="DA218" s="35"/>
      <c r="DB218" s="35"/>
      <c r="DC218" s="35"/>
      <c r="DD218" s="35"/>
      <c r="DE218" s="35"/>
      <c r="DF218" s="35"/>
      <c r="DG218" s="35"/>
      <c r="DH218" s="35"/>
      <c r="DI218" s="35"/>
      <c r="DJ218" s="35"/>
      <c r="DK218" s="35"/>
      <c r="DL218" s="35"/>
      <c r="DM218" s="35"/>
      <c r="DN218" s="35"/>
      <c r="DO218" s="35"/>
      <c r="DP218" s="35"/>
      <c r="DQ218" s="35"/>
      <c r="DR218" s="35"/>
      <c r="DS218" s="35"/>
      <c r="DT218" s="35"/>
      <c r="DU218" s="35"/>
      <c r="DV218" s="35"/>
      <c r="DW218" s="35"/>
      <c r="DX218" s="35"/>
      <c r="DY218" s="35"/>
      <c r="DZ218" s="35"/>
    </row>
    <row r="219" spans="1:130" ht="11.25">
      <c r="A219" s="35"/>
      <c r="B219" s="35"/>
      <c r="C219" s="35"/>
      <c r="D219" s="35"/>
      <c r="E219" s="76"/>
      <c r="F219" s="76"/>
      <c r="G219" s="76"/>
      <c r="H219" s="76"/>
      <c r="I219" s="76"/>
      <c r="J219" s="36"/>
      <c r="K219" s="76"/>
      <c r="L219" s="76"/>
      <c r="M219" s="76"/>
      <c r="N219" s="36"/>
      <c r="O219" s="70"/>
      <c r="P219" s="70"/>
      <c r="Q219" s="70"/>
      <c r="R219" s="35"/>
      <c r="S219" s="35"/>
      <c r="T219" s="35"/>
      <c r="U219" s="35"/>
      <c r="V219" s="35"/>
      <c r="W219" s="70"/>
      <c r="X219" s="70"/>
      <c r="Y219" s="35"/>
      <c r="Z219" s="35"/>
      <c r="AA219" s="35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5"/>
      <c r="AS219" s="35"/>
      <c r="AT219" s="35"/>
      <c r="AU219" s="35"/>
      <c r="AV219" s="35"/>
      <c r="AW219" s="35"/>
      <c r="AX219" s="35"/>
      <c r="AY219" s="36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5"/>
      <c r="BV219" s="35"/>
      <c r="BW219" s="35"/>
      <c r="BX219" s="35"/>
      <c r="BY219" s="35"/>
      <c r="BZ219" s="35"/>
      <c r="CA219" s="35"/>
      <c r="CB219" s="35"/>
      <c r="CC219" s="35"/>
      <c r="CD219" s="35"/>
      <c r="CE219" s="35"/>
      <c r="CF219" s="35"/>
      <c r="CG219" s="35"/>
      <c r="CH219" s="35"/>
      <c r="CI219" s="35"/>
      <c r="CJ219" s="35"/>
      <c r="CK219" s="35"/>
      <c r="CL219" s="35"/>
      <c r="CM219" s="35"/>
      <c r="CN219" s="35"/>
      <c r="CO219" s="35"/>
      <c r="CP219" s="35"/>
      <c r="CQ219" s="35"/>
      <c r="CR219" s="35"/>
      <c r="CS219" s="35"/>
      <c r="CT219" s="35"/>
      <c r="CU219" s="35"/>
      <c r="CV219" s="35"/>
      <c r="CW219" s="35"/>
      <c r="CX219" s="35"/>
      <c r="CY219" s="35"/>
      <c r="CZ219" s="35"/>
      <c r="DA219" s="35"/>
      <c r="DB219" s="35"/>
      <c r="DC219" s="35"/>
      <c r="DD219" s="35"/>
      <c r="DE219" s="35"/>
      <c r="DF219" s="35"/>
      <c r="DG219" s="35"/>
      <c r="DH219" s="35"/>
      <c r="DI219" s="35"/>
      <c r="DJ219" s="35"/>
      <c r="DK219" s="35"/>
      <c r="DL219" s="35"/>
      <c r="DM219" s="35"/>
      <c r="DN219" s="35"/>
      <c r="DO219" s="35"/>
      <c r="DP219" s="35"/>
      <c r="DQ219" s="35"/>
      <c r="DR219" s="35"/>
      <c r="DS219" s="35"/>
      <c r="DT219" s="35"/>
      <c r="DU219" s="35"/>
      <c r="DV219" s="35"/>
      <c r="DW219" s="35"/>
      <c r="DX219" s="35"/>
      <c r="DY219" s="35"/>
      <c r="DZ219" s="35"/>
    </row>
    <row r="220" spans="1:130" ht="11.25">
      <c r="A220" s="35"/>
      <c r="B220" s="35"/>
      <c r="C220" s="35"/>
      <c r="D220" s="35"/>
      <c r="E220" s="76"/>
      <c r="F220" s="76"/>
      <c r="G220" s="76"/>
      <c r="H220" s="76"/>
      <c r="I220" s="76"/>
      <c r="J220" s="36"/>
      <c r="K220" s="76"/>
      <c r="L220" s="76"/>
      <c r="M220" s="76"/>
      <c r="N220" s="36"/>
      <c r="O220" s="70"/>
      <c r="P220" s="70"/>
      <c r="Q220" s="70"/>
      <c r="R220" s="35"/>
      <c r="S220" s="35"/>
      <c r="T220" s="35"/>
      <c r="U220" s="35"/>
      <c r="V220" s="35"/>
      <c r="W220" s="70"/>
      <c r="X220" s="70"/>
      <c r="Y220" s="35"/>
      <c r="Z220" s="35"/>
      <c r="AA220" s="35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5"/>
      <c r="AS220" s="35"/>
      <c r="AT220" s="35"/>
      <c r="AU220" s="35"/>
      <c r="AV220" s="35"/>
      <c r="AW220" s="35"/>
      <c r="AX220" s="35"/>
      <c r="AY220" s="36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/>
      <c r="BY220" s="35"/>
      <c r="BZ220" s="35"/>
      <c r="CA220" s="35"/>
      <c r="CB220" s="35"/>
      <c r="CC220" s="35"/>
      <c r="CD220" s="35"/>
      <c r="CE220" s="35"/>
      <c r="CF220" s="35"/>
      <c r="CG220" s="35"/>
      <c r="CH220" s="35"/>
      <c r="CI220" s="35"/>
      <c r="CJ220" s="35"/>
      <c r="CK220" s="35"/>
      <c r="CL220" s="35"/>
      <c r="CM220" s="35"/>
      <c r="CN220" s="35"/>
      <c r="CO220" s="35"/>
      <c r="CP220" s="35"/>
      <c r="CQ220" s="35"/>
      <c r="CR220" s="35"/>
      <c r="CS220" s="35"/>
      <c r="CT220" s="35"/>
      <c r="CU220" s="35"/>
      <c r="CV220" s="35"/>
      <c r="CW220" s="35"/>
      <c r="CX220" s="35"/>
      <c r="CY220" s="35"/>
      <c r="CZ220" s="35"/>
      <c r="DA220" s="35"/>
      <c r="DB220" s="35"/>
      <c r="DC220" s="35"/>
      <c r="DD220" s="35"/>
      <c r="DE220" s="35"/>
      <c r="DF220" s="35"/>
      <c r="DG220" s="35"/>
      <c r="DH220" s="35"/>
      <c r="DI220" s="35"/>
      <c r="DJ220" s="35"/>
      <c r="DK220" s="35"/>
      <c r="DL220" s="35"/>
      <c r="DM220" s="35"/>
      <c r="DN220" s="35"/>
      <c r="DO220" s="35"/>
      <c r="DP220" s="35"/>
      <c r="DQ220" s="35"/>
      <c r="DR220" s="35"/>
      <c r="DS220" s="35"/>
      <c r="DT220" s="35"/>
      <c r="DU220" s="35"/>
      <c r="DV220" s="35"/>
      <c r="DW220" s="35"/>
      <c r="DX220" s="35"/>
      <c r="DY220" s="35"/>
      <c r="DZ220" s="35"/>
    </row>
    <row r="221" spans="1:130" ht="11.25">
      <c r="A221" s="35"/>
      <c r="B221" s="35"/>
      <c r="C221" s="35"/>
      <c r="D221" s="35"/>
      <c r="E221" s="76"/>
      <c r="F221" s="76"/>
      <c r="G221" s="76"/>
      <c r="H221" s="76"/>
      <c r="I221" s="76"/>
      <c r="J221" s="36"/>
      <c r="K221" s="76"/>
      <c r="L221" s="76"/>
      <c r="M221" s="76"/>
      <c r="N221" s="36"/>
      <c r="O221" s="70"/>
      <c r="P221" s="70"/>
      <c r="Q221" s="70"/>
      <c r="R221" s="35"/>
      <c r="S221" s="35"/>
      <c r="T221" s="35"/>
      <c r="U221" s="35"/>
      <c r="V221" s="35"/>
      <c r="W221" s="70"/>
      <c r="X221" s="70"/>
      <c r="Y221" s="35"/>
      <c r="Z221" s="35"/>
      <c r="AA221" s="35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5"/>
      <c r="AS221" s="35"/>
      <c r="AT221" s="35"/>
      <c r="AU221" s="35"/>
      <c r="AV221" s="35"/>
      <c r="AW221" s="35"/>
      <c r="AX221" s="35"/>
      <c r="AY221" s="36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35"/>
      <c r="BV221" s="35"/>
      <c r="BW221" s="35"/>
      <c r="BX221" s="35"/>
      <c r="BY221" s="35"/>
      <c r="BZ221" s="35"/>
      <c r="CA221" s="35"/>
      <c r="CB221" s="35"/>
      <c r="CC221" s="35"/>
      <c r="CD221" s="35"/>
      <c r="CE221" s="35"/>
      <c r="CF221" s="35"/>
      <c r="CG221" s="35"/>
      <c r="CH221" s="35"/>
      <c r="CI221" s="35"/>
      <c r="CJ221" s="35"/>
      <c r="CK221" s="35"/>
      <c r="CL221" s="35"/>
      <c r="CM221" s="35"/>
      <c r="CN221" s="35"/>
      <c r="CO221" s="35"/>
      <c r="CP221" s="35"/>
      <c r="CQ221" s="35"/>
      <c r="CR221" s="35"/>
      <c r="CS221" s="35"/>
      <c r="CT221" s="35"/>
      <c r="CU221" s="35"/>
      <c r="CV221" s="35"/>
      <c r="CW221" s="35"/>
      <c r="CX221" s="35"/>
      <c r="CY221" s="35"/>
      <c r="CZ221" s="35"/>
      <c r="DA221" s="35"/>
      <c r="DB221" s="35"/>
      <c r="DC221" s="35"/>
      <c r="DD221" s="35"/>
      <c r="DE221" s="35"/>
      <c r="DF221" s="35"/>
      <c r="DG221" s="35"/>
      <c r="DH221" s="35"/>
      <c r="DI221" s="35"/>
      <c r="DJ221" s="35"/>
      <c r="DK221" s="35"/>
      <c r="DL221" s="35"/>
      <c r="DM221" s="35"/>
      <c r="DN221" s="35"/>
      <c r="DO221" s="35"/>
      <c r="DP221" s="35"/>
      <c r="DQ221" s="35"/>
      <c r="DR221" s="35"/>
      <c r="DS221" s="35"/>
      <c r="DT221" s="35"/>
      <c r="DU221" s="35"/>
      <c r="DV221" s="35"/>
      <c r="DW221" s="35"/>
      <c r="DX221" s="35"/>
      <c r="DY221" s="35"/>
      <c r="DZ221" s="35"/>
    </row>
    <row r="222" spans="1:130" ht="11.25">
      <c r="A222" s="35"/>
      <c r="B222" s="35"/>
      <c r="C222" s="35"/>
      <c r="D222" s="35"/>
      <c r="E222" s="76"/>
      <c r="F222" s="76"/>
      <c r="G222" s="76"/>
      <c r="H222" s="76"/>
      <c r="I222" s="76"/>
      <c r="J222" s="36"/>
      <c r="K222" s="76"/>
      <c r="L222" s="76"/>
      <c r="M222" s="76"/>
      <c r="N222" s="36"/>
      <c r="O222" s="70"/>
      <c r="P222" s="70"/>
      <c r="Q222" s="70"/>
      <c r="R222" s="35"/>
      <c r="S222" s="35"/>
      <c r="T222" s="35"/>
      <c r="U222" s="35"/>
      <c r="V222" s="35"/>
      <c r="W222" s="70"/>
      <c r="X222" s="70"/>
      <c r="Y222" s="35"/>
      <c r="Z222" s="35"/>
      <c r="AA222" s="35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5"/>
      <c r="AS222" s="35"/>
      <c r="AT222" s="35"/>
      <c r="AU222" s="35"/>
      <c r="AV222" s="35"/>
      <c r="AW222" s="35"/>
      <c r="AX222" s="35"/>
      <c r="AY222" s="36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BV222" s="35"/>
      <c r="BW222" s="35"/>
      <c r="BX222" s="35"/>
      <c r="BY222" s="35"/>
      <c r="BZ222" s="35"/>
      <c r="CA222" s="35"/>
      <c r="CB222" s="35"/>
      <c r="CC222" s="35"/>
      <c r="CD222" s="35"/>
      <c r="CE222" s="35"/>
      <c r="CF222" s="35"/>
      <c r="CG222" s="35"/>
      <c r="CH222" s="35"/>
      <c r="CI222" s="35"/>
      <c r="CJ222" s="35"/>
      <c r="CK222" s="35"/>
      <c r="CL222" s="35"/>
      <c r="CM222" s="35"/>
      <c r="CN222" s="35"/>
      <c r="CO222" s="35"/>
      <c r="CP222" s="35"/>
      <c r="CQ222" s="35"/>
      <c r="CR222" s="35"/>
      <c r="CS222" s="35"/>
      <c r="CT222" s="35"/>
      <c r="CU222" s="35"/>
      <c r="CV222" s="35"/>
      <c r="CW222" s="35"/>
      <c r="CX222" s="35"/>
      <c r="CY222" s="35"/>
      <c r="CZ222" s="35"/>
      <c r="DA222" s="35"/>
      <c r="DB222" s="35"/>
      <c r="DC222" s="35"/>
      <c r="DD222" s="35"/>
      <c r="DE222" s="35"/>
      <c r="DF222" s="35"/>
      <c r="DG222" s="35"/>
      <c r="DH222" s="35"/>
      <c r="DI222" s="35"/>
      <c r="DJ222" s="35"/>
      <c r="DK222" s="35"/>
      <c r="DL222" s="35"/>
      <c r="DM222" s="35"/>
      <c r="DN222" s="35"/>
      <c r="DO222" s="35"/>
      <c r="DP222" s="35"/>
      <c r="DQ222" s="35"/>
      <c r="DR222" s="35"/>
      <c r="DS222" s="35"/>
      <c r="DT222" s="35"/>
      <c r="DU222" s="35"/>
      <c r="DV222" s="35"/>
      <c r="DW222" s="35"/>
      <c r="DX222" s="35"/>
      <c r="DY222" s="35"/>
      <c r="DZ222" s="35"/>
    </row>
    <row r="223" spans="1:130" ht="11.25">
      <c r="A223" s="35"/>
      <c r="B223" s="35"/>
      <c r="C223" s="35"/>
      <c r="D223" s="35"/>
      <c r="E223" s="76"/>
      <c r="F223" s="76"/>
      <c r="G223" s="76"/>
      <c r="H223" s="76"/>
      <c r="I223" s="76"/>
      <c r="J223" s="36"/>
      <c r="K223" s="76"/>
      <c r="L223" s="76"/>
      <c r="M223" s="76"/>
      <c r="N223" s="36"/>
      <c r="O223" s="70"/>
      <c r="P223" s="70"/>
      <c r="Q223" s="70"/>
      <c r="R223" s="35"/>
      <c r="S223" s="35"/>
      <c r="T223" s="35"/>
      <c r="U223" s="35"/>
      <c r="V223" s="35"/>
      <c r="W223" s="70"/>
      <c r="X223" s="70"/>
      <c r="Y223" s="35"/>
      <c r="Z223" s="35"/>
      <c r="AA223" s="35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5"/>
      <c r="AS223" s="35"/>
      <c r="AT223" s="35"/>
      <c r="AU223" s="35"/>
      <c r="AV223" s="35"/>
      <c r="AW223" s="35"/>
      <c r="AX223" s="35"/>
      <c r="AY223" s="36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BV223" s="35"/>
      <c r="BW223" s="35"/>
      <c r="BX223" s="35"/>
      <c r="BY223" s="35"/>
      <c r="BZ223" s="35"/>
      <c r="CA223" s="35"/>
      <c r="CB223" s="35"/>
      <c r="CC223" s="35"/>
      <c r="CD223" s="35"/>
      <c r="CE223" s="35"/>
      <c r="CF223" s="35"/>
      <c r="CG223" s="35"/>
      <c r="CH223" s="35"/>
      <c r="CI223" s="35"/>
      <c r="CJ223" s="35"/>
      <c r="CK223" s="35"/>
      <c r="CL223" s="35"/>
      <c r="CM223" s="35"/>
      <c r="CN223" s="35"/>
      <c r="CO223" s="35"/>
      <c r="CP223" s="35"/>
      <c r="CQ223" s="35"/>
      <c r="CR223" s="35"/>
      <c r="CS223" s="35"/>
      <c r="CT223" s="35"/>
      <c r="CU223" s="35"/>
      <c r="CV223" s="35"/>
      <c r="CW223" s="35"/>
      <c r="CX223" s="35"/>
      <c r="CY223" s="35"/>
      <c r="CZ223" s="35"/>
      <c r="DA223" s="35"/>
      <c r="DB223" s="35"/>
      <c r="DC223" s="35"/>
      <c r="DD223" s="35"/>
      <c r="DE223" s="35"/>
      <c r="DF223" s="35"/>
      <c r="DG223" s="35"/>
      <c r="DH223" s="35"/>
      <c r="DI223" s="35"/>
      <c r="DJ223" s="35"/>
      <c r="DK223" s="35"/>
      <c r="DL223" s="35"/>
      <c r="DM223" s="35"/>
      <c r="DN223" s="35"/>
      <c r="DO223" s="35"/>
      <c r="DP223" s="35"/>
      <c r="DQ223" s="35"/>
      <c r="DR223" s="35"/>
      <c r="DS223" s="35"/>
      <c r="DT223" s="35"/>
      <c r="DU223" s="35"/>
      <c r="DV223" s="35"/>
      <c r="DW223" s="35"/>
      <c r="DX223" s="35"/>
      <c r="DY223" s="35"/>
      <c r="DZ223" s="35"/>
    </row>
    <row r="224" spans="1:130" ht="11.25">
      <c r="A224" s="35"/>
      <c r="B224" s="35"/>
      <c r="C224" s="35"/>
      <c r="D224" s="35"/>
      <c r="E224" s="76"/>
      <c r="F224" s="76"/>
      <c r="G224" s="76"/>
      <c r="H224" s="76"/>
      <c r="I224" s="76"/>
      <c r="J224" s="36"/>
      <c r="K224" s="76"/>
      <c r="L224" s="76"/>
      <c r="M224" s="76"/>
      <c r="N224" s="36"/>
      <c r="O224" s="70"/>
      <c r="P224" s="70"/>
      <c r="Q224" s="70"/>
      <c r="R224" s="35"/>
      <c r="S224" s="35"/>
      <c r="T224" s="35"/>
      <c r="U224" s="35"/>
      <c r="V224" s="35"/>
      <c r="W224" s="70"/>
      <c r="X224" s="70"/>
      <c r="Y224" s="35"/>
      <c r="Z224" s="35"/>
      <c r="AA224" s="35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5"/>
      <c r="AS224" s="35"/>
      <c r="AT224" s="35"/>
      <c r="AU224" s="35"/>
      <c r="AV224" s="35"/>
      <c r="AW224" s="35"/>
      <c r="AX224" s="35"/>
      <c r="AY224" s="36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/>
      <c r="BX224" s="35"/>
      <c r="BY224" s="35"/>
      <c r="BZ224" s="35"/>
      <c r="CA224" s="35"/>
      <c r="CB224" s="35"/>
      <c r="CC224" s="35"/>
      <c r="CD224" s="35"/>
      <c r="CE224" s="35"/>
      <c r="CF224" s="35"/>
      <c r="CG224" s="35"/>
      <c r="CH224" s="35"/>
      <c r="CI224" s="35"/>
      <c r="CJ224" s="35"/>
      <c r="CK224" s="35"/>
      <c r="CL224" s="35"/>
      <c r="CM224" s="35"/>
      <c r="CN224" s="35"/>
      <c r="CO224" s="35"/>
      <c r="CP224" s="35"/>
      <c r="CQ224" s="35"/>
      <c r="CR224" s="35"/>
      <c r="CS224" s="35"/>
      <c r="CT224" s="35"/>
      <c r="CU224" s="35"/>
      <c r="CV224" s="35"/>
      <c r="CW224" s="35"/>
      <c r="CX224" s="35"/>
      <c r="CY224" s="35"/>
      <c r="CZ224" s="35"/>
      <c r="DA224" s="35"/>
      <c r="DB224" s="35"/>
      <c r="DC224" s="35"/>
      <c r="DD224" s="35"/>
      <c r="DE224" s="35"/>
      <c r="DF224" s="35"/>
      <c r="DG224" s="35"/>
      <c r="DH224" s="35"/>
      <c r="DI224" s="35"/>
      <c r="DJ224" s="35"/>
      <c r="DK224" s="35"/>
      <c r="DL224" s="35"/>
      <c r="DM224" s="35"/>
      <c r="DN224" s="35"/>
      <c r="DO224" s="35"/>
      <c r="DP224" s="35"/>
      <c r="DQ224" s="35"/>
      <c r="DR224" s="35"/>
      <c r="DS224" s="35"/>
      <c r="DT224" s="35"/>
      <c r="DU224" s="35"/>
      <c r="DV224" s="35"/>
      <c r="DW224" s="35"/>
      <c r="DX224" s="35"/>
      <c r="DY224" s="35"/>
      <c r="DZ224" s="35"/>
    </row>
    <row r="225" spans="1:130" ht="11.25">
      <c r="A225" s="35"/>
      <c r="B225" s="35"/>
      <c r="C225" s="35"/>
      <c r="D225" s="35"/>
      <c r="E225" s="76"/>
      <c r="F225" s="76"/>
      <c r="G225" s="76"/>
      <c r="H225" s="76"/>
      <c r="I225" s="76"/>
      <c r="J225" s="36"/>
      <c r="K225" s="76"/>
      <c r="L225" s="76"/>
      <c r="M225" s="76"/>
      <c r="N225" s="36"/>
      <c r="O225" s="70"/>
      <c r="P225" s="70"/>
      <c r="Q225" s="70"/>
      <c r="R225" s="35"/>
      <c r="S225" s="35"/>
      <c r="T225" s="35"/>
      <c r="U225" s="35"/>
      <c r="V225" s="35"/>
      <c r="W225" s="70"/>
      <c r="X225" s="70"/>
      <c r="Y225" s="35"/>
      <c r="Z225" s="35"/>
      <c r="AA225" s="35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5"/>
      <c r="AS225" s="35"/>
      <c r="AT225" s="35"/>
      <c r="AU225" s="35"/>
      <c r="AV225" s="35"/>
      <c r="AW225" s="35"/>
      <c r="AX225" s="35"/>
      <c r="AY225" s="36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BV225" s="35"/>
      <c r="BW225" s="35"/>
      <c r="BX225" s="35"/>
      <c r="BY225" s="35"/>
      <c r="BZ225" s="35"/>
      <c r="CA225" s="35"/>
      <c r="CB225" s="35"/>
      <c r="CC225" s="35"/>
      <c r="CD225" s="35"/>
      <c r="CE225" s="35"/>
      <c r="CF225" s="35"/>
      <c r="CG225" s="35"/>
      <c r="CH225" s="35"/>
      <c r="CI225" s="35"/>
      <c r="CJ225" s="35"/>
      <c r="CK225" s="35"/>
      <c r="CL225" s="35"/>
      <c r="CM225" s="35"/>
      <c r="CN225" s="35"/>
      <c r="CO225" s="35"/>
      <c r="CP225" s="35"/>
      <c r="CQ225" s="35"/>
      <c r="CR225" s="35"/>
      <c r="CS225" s="35"/>
      <c r="CT225" s="35"/>
      <c r="CU225" s="35"/>
      <c r="CV225" s="35"/>
      <c r="CW225" s="35"/>
      <c r="CX225" s="35"/>
      <c r="CY225" s="35"/>
      <c r="CZ225" s="35"/>
      <c r="DA225" s="35"/>
      <c r="DB225" s="35"/>
      <c r="DC225" s="35"/>
      <c r="DD225" s="35"/>
      <c r="DE225" s="35"/>
      <c r="DF225" s="35"/>
      <c r="DG225" s="35"/>
      <c r="DH225" s="35"/>
      <c r="DI225" s="35"/>
      <c r="DJ225" s="35"/>
      <c r="DK225" s="35"/>
      <c r="DL225" s="35"/>
      <c r="DM225" s="35"/>
      <c r="DN225" s="35"/>
      <c r="DO225" s="35"/>
      <c r="DP225" s="35"/>
      <c r="DQ225" s="35"/>
      <c r="DR225" s="35"/>
      <c r="DS225" s="35"/>
      <c r="DT225" s="35"/>
      <c r="DU225" s="35"/>
      <c r="DV225" s="35"/>
      <c r="DW225" s="35"/>
      <c r="DX225" s="35"/>
      <c r="DY225" s="35"/>
      <c r="DZ225" s="35"/>
    </row>
    <row r="226" spans="1:130" ht="11.25">
      <c r="A226" s="35"/>
      <c r="B226" s="35"/>
      <c r="C226" s="35"/>
      <c r="D226" s="35"/>
      <c r="E226" s="76"/>
      <c r="F226" s="76"/>
      <c r="G226" s="76"/>
      <c r="H226" s="76"/>
      <c r="I226" s="76"/>
      <c r="J226" s="36"/>
      <c r="K226" s="76"/>
      <c r="L226" s="76"/>
      <c r="M226" s="76"/>
      <c r="N226" s="36"/>
      <c r="O226" s="70"/>
      <c r="P226" s="70"/>
      <c r="Q226" s="70"/>
      <c r="R226" s="35"/>
      <c r="S226" s="35"/>
      <c r="T226" s="35"/>
      <c r="U226" s="35"/>
      <c r="V226" s="35"/>
      <c r="W226" s="70"/>
      <c r="X226" s="70"/>
      <c r="Y226" s="35"/>
      <c r="Z226" s="35"/>
      <c r="AA226" s="35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5"/>
      <c r="AS226" s="35"/>
      <c r="AT226" s="35"/>
      <c r="AU226" s="35"/>
      <c r="AV226" s="35"/>
      <c r="AW226" s="35"/>
      <c r="AX226" s="35"/>
      <c r="AY226" s="36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  <c r="BX226" s="35"/>
      <c r="BY226" s="35"/>
      <c r="BZ226" s="35"/>
      <c r="CA226" s="35"/>
      <c r="CB226" s="35"/>
      <c r="CC226" s="35"/>
      <c r="CD226" s="35"/>
      <c r="CE226" s="35"/>
      <c r="CF226" s="35"/>
      <c r="CG226" s="35"/>
      <c r="CH226" s="35"/>
      <c r="CI226" s="35"/>
      <c r="CJ226" s="35"/>
      <c r="CK226" s="35"/>
      <c r="CL226" s="35"/>
      <c r="CM226" s="35"/>
      <c r="CN226" s="35"/>
      <c r="CO226" s="35"/>
      <c r="CP226" s="35"/>
      <c r="CQ226" s="35"/>
      <c r="CR226" s="35"/>
      <c r="CS226" s="35"/>
      <c r="CT226" s="35"/>
      <c r="CU226" s="35"/>
      <c r="CV226" s="35"/>
      <c r="CW226" s="35"/>
      <c r="CX226" s="35"/>
      <c r="CY226" s="35"/>
      <c r="CZ226" s="35"/>
      <c r="DA226" s="35"/>
      <c r="DB226" s="35"/>
      <c r="DC226" s="35"/>
      <c r="DD226" s="35"/>
      <c r="DE226" s="35"/>
      <c r="DF226" s="35"/>
      <c r="DG226" s="35"/>
      <c r="DH226" s="35"/>
      <c r="DI226" s="35"/>
      <c r="DJ226" s="35"/>
      <c r="DK226" s="35"/>
      <c r="DL226" s="35"/>
      <c r="DM226" s="35"/>
      <c r="DN226" s="35"/>
      <c r="DO226" s="35"/>
      <c r="DP226" s="35"/>
      <c r="DQ226" s="35"/>
      <c r="DR226" s="35"/>
      <c r="DS226" s="35"/>
      <c r="DT226" s="35"/>
      <c r="DU226" s="35"/>
      <c r="DV226" s="35"/>
      <c r="DW226" s="35"/>
      <c r="DX226" s="35"/>
      <c r="DY226" s="35"/>
      <c r="DZ226" s="35"/>
    </row>
    <row r="227" spans="1:130" ht="11.25">
      <c r="A227" s="35"/>
      <c r="B227" s="35"/>
      <c r="C227" s="35"/>
      <c r="D227" s="35"/>
      <c r="E227" s="76"/>
      <c r="F227" s="76"/>
      <c r="G227" s="76"/>
      <c r="H227" s="76"/>
      <c r="I227" s="76"/>
      <c r="J227" s="36"/>
      <c r="K227" s="76"/>
      <c r="L227" s="76"/>
      <c r="M227" s="76"/>
      <c r="N227" s="36"/>
      <c r="O227" s="70"/>
      <c r="P227" s="70"/>
      <c r="Q227" s="70"/>
      <c r="R227" s="35"/>
      <c r="S227" s="35"/>
      <c r="T227" s="35"/>
      <c r="U227" s="35"/>
      <c r="V227" s="35"/>
      <c r="W227" s="70"/>
      <c r="X227" s="70"/>
      <c r="Y227" s="35"/>
      <c r="Z227" s="35"/>
      <c r="AA227" s="35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5"/>
      <c r="AS227" s="35"/>
      <c r="AT227" s="35"/>
      <c r="AU227" s="35"/>
      <c r="AV227" s="35"/>
      <c r="AW227" s="35"/>
      <c r="AX227" s="35"/>
      <c r="AY227" s="36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  <c r="BX227" s="35"/>
      <c r="BY227" s="35"/>
      <c r="BZ227" s="35"/>
      <c r="CA227" s="35"/>
      <c r="CB227" s="35"/>
      <c r="CC227" s="35"/>
      <c r="CD227" s="35"/>
      <c r="CE227" s="35"/>
      <c r="CF227" s="35"/>
      <c r="CG227" s="35"/>
      <c r="CH227" s="35"/>
      <c r="CI227" s="35"/>
      <c r="CJ227" s="35"/>
      <c r="CK227" s="35"/>
      <c r="CL227" s="35"/>
      <c r="CM227" s="35"/>
      <c r="CN227" s="35"/>
      <c r="CO227" s="35"/>
      <c r="CP227" s="35"/>
      <c r="CQ227" s="35"/>
      <c r="CR227" s="35"/>
      <c r="CS227" s="35"/>
      <c r="CT227" s="35"/>
      <c r="CU227" s="35"/>
      <c r="CV227" s="35"/>
      <c r="CW227" s="35"/>
      <c r="CX227" s="35"/>
      <c r="CY227" s="35"/>
      <c r="CZ227" s="35"/>
      <c r="DA227" s="35"/>
      <c r="DB227" s="35"/>
      <c r="DC227" s="35"/>
      <c r="DD227" s="35"/>
      <c r="DE227" s="35"/>
      <c r="DF227" s="35"/>
      <c r="DG227" s="35"/>
      <c r="DH227" s="35"/>
      <c r="DI227" s="35"/>
      <c r="DJ227" s="35"/>
      <c r="DK227" s="35"/>
      <c r="DL227" s="35"/>
      <c r="DM227" s="35"/>
      <c r="DN227" s="35"/>
      <c r="DO227" s="35"/>
      <c r="DP227" s="35"/>
      <c r="DQ227" s="35"/>
      <c r="DR227" s="35"/>
      <c r="DS227" s="35"/>
      <c r="DT227" s="35"/>
      <c r="DU227" s="35"/>
      <c r="DV227" s="35"/>
      <c r="DW227" s="35"/>
      <c r="DX227" s="35"/>
      <c r="DY227" s="35"/>
      <c r="DZ227" s="35"/>
    </row>
    <row r="228" spans="1:130" ht="11.25">
      <c r="A228" s="35"/>
      <c r="B228" s="35"/>
      <c r="C228" s="35"/>
      <c r="D228" s="35"/>
      <c r="E228" s="76"/>
      <c r="F228" s="76"/>
      <c r="G228" s="76"/>
      <c r="H228" s="76"/>
      <c r="I228" s="76"/>
      <c r="J228" s="36"/>
      <c r="K228" s="76"/>
      <c r="L228" s="76"/>
      <c r="M228" s="76"/>
      <c r="N228" s="36"/>
      <c r="O228" s="70"/>
      <c r="P228" s="70"/>
      <c r="Q228" s="70"/>
      <c r="R228" s="35"/>
      <c r="S228" s="35"/>
      <c r="T228" s="35"/>
      <c r="U228" s="35"/>
      <c r="V228" s="35"/>
      <c r="W228" s="70"/>
      <c r="X228" s="70"/>
      <c r="Y228" s="35"/>
      <c r="Z228" s="35"/>
      <c r="AA228" s="35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5"/>
      <c r="AS228" s="35"/>
      <c r="AT228" s="35"/>
      <c r="AU228" s="35"/>
      <c r="AV228" s="35"/>
      <c r="AW228" s="35"/>
      <c r="AX228" s="35"/>
      <c r="AY228" s="36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BV228" s="35"/>
      <c r="BW228" s="35"/>
      <c r="BX228" s="35"/>
      <c r="BY228" s="35"/>
      <c r="BZ228" s="35"/>
      <c r="CA228" s="35"/>
      <c r="CB228" s="35"/>
      <c r="CC228" s="35"/>
      <c r="CD228" s="35"/>
      <c r="CE228" s="35"/>
      <c r="CF228" s="35"/>
      <c r="CG228" s="35"/>
      <c r="CH228" s="35"/>
      <c r="CI228" s="35"/>
      <c r="CJ228" s="35"/>
      <c r="CK228" s="35"/>
      <c r="CL228" s="35"/>
      <c r="CM228" s="35"/>
      <c r="CN228" s="35"/>
      <c r="CO228" s="35"/>
      <c r="CP228" s="35"/>
      <c r="CQ228" s="35"/>
      <c r="CR228" s="35"/>
      <c r="CS228" s="35"/>
      <c r="CT228" s="35"/>
      <c r="CU228" s="35"/>
      <c r="CV228" s="35"/>
      <c r="CW228" s="35"/>
      <c r="CX228" s="35"/>
      <c r="CY228" s="35"/>
      <c r="CZ228" s="35"/>
      <c r="DA228" s="35"/>
      <c r="DB228" s="35"/>
      <c r="DC228" s="35"/>
      <c r="DD228" s="35"/>
      <c r="DE228" s="35"/>
      <c r="DF228" s="35"/>
      <c r="DG228" s="35"/>
      <c r="DH228" s="35"/>
      <c r="DI228" s="35"/>
      <c r="DJ228" s="35"/>
      <c r="DK228" s="35"/>
      <c r="DL228" s="35"/>
      <c r="DM228" s="35"/>
      <c r="DN228" s="35"/>
      <c r="DO228" s="35"/>
      <c r="DP228" s="35"/>
      <c r="DQ228" s="35"/>
      <c r="DR228" s="35"/>
      <c r="DS228" s="35"/>
      <c r="DT228" s="35"/>
      <c r="DU228" s="35"/>
      <c r="DV228" s="35"/>
      <c r="DW228" s="35"/>
      <c r="DX228" s="35"/>
      <c r="DY228" s="35"/>
      <c r="DZ228" s="35"/>
    </row>
    <row r="229" spans="1:130" ht="11.25">
      <c r="A229" s="35"/>
      <c r="B229" s="35"/>
      <c r="C229" s="35"/>
      <c r="D229" s="35"/>
      <c r="E229" s="76"/>
      <c r="F229" s="76"/>
      <c r="G229" s="76"/>
      <c r="H229" s="76"/>
      <c r="I229" s="76"/>
      <c r="J229" s="36"/>
      <c r="K229" s="76"/>
      <c r="L229" s="76"/>
      <c r="M229" s="76"/>
      <c r="N229" s="36"/>
      <c r="O229" s="70"/>
      <c r="P229" s="70"/>
      <c r="Q229" s="70"/>
      <c r="R229" s="35"/>
      <c r="S229" s="35"/>
      <c r="T229" s="35"/>
      <c r="U229" s="35"/>
      <c r="V229" s="35"/>
      <c r="W229" s="70"/>
      <c r="X229" s="70"/>
      <c r="Y229" s="35"/>
      <c r="Z229" s="35"/>
      <c r="AA229" s="35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5"/>
      <c r="AS229" s="35"/>
      <c r="AT229" s="35"/>
      <c r="AU229" s="35"/>
      <c r="AV229" s="35"/>
      <c r="AW229" s="35"/>
      <c r="AX229" s="35"/>
      <c r="AY229" s="36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35"/>
      <c r="BV229" s="35"/>
      <c r="BW229" s="35"/>
      <c r="BX229" s="35"/>
      <c r="BY229" s="35"/>
      <c r="BZ229" s="35"/>
      <c r="CA229" s="35"/>
      <c r="CB229" s="35"/>
      <c r="CC229" s="35"/>
      <c r="CD229" s="35"/>
      <c r="CE229" s="35"/>
      <c r="CF229" s="35"/>
      <c r="CG229" s="35"/>
      <c r="CH229" s="35"/>
      <c r="CI229" s="35"/>
      <c r="CJ229" s="35"/>
      <c r="CK229" s="35"/>
      <c r="CL229" s="35"/>
      <c r="CM229" s="35"/>
      <c r="CN229" s="35"/>
      <c r="CO229" s="35"/>
      <c r="CP229" s="35"/>
      <c r="CQ229" s="35"/>
      <c r="CR229" s="35"/>
      <c r="CS229" s="35"/>
      <c r="CT229" s="35"/>
      <c r="CU229" s="35"/>
      <c r="CV229" s="35"/>
      <c r="CW229" s="35"/>
      <c r="CX229" s="35"/>
      <c r="CY229" s="35"/>
      <c r="CZ229" s="35"/>
      <c r="DA229" s="35"/>
      <c r="DB229" s="35"/>
      <c r="DC229" s="35"/>
      <c r="DD229" s="35"/>
      <c r="DE229" s="35"/>
      <c r="DF229" s="35"/>
      <c r="DG229" s="35"/>
      <c r="DH229" s="35"/>
      <c r="DI229" s="35"/>
      <c r="DJ229" s="35"/>
      <c r="DK229" s="35"/>
      <c r="DL229" s="35"/>
      <c r="DM229" s="35"/>
      <c r="DN229" s="35"/>
      <c r="DO229" s="35"/>
      <c r="DP229" s="35"/>
      <c r="DQ229" s="35"/>
      <c r="DR229" s="35"/>
      <c r="DS229" s="35"/>
      <c r="DT229" s="35"/>
      <c r="DU229" s="35"/>
      <c r="DV229" s="35"/>
      <c r="DW229" s="35"/>
      <c r="DX229" s="35"/>
      <c r="DY229" s="35"/>
      <c r="DZ229" s="35"/>
    </row>
    <row r="230" spans="1:130" ht="11.25">
      <c r="A230" s="35"/>
      <c r="B230" s="35"/>
      <c r="C230" s="35"/>
      <c r="D230" s="35"/>
      <c r="E230" s="76"/>
      <c r="F230" s="76"/>
      <c r="G230" s="76"/>
      <c r="H230" s="76"/>
      <c r="I230" s="76"/>
      <c r="J230" s="36"/>
      <c r="K230" s="76"/>
      <c r="L230" s="76"/>
      <c r="M230" s="76"/>
      <c r="N230" s="36"/>
      <c r="O230" s="70"/>
      <c r="P230" s="70"/>
      <c r="Q230" s="70"/>
      <c r="R230" s="35"/>
      <c r="S230" s="35"/>
      <c r="T230" s="35"/>
      <c r="U230" s="35"/>
      <c r="V230" s="35"/>
      <c r="W230" s="70"/>
      <c r="X230" s="70"/>
      <c r="Y230" s="35"/>
      <c r="Z230" s="35"/>
      <c r="AA230" s="35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5"/>
      <c r="AS230" s="35"/>
      <c r="AT230" s="35"/>
      <c r="AU230" s="35"/>
      <c r="AV230" s="35"/>
      <c r="AW230" s="35"/>
      <c r="AX230" s="35"/>
      <c r="AY230" s="36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5"/>
      <c r="BV230" s="35"/>
      <c r="BW230" s="35"/>
      <c r="BX230" s="35"/>
      <c r="BY230" s="35"/>
      <c r="BZ230" s="35"/>
      <c r="CA230" s="35"/>
      <c r="CB230" s="35"/>
      <c r="CC230" s="35"/>
      <c r="CD230" s="35"/>
      <c r="CE230" s="35"/>
      <c r="CF230" s="35"/>
      <c r="CG230" s="35"/>
      <c r="CH230" s="35"/>
      <c r="CI230" s="35"/>
      <c r="CJ230" s="35"/>
      <c r="CK230" s="35"/>
      <c r="CL230" s="35"/>
      <c r="CM230" s="35"/>
      <c r="CN230" s="35"/>
      <c r="CO230" s="35"/>
      <c r="CP230" s="35"/>
      <c r="CQ230" s="35"/>
      <c r="CR230" s="35"/>
      <c r="CS230" s="35"/>
      <c r="CT230" s="35"/>
      <c r="CU230" s="35"/>
      <c r="CV230" s="35"/>
      <c r="CW230" s="35"/>
      <c r="CX230" s="35"/>
      <c r="CY230" s="35"/>
      <c r="CZ230" s="35"/>
      <c r="DA230" s="35"/>
      <c r="DB230" s="35"/>
      <c r="DC230" s="35"/>
      <c r="DD230" s="35"/>
      <c r="DE230" s="35"/>
      <c r="DF230" s="35"/>
      <c r="DG230" s="35"/>
      <c r="DH230" s="35"/>
      <c r="DI230" s="35"/>
      <c r="DJ230" s="35"/>
      <c r="DK230" s="35"/>
      <c r="DL230" s="35"/>
      <c r="DM230" s="35"/>
      <c r="DN230" s="35"/>
      <c r="DO230" s="35"/>
      <c r="DP230" s="35"/>
      <c r="DQ230" s="35"/>
      <c r="DR230" s="35"/>
      <c r="DS230" s="35"/>
      <c r="DT230" s="35"/>
      <c r="DU230" s="35"/>
      <c r="DV230" s="35"/>
      <c r="DW230" s="35"/>
      <c r="DX230" s="35"/>
      <c r="DY230" s="35"/>
      <c r="DZ230" s="35"/>
    </row>
    <row r="231" spans="1:130" ht="11.25">
      <c r="A231" s="35"/>
      <c r="B231" s="35"/>
      <c r="C231" s="35"/>
      <c r="D231" s="35"/>
      <c r="E231" s="76"/>
      <c r="F231" s="76"/>
      <c r="G231" s="76"/>
      <c r="H231" s="76"/>
      <c r="I231" s="76"/>
      <c r="J231" s="36"/>
      <c r="K231" s="76"/>
      <c r="L231" s="76"/>
      <c r="M231" s="76"/>
      <c r="N231" s="36"/>
      <c r="O231" s="70"/>
      <c r="P231" s="70"/>
      <c r="Q231" s="70"/>
      <c r="R231" s="35"/>
      <c r="S231" s="35"/>
      <c r="T231" s="35"/>
      <c r="U231" s="35"/>
      <c r="V231" s="35"/>
      <c r="W231" s="70"/>
      <c r="X231" s="70"/>
      <c r="Y231" s="35"/>
      <c r="Z231" s="35"/>
      <c r="AA231" s="35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5"/>
      <c r="AS231" s="35"/>
      <c r="AT231" s="35"/>
      <c r="AU231" s="35"/>
      <c r="AV231" s="35"/>
      <c r="AW231" s="35"/>
      <c r="AX231" s="35"/>
      <c r="AY231" s="36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BV231" s="35"/>
      <c r="BW231" s="35"/>
      <c r="BX231" s="35"/>
      <c r="BY231" s="35"/>
      <c r="BZ231" s="35"/>
      <c r="CA231" s="35"/>
      <c r="CB231" s="35"/>
      <c r="CC231" s="35"/>
      <c r="CD231" s="35"/>
      <c r="CE231" s="35"/>
      <c r="CF231" s="35"/>
      <c r="CG231" s="35"/>
      <c r="CH231" s="35"/>
      <c r="CI231" s="35"/>
      <c r="CJ231" s="35"/>
      <c r="CK231" s="35"/>
      <c r="CL231" s="35"/>
      <c r="CM231" s="35"/>
      <c r="CN231" s="35"/>
      <c r="CO231" s="35"/>
      <c r="CP231" s="35"/>
      <c r="CQ231" s="35"/>
      <c r="CR231" s="35"/>
      <c r="CS231" s="35"/>
      <c r="CT231" s="35"/>
      <c r="CU231" s="35"/>
      <c r="CV231" s="35"/>
      <c r="CW231" s="35"/>
      <c r="CX231" s="35"/>
      <c r="CY231" s="35"/>
      <c r="CZ231" s="35"/>
      <c r="DA231" s="35"/>
      <c r="DB231" s="35"/>
      <c r="DC231" s="35"/>
      <c r="DD231" s="35"/>
      <c r="DE231" s="35"/>
      <c r="DF231" s="35"/>
      <c r="DG231" s="35"/>
      <c r="DH231" s="35"/>
      <c r="DI231" s="35"/>
      <c r="DJ231" s="35"/>
      <c r="DK231" s="35"/>
      <c r="DL231" s="35"/>
      <c r="DM231" s="35"/>
      <c r="DN231" s="35"/>
      <c r="DO231" s="35"/>
      <c r="DP231" s="35"/>
      <c r="DQ231" s="35"/>
      <c r="DR231" s="35"/>
      <c r="DS231" s="35"/>
      <c r="DT231" s="35"/>
      <c r="DU231" s="35"/>
      <c r="DV231" s="35"/>
      <c r="DW231" s="35"/>
      <c r="DX231" s="35"/>
      <c r="DY231" s="35"/>
      <c r="DZ231" s="35"/>
    </row>
    <row r="232" spans="1:130" ht="11.25">
      <c r="A232" s="35"/>
      <c r="B232" s="35"/>
      <c r="C232" s="35"/>
      <c r="D232" s="35"/>
      <c r="E232" s="76"/>
      <c r="F232" s="76"/>
      <c r="G232" s="76"/>
      <c r="H232" s="76"/>
      <c r="I232" s="76"/>
      <c r="J232" s="36"/>
      <c r="K232" s="76"/>
      <c r="L232" s="76"/>
      <c r="M232" s="76"/>
      <c r="N232" s="36"/>
      <c r="O232" s="70"/>
      <c r="P232" s="70"/>
      <c r="Q232" s="70"/>
      <c r="R232" s="35"/>
      <c r="S232" s="35"/>
      <c r="T232" s="35"/>
      <c r="U232" s="35"/>
      <c r="V232" s="35"/>
      <c r="W232" s="70"/>
      <c r="X232" s="70"/>
      <c r="Y232" s="35"/>
      <c r="Z232" s="35"/>
      <c r="AA232" s="35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5"/>
      <c r="AS232" s="35"/>
      <c r="AT232" s="35"/>
      <c r="AU232" s="35"/>
      <c r="AV232" s="35"/>
      <c r="AW232" s="35"/>
      <c r="AX232" s="35"/>
      <c r="AY232" s="36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  <c r="BO232" s="35"/>
      <c r="BP232" s="35"/>
      <c r="BQ232" s="35"/>
      <c r="BR232" s="35"/>
      <c r="BS232" s="35"/>
      <c r="BT232" s="35"/>
      <c r="BU232" s="35"/>
      <c r="BV232" s="35"/>
      <c r="BW232" s="35"/>
      <c r="BX232" s="35"/>
      <c r="BY232" s="35"/>
      <c r="BZ232" s="35"/>
      <c r="CA232" s="35"/>
      <c r="CB232" s="35"/>
      <c r="CC232" s="35"/>
      <c r="CD232" s="35"/>
      <c r="CE232" s="35"/>
      <c r="CF232" s="35"/>
      <c r="CG232" s="35"/>
      <c r="CH232" s="35"/>
      <c r="CI232" s="35"/>
      <c r="CJ232" s="35"/>
      <c r="CK232" s="35"/>
      <c r="CL232" s="35"/>
      <c r="CM232" s="35"/>
      <c r="CN232" s="35"/>
      <c r="CO232" s="35"/>
      <c r="CP232" s="35"/>
      <c r="CQ232" s="35"/>
      <c r="CR232" s="35"/>
      <c r="CS232" s="35"/>
      <c r="CT232" s="35"/>
      <c r="CU232" s="35"/>
      <c r="CV232" s="35"/>
      <c r="CW232" s="35"/>
      <c r="CX232" s="35"/>
      <c r="CY232" s="35"/>
      <c r="CZ232" s="35"/>
      <c r="DA232" s="35"/>
      <c r="DB232" s="35"/>
      <c r="DC232" s="35"/>
      <c r="DD232" s="35"/>
      <c r="DE232" s="35"/>
      <c r="DF232" s="35"/>
      <c r="DG232" s="35"/>
      <c r="DH232" s="35"/>
      <c r="DI232" s="35"/>
      <c r="DJ232" s="35"/>
      <c r="DK232" s="35"/>
      <c r="DL232" s="35"/>
      <c r="DM232" s="35"/>
      <c r="DN232" s="35"/>
      <c r="DO232" s="35"/>
      <c r="DP232" s="35"/>
      <c r="DQ232" s="35"/>
      <c r="DR232" s="35"/>
      <c r="DS232" s="35"/>
      <c r="DT232" s="35"/>
      <c r="DU232" s="35"/>
      <c r="DV232" s="35"/>
      <c r="DW232" s="35"/>
      <c r="DX232" s="35"/>
      <c r="DY232" s="35"/>
      <c r="DZ232" s="35"/>
    </row>
    <row r="233" spans="1:130" ht="11.25">
      <c r="A233" s="35"/>
      <c r="B233" s="35"/>
      <c r="C233" s="35"/>
      <c r="D233" s="35"/>
      <c r="E233" s="76"/>
      <c r="F233" s="76"/>
      <c r="G233" s="76"/>
      <c r="H233" s="76"/>
      <c r="I233" s="76"/>
      <c r="J233" s="36"/>
      <c r="K233" s="76"/>
      <c r="L233" s="76"/>
      <c r="M233" s="76"/>
      <c r="N233" s="36"/>
      <c r="O233" s="70"/>
      <c r="P233" s="70"/>
      <c r="Q233" s="70"/>
      <c r="R233" s="35"/>
      <c r="S233" s="35"/>
      <c r="T233" s="35"/>
      <c r="U233" s="35"/>
      <c r="V233" s="35"/>
      <c r="W233" s="70"/>
      <c r="X233" s="70"/>
      <c r="Y233" s="35"/>
      <c r="Z233" s="35"/>
      <c r="AA233" s="35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5"/>
      <c r="AS233" s="35"/>
      <c r="AT233" s="35"/>
      <c r="AU233" s="35"/>
      <c r="AV233" s="35"/>
      <c r="AW233" s="35"/>
      <c r="AX233" s="35"/>
      <c r="AY233" s="36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BV233" s="35"/>
      <c r="BW233" s="35"/>
      <c r="BX233" s="35"/>
      <c r="BY233" s="35"/>
      <c r="BZ233" s="35"/>
      <c r="CA233" s="35"/>
      <c r="CB233" s="35"/>
      <c r="CC233" s="35"/>
      <c r="CD233" s="35"/>
      <c r="CE233" s="35"/>
      <c r="CF233" s="35"/>
      <c r="CG233" s="35"/>
      <c r="CH233" s="35"/>
      <c r="CI233" s="35"/>
      <c r="CJ233" s="35"/>
      <c r="CK233" s="35"/>
      <c r="CL233" s="35"/>
      <c r="CM233" s="35"/>
      <c r="CN233" s="35"/>
      <c r="CO233" s="35"/>
      <c r="CP233" s="35"/>
      <c r="CQ233" s="35"/>
      <c r="CR233" s="35"/>
      <c r="CS233" s="35"/>
      <c r="CT233" s="35"/>
      <c r="CU233" s="35"/>
      <c r="CV233" s="35"/>
      <c r="CW233" s="35"/>
      <c r="CX233" s="35"/>
      <c r="CY233" s="35"/>
      <c r="CZ233" s="35"/>
      <c r="DA233" s="35"/>
      <c r="DB233" s="35"/>
      <c r="DC233" s="35"/>
      <c r="DD233" s="35"/>
      <c r="DE233" s="35"/>
      <c r="DF233" s="35"/>
      <c r="DG233" s="35"/>
      <c r="DH233" s="35"/>
      <c r="DI233" s="35"/>
      <c r="DJ233" s="35"/>
      <c r="DK233" s="35"/>
      <c r="DL233" s="35"/>
      <c r="DM233" s="35"/>
      <c r="DN233" s="35"/>
      <c r="DO233" s="35"/>
      <c r="DP233" s="35"/>
      <c r="DQ233" s="35"/>
      <c r="DR233" s="35"/>
      <c r="DS233" s="35"/>
      <c r="DT233" s="35"/>
      <c r="DU233" s="35"/>
      <c r="DV233" s="35"/>
      <c r="DW233" s="35"/>
      <c r="DX233" s="35"/>
      <c r="DY233" s="35"/>
      <c r="DZ233" s="35"/>
    </row>
    <row r="234" spans="1:130" ht="11.25">
      <c r="A234" s="35"/>
      <c r="B234" s="35"/>
      <c r="C234" s="35"/>
      <c r="D234" s="35"/>
      <c r="E234" s="76"/>
      <c r="F234" s="76"/>
      <c r="G234" s="76"/>
      <c r="H234" s="76"/>
      <c r="I234" s="76"/>
      <c r="J234" s="36"/>
      <c r="K234" s="76"/>
      <c r="L234" s="76"/>
      <c r="M234" s="76"/>
      <c r="N234" s="36"/>
      <c r="O234" s="70"/>
      <c r="P234" s="70"/>
      <c r="Q234" s="70"/>
      <c r="R234" s="35"/>
      <c r="S234" s="35"/>
      <c r="T234" s="35"/>
      <c r="U234" s="35"/>
      <c r="V234" s="35"/>
      <c r="W234" s="70"/>
      <c r="X234" s="70"/>
      <c r="Y234" s="35"/>
      <c r="Z234" s="35"/>
      <c r="AA234" s="35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5"/>
      <c r="AS234" s="35"/>
      <c r="AT234" s="35"/>
      <c r="AU234" s="35"/>
      <c r="AV234" s="35"/>
      <c r="AW234" s="35"/>
      <c r="AX234" s="35"/>
      <c r="AY234" s="36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  <c r="BX234" s="35"/>
      <c r="BY234" s="35"/>
      <c r="BZ234" s="35"/>
      <c r="CA234" s="35"/>
      <c r="CB234" s="35"/>
      <c r="CC234" s="35"/>
      <c r="CD234" s="35"/>
      <c r="CE234" s="35"/>
      <c r="CF234" s="35"/>
      <c r="CG234" s="35"/>
      <c r="CH234" s="35"/>
      <c r="CI234" s="35"/>
      <c r="CJ234" s="35"/>
      <c r="CK234" s="35"/>
      <c r="CL234" s="35"/>
      <c r="CM234" s="35"/>
      <c r="CN234" s="35"/>
      <c r="CO234" s="35"/>
      <c r="CP234" s="35"/>
      <c r="CQ234" s="35"/>
      <c r="CR234" s="35"/>
      <c r="CS234" s="35"/>
      <c r="CT234" s="35"/>
      <c r="CU234" s="35"/>
      <c r="CV234" s="35"/>
      <c r="CW234" s="35"/>
      <c r="CX234" s="35"/>
      <c r="CY234" s="35"/>
      <c r="CZ234" s="35"/>
      <c r="DA234" s="35"/>
      <c r="DB234" s="35"/>
      <c r="DC234" s="35"/>
      <c r="DD234" s="35"/>
      <c r="DE234" s="35"/>
      <c r="DF234" s="35"/>
      <c r="DG234" s="35"/>
      <c r="DH234" s="35"/>
      <c r="DI234" s="35"/>
      <c r="DJ234" s="35"/>
      <c r="DK234" s="35"/>
      <c r="DL234" s="35"/>
      <c r="DM234" s="35"/>
      <c r="DN234" s="35"/>
      <c r="DO234" s="35"/>
      <c r="DP234" s="35"/>
      <c r="DQ234" s="35"/>
      <c r="DR234" s="35"/>
      <c r="DS234" s="35"/>
      <c r="DT234" s="35"/>
      <c r="DU234" s="35"/>
      <c r="DV234" s="35"/>
      <c r="DW234" s="35"/>
      <c r="DX234" s="35"/>
      <c r="DY234" s="35"/>
      <c r="DZ234" s="35"/>
    </row>
    <row r="235" spans="1:130" ht="11.25">
      <c r="A235" s="35"/>
      <c r="B235" s="35"/>
      <c r="C235" s="35"/>
      <c r="D235" s="35"/>
      <c r="E235" s="76"/>
      <c r="F235" s="76"/>
      <c r="G235" s="76"/>
      <c r="H235" s="76"/>
      <c r="I235" s="76"/>
      <c r="J235" s="36"/>
      <c r="K235" s="76"/>
      <c r="L235" s="76"/>
      <c r="M235" s="76"/>
      <c r="N235" s="36"/>
      <c r="O235" s="70"/>
      <c r="P235" s="70"/>
      <c r="Q235" s="70"/>
      <c r="R235" s="35"/>
      <c r="S235" s="35"/>
      <c r="T235" s="35"/>
      <c r="U235" s="35"/>
      <c r="V235" s="35"/>
      <c r="W235" s="70"/>
      <c r="X235" s="70"/>
      <c r="Y235" s="35"/>
      <c r="Z235" s="35"/>
      <c r="AA235" s="35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5"/>
      <c r="AS235" s="35"/>
      <c r="AT235" s="35"/>
      <c r="AU235" s="35"/>
      <c r="AV235" s="35"/>
      <c r="AW235" s="35"/>
      <c r="AX235" s="35"/>
      <c r="AY235" s="36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  <c r="BV235" s="35"/>
      <c r="BW235" s="35"/>
      <c r="BX235" s="35"/>
      <c r="BY235" s="35"/>
      <c r="BZ235" s="35"/>
      <c r="CA235" s="35"/>
      <c r="CB235" s="35"/>
      <c r="CC235" s="35"/>
      <c r="CD235" s="35"/>
      <c r="CE235" s="35"/>
      <c r="CF235" s="35"/>
      <c r="CG235" s="35"/>
      <c r="CH235" s="35"/>
      <c r="CI235" s="35"/>
      <c r="CJ235" s="35"/>
      <c r="CK235" s="35"/>
      <c r="CL235" s="35"/>
      <c r="CM235" s="35"/>
      <c r="CN235" s="35"/>
      <c r="CO235" s="35"/>
      <c r="CP235" s="35"/>
      <c r="CQ235" s="35"/>
      <c r="CR235" s="35"/>
      <c r="CS235" s="35"/>
      <c r="CT235" s="35"/>
      <c r="CU235" s="35"/>
      <c r="CV235" s="35"/>
      <c r="CW235" s="35"/>
      <c r="CX235" s="35"/>
      <c r="CY235" s="35"/>
      <c r="CZ235" s="35"/>
      <c r="DA235" s="35"/>
      <c r="DB235" s="35"/>
      <c r="DC235" s="35"/>
      <c r="DD235" s="35"/>
      <c r="DE235" s="35"/>
      <c r="DF235" s="35"/>
      <c r="DG235" s="35"/>
      <c r="DH235" s="35"/>
      <c r="DI235" s="35"/>
      <c r="DJ235" s="35"/>
      <c r="DK235" s="35"/>
      <c r="DL235" s="35"/>
      <c r="DM235" s="35"/>
      <c r="DN235" s="35"/>
      <c r="DO235" s="35"/>
      <c r="DP235" s="35"/>
      <c r="DQ235" s="35"/>
      <c r="DR235" s="35"/>
      <c r="DS235" s="35"/>
      <c r="DT235" s="35"/>
      <c r="DU235" s="35"/>
      <c r="DV235" s="35"/>
      <c r="DW235" s="35"/>
      <c r="DX235" s="35"/>
      <c r="DY235" s="35"/>
      <c r="DZ235" s="35"/>
    </row>
    <row r="236" spans="1:130" ht="11.25">
      <c r="A236" s="35"/>
      <c r="B236" s="35"/>
      <c r="C236" s="35"/>
      <c r="D236" s="35"/>
      <c r="E236" s="76"/>
      <c r="F236" s="76"/>
      <c r="G236" s="76"/>
      <c r="H236" s="76"/>
      <c r="I236" s="76"/>
      <c r="J236" s="36"/>
      <c r="K236" s="76"/>
      <c r="L236" s="76"/>
      <c r="M236" s="76"/>
      <c r="N236" s="36"/>
      <c r="O236" s="70"/>
      <c r="P236" s="70"/>
      <c r="Q236" s="70"/>
      <c r="R236" s="35"/>
      <c r="S236" s="35"/>
      <c r="T236" s="35"/>
      <c r="U236" s="35"/>
      <c r="V236" s="35"/>
      <c r="W236" s="70"/>
      <c r="X236" s="70"/>
      <c r="Y236" s="35"/>
      <c r="Z236" s="35"/>
      <c r="AA236" s="35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5"/>
      <c r="AS236" s="35"/>
      <c r="AT236" s="35"/>
      <c r="AU236" s="35"/>
      <c r="AV236" s="35"/>
      <c r="AW236" s="35"/>
      <c r="AX236" s="35"/>
      <c r="AY236" s="36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  <c r="BX236" s="35"/>
      <c r="BY236" s="35"/>
      <c r="BZ236" s="35"/>
      <c r="CA236" s="35"/>
      <c r="CB236" s="35"/>
      <c r="CC236" s="35"/>
      <c r="CD236" s="35"/>
      <c r="CE236" s="35"/>
      <c r="CF236" s="35"/>
      <c r="CG236" s="35"/>
      <c r="CH236" s="35"/>
      <c r="CI236" s="35"/>
      <c r="CJ236" s="35"/>
      <c r="CK236" s="35"/>
      <c r="CL236" s="35"/>
      <c r="CM236" s="35"/>
      <c r="CN236" s="35"/>
      <c r="CO236" s="35"/>
      <c r="CP236" s="35"/>
      <c r="CQ236" s="35"/>
      <c r="CR236" s="35"/>
      <c r="CS236" s="35"/>
      <c r="CT236" s="35"/>
      <c r="CU236" s="35"/>
      <c r="CV236" s="35"/>
      <c r="CW236" s="35"/>
      <c r="CX236" s="35"/>
      <c r="CY236" s="35"/>
      <c r="CZ236" s="35"/>
      <c r="DA236" s="35"/>
      <c r="DB236" s="35"/>
      <c r="DC236" s="35"/>
      <c r="DD236" s="35"/>
      <c r="DE236" s="35"/>
      <c r="DF236" s="35"/>
      <c r="DG236" s="35"/>
      <c r="DH236" s="35"/>
      <c r="DI236" s="35"/>
      <c r="DJ236" s="35"/>
      <c r="DK236" s="35"/>
      <c r="DL236" s="35"/>
      <c r="DM236" s="35"/>
      <c r="DN236" s="35"/>
      <c r="DO236" s="35"/>
      <c r="DP236" s="35"/>
      <c r="DQ236" s="35"/>
      <c r="DR236" s="35"/>
      <c r="DS236" s="35"/>
      <c r="DT236" s="35"/>
      <c r="DU236" s="35"/>
      <c r="DV236" s="35"/>
      <c r="DW236" s="35"/>
      <c r="DX236" s="35"/>
      <c r="DY236" s="35"/>
      <c r="DZ236" s="35"/>
    </row>
    <row r="237" spans="1:130" ht="11.25">
      <c r="A237" s="35"/>
      <c r="B237" s="35"/>
      <c r="C237" s="35"/>
      <c r="D237" s="35"/>
      <c r="E237" s="76"/>
      <c r="F237" s="76"/>
      <c r="G237" s="76"/>
      <c r="H237" s="76"/>
      <c r="I237" s="76"/>
      <c r="J237" s="36"/>
      <c r="K237" s="76"/>
      <c r="L237" s="76"/>
      <c r="M237" s="76"/>
      <c r="N237" s="36"/>
      <c r="O237" s="70"/>
      <c r="P237" s="70"/>
      <c r="Q237" s="70"/>
      <c r="R237" s="35"/>
      <c r="S237" s="35"/>
      <c r="T237" s="35"/>
      <c r="U237" s="35"/>
      <c r="V237" s="35"/>
      <c r="W237" s="70"/>
      <c r="X237" s="70"/>
      <c r="Y237" s="35"/>
      <c r="Z237" s="35"/>
      <c r="AA237" s="35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5"/>
      <c r="AS237" s="35"/>
      <c r="AT237" s="35"/>
      <c r="AU237" s="35"/>
      <c r="AV237" s="35"/>
      <c r="AW237" s="35"/>
      <c r="AX237" s="35"/>
      <c r="AY237" s="36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  <c r="BX237" s="35"/>
      <c r="BY237" s="35"/>
      <c r="BZ237" s="35"/>
      <c r="CA237" s="35"/>
      <c r="CB237" s="35"/>
      <c r="CC237" s="35"/>
      <c r="CD237" s="35"/>
      <c r="CE237" s="35"/>
      <c r="CF237" s="35"/>
      <c r="CG237" s="35"/>
      <c r="CH237" s="35"/>
      <c r="CI237" s="35"/>
      <c r="CJ237" s="35"/>
      <c r="CK237" s="35"/>
      <c r="CL237" s="35"/>
      <c r="CM237" s="35"/>
      <c r="CN237" s="35"/>
      <c r="CO237" s="35"/>
      <c r="CP237" s="35"/>
      <c r="CQ237" s="35"/>
      <c r="CR237" s="35"/>
      <c r="CS237" s="35"/>
      <c r="CT237" s="35"/>
      <c r="CU237" s="35"/>
      <c r="CV237" s="35"/>
      <c r="CW237" s="35"/>
      <c r="CX237" s="35"/>
      <c r="CY237" s="35"/>
      <c r="CZ237" s="35"/>
      <c r="DA237" s="35"/>
      <c r="DB237" s="35"/>
      <c r="DC237" s="35"/>
      <c r="DD237" s="35"/>
      <c r="DE237" s="35"/>
      <c r="DF237" s="35"/>
      <c r="DG237" s="35"/>
      <c r="DH237" s="35"/>
      <c r="DI237" s="35"/>
      <c r="DJ237" s="35"/>
      <c r="DK237" s="35"/>
      <c r="DL237" s="35"/>
      <c r="DM237" s="35"/>
      <c r="DN237" s="35"/>
      <c r="DO237" s="35"/>
      <c r="DP237" s="35"/>
      <c r="DQ237" s="35"/>
      <c r="DR237" s="35"/>
      <c r="DS237" s="35"/>
      <c r="DT237" s="35"/>
      <c r="DU237" s="35"/>
      <c r="DV237" s="35"/>
      <c r="DW237" s="35"/>
      <c r="DX237" s="35"/>
      <c r="DY237" s="35"/>
      <c r="DZ237" s="35"/>
    </row>
    <row r="238" spans="1:130" ht="11.25">
      <c r="A238" s="35"/>
      <c r="B238" s="35"/>
      <c r="C238" s="35"/>
      <c r="D238" s="35"/>
      <c r="E238" s="76"/>
      <c r="F238" s="76"/>
      <c r="G238" s="76"/>
      <c r="H238" s="76"/>
      <c r="I238" s="76"/>
      <c r="J238" s="36"/>
      <c r="K238" s="76"/>
      <c r="L238" s="76"/>
      <c r="M238" s="76"/>
      <c r="N238" s="36"/>
      <c r="O238" s="70"/>
      <c r="P238" s="70"/>
      <c r="Q238" s="70"/>
      <c r="R238" s="35"/>
      <c r="S238" s="35"/>
      <c r="T238" s="35"/>
      <c r="U238" s="35"/>
      <c r="V238" s="35"/>
      <c r="W238" s="70"/>
      <c r="X238" s="70"/>
      <c r="Y238" s="35"/>
      <c r="Z238" s="35"/>
      <c r="AA238" s="35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5"/>
      <c r="AS238" s="35"/>
      <c r="AT238" s="35"/>
      <c r="AU238" s="35"/>
      <c r="AV238" s="35"/>
      <c r="AW238" s="35"/>
      <c r="AX238" s="35"/>
      <c r="AY238" s="36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  <c r="BX238" s="35"/>
      <c r="BY238" s="35"/>
      <c r="BZ238" s="35"/>
      <c r="CA238" s="35"/>
      <c r="CB238" s="35"/>
      <c r="CC238" s="35"/>
      <c r="CD238" s="35"/>
      <c r="CE238" s="35"/>
      <c r="CF238" s="35"/>
      <c r="CG238" s="35"/>
      <c r="CH238" s="35"/>
      <c r="CI238" s="35"/>
      <c r="CJ238" s="35"/>
      <c r="CK238" s="35"/>
      <c r="CL238" s="35"/>
      <c r="CM238" s="35"/>
      <c r="CN238" s="35"/>
      <c r="CO238" s="35"/>
      <c r="CP238" s="35"/>
      <c r="CQ238" s="35"/>
      <c r="CR238" s="35"/>
      <c r="CS238" s="35"/>
      <c r="CT238" s="35"/>
      <c r="CU238" s="35"/>
      <c r="CV238" s="35"/>
      <c r="CW238" s="35"/>
      <c r="CX238" s="35"/>
      <c r="CY238" s="35"/>
      <c r="CZ238" s="35"/>
      <c r="DA238" s="35"/>
      <c r="DB238" s="35"/>
      <c r="DC238" s="35"/>
      <c r="DD238" s="35"/>
      <c r="DE238" s="35"/>
      <c r="DF238" s="35"/>
      <c r="DG238" s="35"/>
      <c r="DH238" s="35"/>
      <c r="DI238" s="35"/>
      <c r="DJ238" s="35"/>
      <c r="DK238" s="35"/>
      <c r="DL238" s="35"/>
      <c r="DM238" s="35"/>
      <c r="DN238" s="35"/>
      <c r="DO238" s="35"/>
      <c r="DP238" s="35"/>
      <c r="DQ238" s="35"/>
      <c r="DR238" s="35"/>
      <c r="DS238" s="35"/>
      <c r="DT238" s="35"/>
      <c r="DU238" s="35"/>
      <c r="DV238" s="35"/>
      <c r="DW238" s="35"/>
      <c r="DX238" s="35"/>
      <c r="DY238" s="35"/>
      <c r="DZ238" s="35"/>
    </row>
    <row r="239" spans="1:130" ht="11.25">
      <c r="A239" s="35"/>
      <c r="B239" s="35"/>
      <c r="C239" s="35"/>
      <c r="D239" s="35"/>
      <c r="E239" s="76"/>
      <c r="F239" s="76"/>
      <c r="G239" s="76"/>
      <c r="H239" s="76"/>
      <c r="I239" s="76"/>
      <c r="J239" s="36"/>
      <c r="K239" s="76"/>
      <c r="L239" s="76"/>
      <c r="M239" s="76"/>
      <c r="N239" s="36"/>
      <c r="O239" s="70"/>
      <c r="P239" s="70"/>
      <c r="Q239" s="70"/>
      <c r="R239" s="35"/>
      <c r="S239" s="35"/>
      <c r="T239" s="35"/>
      <c r="U239" s="35"/>
      <c r="V239" s="35"/>
      <c r="W239" s="70"/>
      <c r="X239" s="70"/>
      <c r="Y239" s="35"/>
      <c r="Z239" s="35"/>
      <c r="AA239" s="35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5"/>
      <c r="AS239" s="35"/>
      <c r="AT239" s="35"/>
      <c r="AU239" s="35"/>
      <c r="AV239" s="35"/>
      <c r="AW239" s="35"/>
      <c r="AX239" s="35"/>
      <c r="AY239" s="36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5"/>
      <c r="BV239" s="35"/>
      <c r="BW239" s="35"/>
      <c r="BX239" s="35"/>
      <c r="BY239" s="35"/>
      <c r="BZ239" s="35"/>
      <c r="CA239" s="35"/>
      <c r="CB239" s="35"/>
      <c r="CC239" s="35"/>
      <c r="CD239" s="35"/>
      <c r="CE239" s="35"/>
      <c r="CF239" s="35"/>
      <c r="CG239" s="35"/>
      <c r="CH239" s="35"/>
      <c r="CI239" s="35"/>
      <c r="CJ239" s="35"/>
      <c r="CK239" s="35"/>
      <c r="CL239" s="35"/>
      <c r="CM239" s="35"/>
      <c r="CN239" s="35"/>
      <c r="CO239" s="35"/>
      <c r="CP239" s="35"/>
      <c r="CQ239" s="35"/>
      <c r="CR239" s="35"/>
      <c r="CS239" s="35"/>
      <c r="CT239" s="35"/>
      <c r="CU239" s="35"/>
      <c r="CV239" s="35"/>
      <c r="CW239" s="35"/>
      <c r="CX239" s="35"/>
      <c r="CY239" s="35"/>
      <c r="CZ239" s="35"/>
      <c r="DA239" s="35"/>
      <c r="DB239" s="35"/>
      <c r="DC239" s="35"/>
      <c r="DD239" s="35"/>
      <c r="DE239" s="35"/>
      <c r="DF239" s="35"/>
      <c r="DG239" s="35"/>
      <c r="DH239" s="35"/>
      <c r="DI239" s="35"/>
      <c r="DJ239" s="35"/>
      <c r="DK239" s="35"/>
      <c r="DL239" s="35"/>
      <c r="DM239" s="35"/>
      <c r="DN239" s="35"/>
      <c r="DO239" s="35"/>
      <c r="DP239" s="35"/>
      <c r="DQ239" s="35"/>
      <c r="DR239" s="35"/>
      <c r="DS239" s="35"/>
      <c r="DT239" s="35"/>
      <c r="DU239" s="35"/>
      <c r="DV239" s="35"/>
      <c r="DW239" s="35"/>
      <c r="DX239" s="35"/>
      <c r="DY239" s="35"/>
      <c r="DZ239" s="35"/>
    </row>
    <row r="240" spans="1:130" ht="11.25">
      <c r="A240" s="35"/>
      <c r="B240" s="35"/>
      <c r="C240" s="35"/>
      <c r="D240" s="35"/>
      <c r="E240" s="76"/>
      <c r="F240" s="76"/>
      <c r="G240" s="76"/>
      <c r="H240" s="76"/>
      <c r="I240" s="76"/>
      <c r="J240" s="36"/>
      <c r="K240" s="76"/>
      <c r="L240" s="76"/>
      <c r="M240" s="76"/>
      <c r="N240" s="36"/>
      <c r="O240" s="70"/>
      <c r="P240" s="70"/>
      <c r="Q240" s="70"/>
      <c r="R240" s="35"/>
      <c r="S240" s="35"/>
      <c r="T240" s="35"/>
      <c r="U240" s="35"/>
      <c r="V240" s="35"/>
      <c r="W240" s="70"/>
      <c r="X240" s="70"/>
      <c r="Y240" s="35"/>
      <c r="Z240" s="35"/>
      <c r="AA240" s="35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5"/>
      <c r="AS240" s="35"/>
      <c r="AT240" s="35"/>
      <c r="AU240" s="35"/>
      <c r="AV240" s="35"/>
      <c r="AW240" s="35"/>
      <c r="AX240" s="35"/>
      <c r="AY240" s="36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/>
      <c r="BX240" s="35"/>
      <c r="BY240" s="35"/>
      <c r="BZ240" s="35"/>
      <c r="CA240" s="35"/>
      <c r="CB240" s="35"/>
      <c r="CC240" s="35"/>
      <c r="CD240" s="35"/>
      <c r="CE240" s="35"/>
      <c r="CF240" s="35"/>
      <c r="CG240" s="35"/>
      <c r="CH240" s="35"/>
      <c r="CI240" s="35"/>
      <c r="CJ240" s="35"/>
      <c r="CK240" s="35"/>
      <c r="CL240" s="35"/>
      <c r="CM240" s="35"/>
      <c r="CN240" s="35"/>
      <c r="CO240" s="35"/>
      <c r="CP240" s="35"/>
      <c r="CQ240" s="35"/>
      <c r="CR240" s="35"/>
      <c r="CS240" s="35"/>
      <c r="CT240" s="35"/>
      <c r="CU240" s="35"/>
      <c r="CV240" s="35"/>
      <c r="CW240" s="35"/>
      <c r="CX240" s="35"/>
      <c r="CY240" s="35"/>
      <c r="CZ240" s="35"/>
      <c r="DA240" s="35"/>
      <c r="DB240" s="35"/>
      <c r="DC240" s="35"/>
      <c r="DD240" s="35"/>
      <c r="DE240" s="35"/>
      <c r="DF240" s="35"/>
      <c r="DG240" s="35"/>
      <c r="DH240" s="35"/>
      <c r="DI240" s="35"/>
      <c r="DJ240" s="35"/>
      <c r="DK240" s="35"/>
      <c r="DL240" s="35"/>
      <c r="DM240" s="35"/>
      <c r="DN240" s="35"/>
      <c r="DO240" s="35"/>
      <c r="DP240" s="35"/>
      <c r="DQ240" s="35"/>
      <c r="DR240" s="35"/>
      <c r="DS240" s="35"/>
      <c r="DT240" s="35"/>
      <c r="DU240" s="35"/>
      <c r="DV240" s="35"/>
      <c r="DW240" s="35"/>
      <c r="DX240" s="35"/>
      <c r="DY240" s="35"/>
      <c r="DZ240" s="35"/>
    </row>
    <row r="241" spans="1:130" ht="11.25">
      <c r="A241" s="35"/>
      <c r="B241" s="35"/>
      <c r="C241" s="35"/>
      <c r="D241" s="35"/>
      <c r="E241" s="76"/>
      <c r="F241" s="76"/>
      <c r="G241" s="76"/>
      <c r="H241" s="76"/>
      <c r="I241" s="76"/>
      <c r="J241" s="36"/>
      <c r="K241" s="76"/>
      <c r="L241" s="76"/>
      <c r="M241" s="76"/>
      <c r="N241" s="36"/>
      <c r="O241" s="70"/>
      <c r="P241" s="70"/>
      <c r="Q241" s="70"/>
      <c r="R241" s="35"/>
      <c r="S241" s="35"/>
      <c r="T241" s="35"/>
      <c r="U241" s="35"/>
      <c r="V241" s="35"/>
      <c r="W241" s="70"/>
      <c r="X241" s="70"/>
      <c r="Y241" s="35"/>
      <c r="Z241" s="35"/>
      <c r="AA241" s="35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5"/>
      <c r="AS241" s="35"/>
      <c r="AT241" s="35"/>
      <c r="AU241" s="35"/>
      <c r="AV241" s="35"/>
      <c r="AW241" s="35"/>
      <c r="AX241" s="35"/>
      <c r="AY241" s="36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  <c r="BV241" s="35"/>
      <c r="BW241" s="35"/>
      <c r="BX241" s="35"/>
      <c r="BY241" s="35"/>
      <c r="BZ241" s="35"/>
      <c r="CA241" s="35"/>
      <c r="CB241" s="35"/>
      <c r="CC241" s="35"/>
      <c r="CD241" s="35"/>
      <c r="CE241" s="35"/>
      <c r="CF241" s="35"/>
      <c r="CG241" s="35"/>
      <c r="CH241" s="35"/>
      <c r="CI241" s="35"/>
      <c r="CJ241" s="35"/>
      <c r="CK241" s="35"/>
      <c r="CL241" s="35"/>
      <c r="CM241" s="35"/>
      <c r="CN241" s="35"/>
      <c r="CO241" s="35"/>
      <c r="CP241" s="35"/>
      <c r="CQ241" s="35"/>
      <c r="CR241" s="35"/>
      <c r="CS241" s="35"/>
      <c r="CT241" s="35"/>
      <c r="CU241" s="35"/>
      <c r="CV241" s="35"/>
      <c r="CW241" s="35"/>
      <c r="CX241" s="35"/>
      <c r="CY241" s="35"/>
      <c r="CZ241" s="35"/>
      <c r="DA241" s="35"/>
      <c r="DB241" s="35"/>
      <c r="DC241" s="35"/>
      <c r="DD241" s="35"/>
      <c r="DE241" s="35"/>
      <c r="DF241" s="35"/>
      <c r="DG241" s="35"/>
      <c r="DH241" s="35"/>
      <c r="DI241" s="35"/>
      <c r="DJ241" s="35"/>
      <c r="DK241" s="35"/>
      <c r="DL241" s="35"/>
      <c r="DM241" s="35"/>
      <c r="DN241" s="35"/>
      <c r="DO241" s="35"/>
      <c r="DP241" s="35"/>
      <c r="DQ241" s="35"/>
      <c r="DR241" s="35"/>
      <c r="DS241" s="35"/>
      <c r="DT241" s="35"/>
      <c r="DU241" s="35"/>
      <c r="DV241" s="35"/>
      <c r="DW241" s="35"/>
      <c r="DX241" s="35"/>
      <c r="DY241" s="35"/>
      <c r="DZ241" s="35"/>
    </row>
    <row r="242" spans="1:130" ht="11.25">
      <c r="A242" s="35"/>
      <c r="B242" s="35"/>
      <c r="C242" s="35"/>
      <c r="D242" s="35"/>
      <c r="E242" s="76"/>
      <c r="F242" s="76"/>
      <c r="G242" s="76"/>
      <c r="H242" s="76"/>
      <c r="I242" s="76"/>
      <c r="J242" s="36"/>
      <c r="K242" s="76"/>
      <c r="L242" s="76"/>
      <c r="M242" s="76"/>
      <c r="N242" s="36"/>
      <c r="O242" s="70"/>
      <c r="P242" s="70"/>
      <c r="Q242" s="70"/>
      <c r="R242" s="35"/>
      <c r="S242" s="35"/>
      <c r="T242" s="35"/>
      <c r="U242" s="35"/>
      <c r="V242" s="35"/>
      <c r="W242" s="70"/>
      <c r="X242" s="70"/>
      <c r="Y242" s="35"/>
      <c r="Z242" s="35"/>
      <c r="AA242" s="35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5"/>
      <c r="AS242" s="35"/>
      <c r="AT242" s="35"/>
      <c r="AU242" s="35"/>
      <c r="AV242" s="35"/>
      <c r="AW242" s="35"/>
      <c r="AX242" s="35"/>
      <c r="AY242" s="36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35"/>
      <c r="BV242" s="35"/>
      <c r="BW242" s="35"/>
      <c r="BX242" s="35"/>
      <c r="BY242" s="35"/>
      <c r="BZ242" s="35"/>
      <c r="CA242" s="35"/>
      <c r="CB242" s="35"/>
      <c r="CC242" s="35"/>
      <c r="CD242" s="35"/>
      <c r="CE242" s="35"/>
      <c r="CF242" s="35"/>
      <c r="CG242" s="35"/>
      <c r="CH242" s="35"/>
      <c r="CI242" s="35"/>
      <c r="CJ242" s="35"/>
      <c r="CK242" s="35"/>
      <c r="CL242" s="35"/>
      <c r="CM242" s="35"/>
      <c r="CN242" s="35"/>
      <c r="CO242" s="35"/>
      <c r="CP242" s="35"/>
      <c r="CQ242" s="35"/>
      <c r="CR242" s="35"/>
      <c r="CS242" s="35"/>
      <c r="CT242" s="35"/>
      <c r="CU242" s="35"/>
      <c r="CV242" s="35"/>
      <c r="CW242" s="35"/>
      <c r="CX242" s="35"/>
      <c r="CY242" s="35"/>
      <c r="CZ242" s="35"/>
      <c r="DA242" s="35"/>
      <c r="DB242" s="35"/>
      <c r="DC242" s="35"/>
      <c r="DD242" s="35"/>
      <c r="DE242" s="35"/>
      <c r="DF242" s="35"/>
      <c r="DG242" s="35"/>
      <c r="DH242" s="35"/>
      <c r="DI242" s="35"/>
      <c r="DJ242" s="35"/>
      <c r="DK242" s="35"/>
      <c r="DL242" s="35"/>
      <c r="DM242" s="35"/>
      <c r="DN242" s="35"/>
      <c r="DO242" s="35"/>
      <c r="DP242" s="35"/>
      <c r="DQ242" s="35"/>
      <c r="DR242" s="35"/>
      <c r="DS242" s="35"/>
      <c r="DT242" s="35"/>
      <c r="DU242" s="35"/>
      <c r="DV242" s="35"/>
      <c r="DW242" s="35"/>
      <c r="DX242" s="35"/>
      <c r="DY242" s="35"/>
      <c r="DZ242" s="35"/>
    </row>
    <row r="243" spans="1:130" ht="11.25">
      <c r="A243" s="35"/>
      <c r="B243" s="35"/>
      <c r="C243" s="35"/>
      <c r="D243" s="35"/>
      <c r="E243" s="76"/>
      <c r="F243" s="76"/>
      <c r="G243" s="76"/>
      <c r="H243" s="76"/>
      <c r="I243" s="76"/>
      <c r="J243" s="36"/>
      <c r="K243" s="76"/>
      <c r="L243" s="76"/>
      <c r="M243" s="76"/>
      <c r="N243" s="36"/>
      <c r="O243" s="70"/>
      <c r="P243" s="70"/>
      <c r="Q243" s="70"/>
      <c r="R243" s="35"/>
      <c r="S243" s="35"/>
      <c r="T243" s="35"/>
      <c r="U243" s="35"/>
      <c r="V243" s="35"/>
      <c r="W243" s="70"/>
      <c r="X243" s="70"/>
      <c r="Y243" s="35"/>
      <c r="Z243" s="35"/>
      <c r="AA243" s="35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5"/>
      <c r="AS243" s="35"/>
      <c r="AT243" s="35"/>
      <c r="AU243" s="35"/>
      <c r="AV243" s="35"/>
      <c r="AW243" s="35"/>
      <c r="AX243" s="35"/>
      <c r="AY243" s="36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35"/>
      <c r="BV243" s="35"/>
      <c r="BW243" s="35"/>
      <c r="BX243" s="35"/>
      <c r="BY243" s="35"/>
      <c r="BZ243" s="35"/>
      <c r="CA243" s="35"/>
      <c r="CB243" s="35"/>
      <c r="CC243" s="35"/>
      <c r="CD243" s="35"/>
      <c r="CE243" s="35"/>
      <c r="CF243" s="35"/>
      <c r="CG243" s="35"/>
      <c r="CH243" s="35"/>
      <c r="CI243" s="35"/>
      <c r="CJ243" s="35"/>
      <c r="CK243" s="35"/>
      <c r="CL243" s="35"/>
      <c r="CM243" s="35"/>
      <c r="CN243" s="35"/>
      <c r="CO243" s="35"/>
      <c r="CP243" s="35"/>
      <c r="CQ243" s="35"/>
      <c r="CR243" s="35"/>
      <c r="CS243" s="35"/>
      <c r="CT243" s="35"/>
      <c r="CU243" s="35"/>
      <c r="CV243" s="35"/>
      <c r="CW243" s="35"/>
      <c r="CX243" s="35"/>
      <c r="CY243" s="35"/>
      <c r="CZ243" s="35"/>
      <c r="DA243" s="35"/>
      <c r="DB243" s="35"/>
      <c r="DC243" s="35"/>
      <c r="DD243" s="35"/>
      <c r="DE243" s="35"/>
      <c r="DF243" s="35"/>
      <c r="DG243" s="35"/>
      <c r="DH243" s="35"/>
      <c r="DI243" s="35"/>
      <c r="DJ243" s="35"/>
      <c r="DK243" s="35"/>
      <c r="DL243" s="35"/>
      <c r="DM243" s="35"/>
      <c r="DN243" s="35"/>
      <c r="DO243" s="35"/>
      <c r="DP243" s="35"/>
      <c r="DQ243" s="35"/>
      <c r="DR243" s="35"/>
      <c r="DS243" s="35"/>
      <c r="DT243" s="35"/>
      <c r="DU243" s="35"/>
      <c r="DV243" s="35"/>
      <c r="DW243" s="35"/>
      <c r="DX243" s="35"/>
      <c r="DY243" s="35"/>
      <c r="DZ243" s="35"/>
    </row>
    <row r="244" spans="1:130" ht="11.25">
      <c r="A244" s="35"/>
      <c r="B244" s="35"/>
      <c r="C244" s="35"/>
      <c r="D244" s="35"/>
      <c r="E244" s="76"/>
      <c r="F244" s="76"/>
      <c r="G244" s="76"/>
      <c r="H244" s="76"/>
      <c r="I244" s="76"/>
      <c r="J244" s="36"/>
      <c r="K244" s="76"/>
      <c r="L244" s="76"/>
      <c r="M244" s="76"/>
      <c r="N244" s="36"/>
      <c r="O244" s="70"/>
      <c r="P244" s="70"/>
      <c r="Q244" s="70"/>
      <c r="R244" s="35"/>
      <c r="S244" s="35"/>
      <c r="T244" s="35"/>
      <c r="U244" s="35"/>
      <c r="V244" s="35"/>
      <c r="W244" s="70"/>
      <c r="X244" s="70"/>
      <c r="Y244" s="35"/>
      <c r="Z244" s="35"/>
      <c r="AA244" s="35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5"/>
      <c r="AS244" s="35"/>
      <c r="AT244" s="35"/>
      <c r="AU244" s="35"/>
      <c r="AV244" s="35"/>
      <c r="AW244" s="35"/>
      <c r="AX244" s="35"/>
      <c r="AY244" s="36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  <c r="BV244" s="35"/>
      <c r="BW244" s="35"/>
      <c r="BX244" s="35"/>
      <c r="BY244" s="35"/>
      <c r="BZ244" s="35"/>
      <c r="CA244" s="35"/>
      <c r="CB244" s="35"/>
      <c r="CC244" s="35"/>
      <c r="CD244" s="35"/>
      <c r="CE244" s="35"/>
      <c r="CF244" s="35"/>
      <c r="CG244" s="35"/>
      <c r="CH244" s="35"/>
      <c r="CI244" s="35"/>
      <c r="CJ244" s="35"/>
      <c r="CK244" s="35"/>
      <c r="CL244" s="35"/>
      <c r="CM244" s="35"/>
      <c r="CN244" s="35"/>
      <c r="CO244" s="35"/>
      <c r="CP244" s="35"/>
      <c r="CQ244" s="35"/>
      <c r="CR244" s="35"/>
      <c r="CS244" s="35"/>
      <c r="CT244" s="35"/>
      <c r="CU244" s="35"/>
      <c r="CV244" s="35"/>
      <c r="CW244" s="35"/>
      <c r="CX244" s="35"/>
      <c r="CY244" s="35"/>
      <c r="CZ244" s="35"/>
      <c r="DA244" s="35"/>
      <c r="DB244" s="35"/>
      <c r="DC244" s="35"/>
      <c r="DD244" s="35"/>
      <c r="DE244" s="35"/>
      <c r="DF244" s="35"/>
      <c r="DG244" s="35"/>
      <c r="DH244" s="35"/>
      <c r="DI244" s="35"/>
      <c r="DJ244" s="35"/>
      <c r="DK244" s="35"/>
      <c r="DL244" s="35"/>
      <c r="DM244" s="35"/>
      <c r="DN244" s="35"/>
      <c r="DO244" s="35"/>
      <c r="DP244" s="35"/>
      <c r="DQ244" s="35"/>
      <c r="DR244" s="35"/>
      <c r="DS244" s="35"/>
      <c r="DT244" s="35"/>
      <c r="DU244" s="35"/>
      <c r="DV244" s="35"/>
      <c r="DW244" s="35"/>
      <c r="DX244" s="35"/>
      <c r="DY244" s="35"/>
      <c r="DZ244" s="35"/>
    </row>
    <row r="245" spans="1:130" ht="11.25">
      <c r="A245" s="35"/>
      <c r="B245" s="35"/>
      <c r="C245" s="35"/>
      <c r="D245" s="35"/>
      <c r="E245" s="76"/>
      <c r="F245" s="76"/>
      <c r="G245" s="76"/>
      <c r="H245" s="76"/>
      <c r="I245" s="76"/>
      <c r="J245" s="36"/>
      <c r="K245" s="76"/>
      <c r="L245" s="76"/>
      <c r="M245" s="76"/>
      <c r="N245" s="36"/>
      <c r="O245" s="70"/>
      <c r="P245" s="70"/>
      <c r="Q245" s="70"/>
      <c r="R245" s="35"/>
      <c r="S245" s="35"/>
      <c r="T245" s="35"/>
      <c r="U245" s="35"/>
      <c r="V245" s="35"/>
      <c r="W245" s="70"/>
      <c r="X245" s="70"/>
      <c r="Y245" s="35"/>
      <c r="Z245" s="35"/>
      <c r="AA245" s="35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5"/>
      <c r="AS245" s="35"/>
      <c r="AT245" s="35"/>
      <c r="AU245" s="35"/>
      <c r="AV245" s="35"/>
      <c r="AW245" s="35"/>
      <c r="AX245" s="35"/>
      <c r="AY245" s="36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/>
      <c r="CA245" s="35"/>
      <c r="CB245" s="35"/>
      <c r="CC245" s="35"/>
      <c r="CD245" s="35"/>
      <c r="CE245" s="35"/>
      <c r="CF245" s="35"/>
      <c r="CG245" s="35"/>
      <c r="CH245" s="35"/>
      <c r="CI245" s="35"/>
      <c r="CJ245" s="35"/>
      <c r="CK245" s="35"/>
      <c r="CL245" s="35"/>
      <c r="CM245" s="35"/>
      <c r="CN245" s="35"/>
      <c r="CO245" s="35"/>
      <c r="CP245" s="35"/>
      <c r="CQ245" s="35"/>
      <c r="CR245" s="35"/>
      <c r="CS245" s="35"/>
      <c r="CT245" s="35"/>
      <c r="CU245" s="35"/>
      <c r="CV245" s="35"/>
      <c r="CW245" s="35"/>
      <c r="CX245" s="35"/>
      <c r="CY245" s="35"/>
      <c r="CZ245" s="35"/>
      <c r="DA245" s="35"/>
      <c r="DB245" s="35"/>
      <c r="DC245" s="35"/>
      <c r="DD245" s="35"/>
      <c r="DE245" s="35"/>
      <c r="DF245" s="35"/>
      <c r="DG245" s="35"/>
      <c r="DH245" s="35"/>
      <c r="DI245" s="35"/>
      <c r="DJ245" s="35"/>
      <c r="DK245" s="35"/>
      <c r="DL245" s="35"/>
      <c r="DM245" s="35"/>
      <c r="DN245" s="35"/>
      <c r="DO245" s="35"/>
      <c r="DP245" s="35"/>
      <c r="DQ245" s="35"/>
      <c r="DR245" s="35"/>
      <c r="DS245" s="35"/>
      <c r="DT245" s="35"/>
      <c r="DU245" s="35"/>
      <c r="DV245" s="35"/>
      <c r="DW245" s="35"/>
      <c r="DX245" s="35"/>
      <c r="DY245" s="35"/>
      <c r="DZ245" s="35"/>
    </row>
    <row r="246" spans="1:130" ht="11.25">
      <c r="A246" s="35"/>
      <c r="B246" s="35"/>
      <c r="C246" s="35"/>
      <c r="D246" s="35"/>
      <c r="E246" s="76"/>
      <c r="F246" s="76"/>
      <c r="G246" s="76"/>
      <c r="H246" s="76"/>
      <c r="I246" s="76"/>
      <c r="J246" s="36"/>
      <c r="K246" s="76"/>
      <c r="L246" s="76"/>
      <c r="M246" s="76"/>
      <c r="N246" s="36"/>
      <c r="O246" s="70"/>
      <c r="P246" s="70"/>
      <c r="Q246" s="70"/>
      <c r="R246" s="35"/>
      <c r="S246" s="35"/>
      <c r="T246" s="35"/>
      <c r="U246" s="35"/>
      <c r="V246" s="35"/>
      <c r="W246" s="70"/>
      <c r="X246" s="70"/>
      <c r="Y246" s="35"/>
      <c r="Z246" s="35"/>
      <c r="AA246" s="35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5"/>
      <c r="AS246" s="35"/>
      <c r="AT246" s="35"/>
      <c r="AU246" s="35"/>
      <c r="AV246" s="35"/>
      <c r="AW246" s="35"/>
      <c r="AX246" s="35"/>
      <c r="AY246" s="36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  <c r="BU246" s="35"/>
      <c r="BV246" s="35"/>
      <c r="BW246" s="35"/>
      <c r="BX246" s="35"/>
      <c r="BY246" s="35"/>
      <c r="BZ246" s="35"/>
      <c r="CA246" s="35"/>
      <c r="CB246" s="35"/>
      <c r="CC246" s="35"/>
      <c r="CD246" s="35"/>
      <c r="CE246" s="35"/>
      <c r="CF246" s="35"/>
      <c r="CG246" s="35"/>
      <c r="CH246" s="35"/>
      <c r="CI246" s="35"/>
      <c r="CJ246" s="35"/>
      <c r="CK246" s="35"/>
      <c r="CL246" s="35"/>
      <c r="CM246" s="35"/>
      <c r="CN246" s="35"/>
      <c r="CO246" s="35"/>
      <c r="CP246" s="35"/>
      <c r="CQ246" s="35"/>
      <c r="CR246" s="35"/>
      <c r="CS246" s="35"/>
      <c r="CT246" s="35"/>
      <c r="CU246" s="35"/>
      <c r="CV246" s="35"/>
      <c r="CW246" s="35"/>
      <c r="CX246" s="35"/>
      <c r="CY246" s="35"/>
      <c r="CZ246" s="35"/>
      <c r="DA246" s="35"/>
      <c r="DB246" s="35"/>
      <c r="DC246" s="35"/>
      <c r="DD246" s="35"/>
      <c r="DE246" s="35"/>
      <c r="DF246" s="35"/>
      <c r="DG246" s="35"/>
      <c r="DH246" s="35"/>
      <c r="DI246" s="35"/>
      <c r="DJ246" s="35"/>
      <c r="DK246" s="35"/>
      <c r="DL246" s="35"/>
      <c r="DM246" s="35"/>
      <c r="DN246" s="35"/>
      <c r="DO246" s="35"/>
      <c r="DP246" s="35"/>
      <c r="DQ246" s="35"/>
      <c r="DR246" s="35"/>
      <c r="DS246" s="35"/>
      <c r="DT246" s="35"/>
      <c r="DU246" s="35"/>
      <c r="DV246" s="35"/>
      <c r="DW246" s="35"/>
      <c r="DX246" s="35"/>
      <c r="DY246" s="35"/>
      <c r="DZ246" s="35"/>
    </row>
    <row r="247" spans="1:130" ht="11.25">
      <c r="A247" s="35"/>
      <c r="B247" s="35"/>
      <c r="C247" s="35"/>
      <c r="D247" s="35"/>
      <c r="E247" s="76"/>
      <c r="F247" s="76"/>
      <c r="G247" s="76"/>
      <c r="H247" s="76"/>
      <c r="I247" s="76"/>
      <c r="J247" s="36"/>
      <c r="K247" s="76"/>
      <c r="L247" s="76"/>
      <c r="M247" s="76"/>
      <c r="N247" s="36"/>
      <c r="O247" s="70"/>
      <c r="P247" s="70"/>
      <c r="Q247" s="70"/>
      <c r="R247" s="35"/>
      <c r="S247" s="35"/>
      <c r="T247" s="35"/>
      <c r="U247" s="35"/>
      <c r="V247" s="35"/>
      <c r="W247" s="70"/>
      <c r="X247" s="70"/>
      <c r="Y247" s="35"/>
      <c r="Z247" s="35"/>
      <c r="AA247" s="35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5"/>
      <c r="AS247" s="35"/>
      <c r="AT247" s="35"/>
      <c r="AU247" s="35"/>
      <c r="AV247" s="35"/>
      <c r="AW247" s="35"/>
      <c r="AX247" s="35"/>
      <c r="AY247" s="36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5"/>
      <c r="BS247" s="35"/>
      <c r="BT247" s="35"/>
      <c r="BU247" s="35"/>
      <c r="BV247" s="35"/>
      <c r="BW247" s="35"/>
      <c r="BX247" s="35"/>
      <c r="BY247" s="35"/>
      <c r="BZ247" s="35"/>
      <c r="CA247" s="35"/>
      <c r="CB247" s="35"/>
      <c r="CC247" s="35"/>
      <c r="CD247" s="35"/>
      <c r="CE247" s="35"/>
      <c r="CF247" s="35"/>
      <c r="CG247" s="35"/>
      <c r="CH247" s="35"/>
      <c r="CI247" s="35"/>
      <c r="CJ247" s="35"/>
      <c r="CK247" s="35"/>
      <c r="CL247" s="35"/>
      <c r="CM247" s="35"/>
      <c r="CN247" s="35"/>
      <c r="CO247" s="35"/>
      <c r="CP247" s="35"/>
      <c r="CQ247" s="35"/>
      <c r="CR247" s="35"/>
      <c r="CS247" s="35"/>
      <c r="CT247" s="35"/>
      <c r="CU247" s="35"/>
      <c r="CV247" s="35"/>
      <c r="CW247" s="35"/>
      <c r="CX247" s="35"/>
      <c r="CY247" s="35"/>
      <c r="CZ247" s="35"/>
      <c r="DA247" s="35"/>
      <c r="DB247" s="35"/>
      <c r="DC247" s="35"/>
      <c r="DD247" s="35"/>
      <c r="DE247" s="35"/>
      <c r="DF247" s="35"/>
      <c r="DG247" s="35"/>
      <c r="DH247" s="35"/>
      <c r="DI247" s="35"/>
      <c r="DJ247" s="35"/>
      <c r="DK247" s="35"/>
      <c r="DL247" s="35"/>
      <c r="DM247" s="35"/>
      <c r="DN247" s="35"/>
      <c r="DO247" s="35"/>
      <c r="DP247" s="35"/>
      <c r="DQ247" s="35"/>
      <c r="DR247" s="35"/>
      <c r="DS247" s="35"/>
      <c r="DT247" s="35"/>
      <c r="DU247" s="35"/>
      <c r="DV247" s="35"/>
      <c r="DW247" s="35"/>
      <c r="DX247" s="35"/>
      <c r="DY247" s="35"/>
      <c r="DZ247" s="35"/>
    </row>
    <row r="248" spans="1:130" ht="11.25">
      <c r="A248" s="35"/>
      <c r="B248" s="35"/>
      <c r="C248" s="35"/>
      <c r="D248" s="35"/>
      <c r="E248" s="76"/>
      <c r="F248" s="76"/>
      <c r="G248" s="76"/>
      <c r="H248" s="76"/>
      <c r="I248" s="76"/>
      <c r="J248" s="36"/>
      <c r="K248" s="76"/>
      <c r="L248" s="76"/>
      <c r="M248" s="76"/>
      <c r="N248" s="36"/>
      <c r="O248" s="70"/>
      <c r="P248" s="70"/>
      <c r="Q248" s="70"/>
      <c r="R248" s="35"/>
      <c r="S248" s="35"/>
      <c r="T248" s="35"/>
      <c r="U248" s="35"/>
      <c r="V248" s="35"/>
      <c r="W248" s="70"/>
      <c r="X248" s="70"/>
      <c r="Y248" s="35"/>
      <c r="Z248" s="35"/>
      <c r="AA248" s="35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5"/>
      <c r="AS248" s="35"/>
      <c r="AT248" s="35"/>
      <c r="AU248" s="35"/>
      <c r="AV248" s="35"/>
      <c r="AW248" s="35"/>
      <c r="AX248" s="35"/>
      <c r="AY248" s="36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5"/>
      <c r="BV248" s="35"/>
      <c r="BW248" s="35"/>
      <c r="BX248" s="35"/>
      <c r="BY248" s="35"/>
      <c r="BZ248" s="35"/>
      <c r="CA248" s="35"/>
      <c r="CB248" s="35"/>
      <c r="CC248" s="35"/>
      <c r="CD248" s="35"/>
      <c r="CE248" s="35"/>
      <c r="CF248" s="35"/>
      <c r="CG248" s="35"/>
      <c r="CH248" s="35"/>
      <c r="CI248" s="35"/>
      <c r="CJ248" s="35"/>
      <c r="CK248" s="35"/>
      <c r="CL248" s="35"/>
      <c r="CM248" s="35"/>
      <c r="CN248" s="35"/>
      <c r="CO248" s="35"/>
      <c r="CP248" s="35"/>
      <c r="CQ248" s="35"/>
      <c r="CR248" s="35"/>
      <c r="CS248" s="35"/>
      <c r="CT248" s="35"/>
      <c r="CU248" s="35"/>
      <c r="CV248" s="35"/>
      <c r="CW248" s="35"/>
      <c r="CX248" s="35"/>
      <c r="CY248" s="35"/>
      <c r="CZ248" s="35"/>
      <c r="DA248" s="35"/>
      <c r="DB248" s="35"/>
      <c r="DC248" s="35"/>
      <c r="DD248" s="35"/>
      <c r="DE248" s="35"/>
      <c r="DF248" s="35"/>
      <c r="DG248" s="35"/>
      <c r="DH248" s="35"/>
      <c r="DI248" s="35"/>
      <c r="DJ248" s="35"/>
      <c r="DK248" s="35"/>
      <c r="DL248" s="35"/>
      <c r="DM248" s="35"/>
      <c r="DN248" s="35"/>
      <c r="DO248" s="35"/>
      <c r="DP248" s="35"/>
      <c r="DQ248" s="35"/>
      <c r="DR248" s="35"/>
      <c r="DS248" s="35"/>
      <c r="DT248" s="35"/>
      <c r="DU248" s="35"/>
      <c r="DV248" s="35"/>
      <c r="DW248" s="35"/>
      <c r="DX248" s="35"/>
      <c r="DY248" s="35"/>
      <c r="DZ248" s="35"/>
    </row>
    <row r="249" spans="1:130" ht="11.25">
      <c r="A249" s="35"/>
      <c r="B249" s="35"/>
      <c r="C249" s="35"/>
      <c r="D249" s="35"/>
      <c r="E249" s="76"/>
      <c r="F249" s="76"/>
      <c r="G249" s="76"/>
      <c r="H249" s="76"/>
      <c r="I249" s="76"/>
      <c r="J249" s="36"/>
      <c r="K249" s="76"/>
      <c r="L249" s="76"/>
      <c r="M249" s="76"/>
      <c r="N249" s="36"/>
      <c r="O249" s="70"/>
      <c r="P249" s="70"/>
      <c r="Q249" s="70"/>
      <c r="R249" s="35"/>
      <c r="S249" s="35"/>
      <c r="T249" s="35"/>
      <c r="U249" s="35"/>
      <c r="V249" s="35"/>
      <c r="W249" s="70"/>
      <c r="X249" s="70"/>
      <c r="Y249" s="35"/>
      <c r="Z249" s="35"/>
      <c r="AA249" s="35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5"/>
      <c r="AS249" s="35"/>
      <c r="AT249" s="35"/>
      <c r="AU249" s="35"/>
      <c r="AV249" s="35"/>
      <c r="AW249" s="35"/>
      <c r="AX249" s="35"/>
      <c r="AY249" s="36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35"/>
      <c r="BV249" s="35"/>
      <c r="BW249" s="35"/>
      <c r="BX249" s="35"/>
      <c r="BY249" s="35"/>
      <c r="BZ249" s="35"/>
      <c r="CA249" s="35"/>
      <c r="CB249" s="35"/>
      <c r="CC249" s="35"/>
      <c r="CD249" s="35"/>
      <c r="CE249" s="35"/>
      <c r="CF249" s="35"/>
      <c r="CG249" s="35"/>
      <c r="CH249" s="35"/>
      <c r="CI249" s="35"/>
      <c r="CJ249" s="35"/>
      <c r="CK249" s="35"/>
      <c r="CL249" s="35"/>
      <c r="CM249" s="35"/>
      <c r="CN249" s="35"/>
      <c r="CO249" s="35"/>
      <c r="CP249" s="35"/>
      <c r="CQ249" s="35"/>
      <c r="CR249" s="35"/>
      <c r="CS249" s="35"/>
      <c r="CT249" s="35"/>
      <c r="CU249" s="35"/>
      <c r="CV249" s="35"/>
      <c r="CW249" s="35"/>
      <c r="CX249" s="35"/>
      <c r="CY249" s="35"/>
      <c r="CZ249" s="35"/>
      <c r="DA249" s="35"/>
      <c r="DB249" s="35"/>
      <c r="DC249" s="35"/>
      <c r="DD249" s="35"/>
      <c r="DE249" s="35"/>
      <c r="DF249" s="35"/>
      <c r="DG249" s="35"/>
      <c r="DH249" s="35"/>
      <c r="DI249" s="35"/>
      <c r="DJ249" s="35"/>
      <c r="DK249" s="35"/>
      <c r="DL249" s="35"/>
      <c r="DM249" s="35"/>
      <c r="DN249" s="35"/>
      <c r="DO249" s="35"/>
      <c r="DP249" s="35"/>
      <c r="DQ249" s="35"/>
      <c r="DR249" s="35"/>
      <c r="DS249" s="35"/>
      <c r="DT249" s="35"/>
      <c r="DU249" s="35"/>
      <c r="DV249" s="35"/>
      <c r="DW249" s="35"/>
      <c r="DX249" s="35"/>
      <c r="DY249" s="35"/>
      <c r="DZ249" s="35"/>
    </row>
    <row r="250" spans="1:130" ht="11.25">
      <c r="A250" s="35"/>
      <c r="B250" s="35"/>
      <c r="C250" s="35"/>
      <c r="D250" s="35"/>
      <c r="E250" s="76"/>
      <c r="F250" s="76"/>
      <c r="G250" s="76"/>
      <c r="H250" s="76"/>
      <c r="I250" s="76"/>
      <c r="J250" s="36"/>
      <c r="K250" s="76"/>
      <c r="L250" s="76"/>
      <c r="M250" s="76"/>
      <c r="N250" s="36"/>
      <c r="O250" s="70"/>
      <c r="P250" s="70"/>
      <c r="Q250" s="70"/>
      <c r="R250" s="35"/>
      <c r="S250" s="35"/>
      <c r="T250" s="35"/>
      <c r="U250" s="35"/>
      <c r="V250" s="35"/>
      <c r="W250" s="70"/>
      <c r="X250" s="70"/>
      <c r="Y250" s="35"/>
      <c r="Z250" s="35"/>
      <c r="AA250" s="35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5"/>
      <c r="AS250" s="35"/>
      <c r="AT250" s="35"/>
      <c r="AU250" s="35"/>
      <c r="AV250" s="35"/>
      <c r="AW250" s="35"/>
      <c r="AX250" s="35"/>
      <c r="AY250" s="36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5"/>
      <c r="BV250" s="35"/>
      <c r="BW250" s="35"/>
      <c r="BX250" s="35"/>
      <c r="BY250" s="35"/>
      <c r="BZ250" s="35"/>
      <c r="CA250" s="35"/>
      <c r="CB250" s="35"/>
      <c r="CC250" s="35"/>
      <c r="CD250" s="35"/>
      <c r="CE250" s="35"/>
      <c r="CF250" s="35"/>
      <c r="CG250" s="35"/>
      <c r="CH250" s="35"/>
      <c r="CI250" s="35"/>
      <c r="CJ250" s="35"/>
      <c r="CK250" s="35"/>
      <c r="CL250" s="35"/>
      <c r="CM250" s="35"/>
      <c r="CN250" s="35"/>
      <c r="CO250" s="35"/>
      <c r="CP250" s="35"/>
      <c r="CQ250" s="35"/>
      <c r="CR250" s="35"/>
      <c r="CS250" s="35"/>
      <c r="CT250" s="35"/>
      <c r="CU250" s="35"/>
      <c r="CV250" s="35"/>
      <c r="CW250" s="35"/>
      <c r="CX250" s="35"/>
      <c r="CY250" s="35"/>
      <c r="CZ250" s="35"/>
      <c r="DA250" s="35"/>
      <c r="DB250" s="35"/>
      <c r="DC250" s="35"/>
      <c r="DD250" s="35"/>
      <c r="DE250" s="35"/>
      <c r="DF250" s="35"/>
      <c r="DG250" s="35"/>
      <c r="DH250" s="35"/>
      <c r="DI250" s="35"/>
      <c r="DJ250" s="35"/>
      <c r="DK250" s="35"/>
      <c r="DL250" s="35"/>
      <c r="DM250" s="35"/>
      <c r="DN250" s="35"/>
      <c r="DO250" s="35"/>
      <c r="DP250" s="35"/>
      <c r="DQ250" s="35"/>
      <c r="DR250" s="35"/>
      <c r="DS250" s="35"/>
      <c r="DT250" s="35"/>
      <c r="DU250" s="35"/>
      <c r="DV250" s="35"/>
      <c r="DW250" s="35"/>
      <c r="DX250" s="35"/>
      <c r="DY250" s="35"/>
      <c r="DZ250" s="35"/>
    </row>
    <row r="251" spans="1:130" ht="11.25">
      <c r="A251" s="35"/>
      <c r="B251" s="35"/>
      <c r="C251" s="35"/>
      <c r="D251" s="35"/>
      <c r="E251" s="76"/>
      <c r="F251" s="76"/>
      <c r="G251" s="76"/>
      <c r="H251" s="76"/>
      <c r="I251" s="76"/>
      <c r="J251" s="36"/>
      <c r="K251" s="76"/>
      <c r="L251" s="76"/>
      <c r="M251" s="76"/>
      <c r="N251" s="36"/>
      <c r="O251" s="70"/>
      <c r="P251" s="70"/>
      <c r="Q251" s="70"/>
      <c r="R251" s="35"/>
      <c r="S251" s="35"/>
      <c r="T251" s="35"/>
      <c r="U251" s="35"/>
      <c r="V251" s="35"/>
      <c r="W251" s="70"/>
      <c r="X251" s="70"/>
      <c r="Y251" s="35"/>
      <c r="Z251" s="35"/>
      <c r="AA251" s="35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5"/>
      <c r="AS251" s="35"/>
      <c r="AT251" s="35"/>
      <c r="AU251" s="35"/>
      <c r="AV251" s="35"/>
      <c r="AW251" s="35"/>
      <c r="AX251" s="35"/>
      <c r="AY251" s="36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35"/>
      <c r="BR251" s="35"/>
      <c r="BS251" s="35"/>
      <c r="BT251" s="35"/>
      <c r="BU251" s="35"/>
      <c r="BV251" s="35"/>
      <c r="BW251" s="35"/>
      <c r="BX251" s="35"/>
      <c r="BY251" s="35"/>
      <c r="BZ251" s="35"/>
      <c r="CA251" s="35"/>
      <c r="CB251" s="35"/>
      <c r="CC251" s="35"/>
      <c r="CD251" s="35"/>
      <c r="CE251" s="35"/>
      <c r="CF251" s="35"/>
      <c r="CG251" s="35"/>
      <c r="CH251" s="35"/>
      <c r="CI251" s="35"/>
      <c r="CJ251" s="35"/>
      <c r="CK251" s="35"/>
      <c r="CL251" s="35"/>
      <c r="CM251" s="35"/>
      <c r="CN251" s="35"/>
      <c r="CO251" s="35"/>
      <c r="CP251" s="35"/>
      <c r="CQ251" s="35"/>
      <c r="CR251" s="35"/>
      <c r="CS251" s="35"/>
      <c r="CT251" s="35"/>
      <c r="CU251" s="35"/>
      <c r="CV251" s="35"/>
      <c r="CW251" s="35"/>
      <c r="CX251" s="35"/>
      <c r="CY251" s="35"/>
      <c r="CZ251" s="35"/>
      <c r="DA251" s="35"/>
      <c r="DB251" s="35"/>
      <c r="DC251" s="35"/>
      <c r="DD251" s="35"/>
      <c r="DE251" s="35"/>
      <c r="DF251" s="35"/>
      <c r="DG251" s="35"/>
      <c r="DH251" s="35"/>
      <c r="DI251" s="35"/>
      <c r="DJ251" s="35"/>
      <c r="DK251" s="35"/>
      <c r="DL251" s="35"/>
      <c r="DM251" s="35"/>
      <c r="DN251" s="35"/>
      <c r="DO251" s="35"/>
      <c r="DP251" s="35"/>
      <c r="DQ251" s="35"/>
      <c r="DR251" s="35"/>
      <c r="DS251" s="35"/>
      <c r="DT251" s="35"/>
      <c r="DU251" s="35"/>
      <c r="DV251" s="35"/>
      <c r="DW251" s="35"/>
      <c r="DX251" s="35"/>
      <c r="DY251" s="35"/>
      <c r="DZ251" s="35"/>
    </row>
    <row r="252" spans="1:130" ht="11.25">
      <c r="A252" s="35"/>
      <c r="B252" s="35"/>
      <c r="C252" s="35"/>
      <c r="D252" s="35"/>
      <c r="E252" s="76"/>
      <c r="F252" s="76"/>
      <c r="G252" s="76"/>
      <c r="H252" s="76"/>
      <c r="I252" s="76"/>
      <c r="J252" s="36"/>
      <c r="K252" s="76"/>
      <c r="L252" s="76"/>
      <c r="M252" s="76"/>
      <c r="N252" s="36"/>
      <c r="O252" s="70"/>
      <c r="P252" s="70"/>
      <c r="Q252" s="70"/>
      <c r="R252" s="35"/>
      <c r="S252" s="35"/>
      <c r="T252" s="35"/>
      <c r="U252" s="35"/>
      <c r="V252" s="35"/>
      <c r="W252" s="70"/>
      <c r="X252" s="70"/>
      <c r="Y252" s="35"/>
      <c r="Z252" s="35"/>
      <c r="AA252" s="35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5"/>
      <c r="AS252" s="35"/>
      <c r="AT252" s="35"/>
      <c r="AU252" s="35"/>
      <c r="AV252" s="35"/>
      <c r="AW252" s="35"/>
      <c r="AX252" s="35"/>
      <c r="AY252" s="36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5"/>
      <c r="BV252" s="35"/>
      <c r="BW252" s="35"/>
      <c r="BX252" s="35"/>
      <c r="BY252" s="35"/>
      <c r="BZ252" s="35"/>
      <c r="CA252" s="35"/>
      <c r="CB252" s="35"/>
      <c r="CC252" s="35"/>
      <c r="CD252" s="35"/>
      <c r="CE252" s="35"/>
      <c r="CF252" s="35"/>
      <c r="CG252" s="35"/>
      <c r="CH252" s="35"/>
      <c r="CI252" s="35"/>
      <c r="CJ252" s="35"/>
      <c r="CK252" s="35"/>
      <c r="CL252" s="35"/>
      <c r="CM252" s="35"/>
      <c r="CN252" s="35"/>
      <c r="CO252" s="35"/>
      <c r="CP252" s="35"/>
      <c r="CQ252" s="35"/>
      <c r="CR252" s="35"/>
      <c r="CS252" s="35"/>
      <c r="CT252" s="35"/>
      <c r="CU252" s="35"/>
      <c r="CV252" s="35"/>
      <c r="CW252" s="35"/>
      <c r="CX252" s="35"/>
      <c r="CY252" s="35"/>
      <c r="CZ252" s="35"/>
      <c r="DA252" s="35"/>
      <c r="DB252" s="35"/>
      <c r="DC252" s="35"/>
      <c r="DD252" s="35"/>
      <c r="DE252" s="35"/>
      <c r="DF252" s="35"/>
      <c r="DG252" s="35"/>
      <c r="DH252" s="35"/>
      <c r="DI252" s="35"/>
      <c r="DJ252" s="35"/>
      <c r="DK252" s="35"/>
      <c r="DL252" s="35"/>
      <c r="DM252" s="35"/>
      <c r="DN252" s="35"/>
      <c r="DO252" s="35"/>
      <c r="DP252" s="35"/>
      <c r="DQ252" s="35"/>
      <c r="DR252" s="35"/>
      <c r="DS252" s="35"/>
      <c r="DT252" s="35"/>
      <c r="DU252" s="35"/>
      <c r="DV252" s="35"/>
      <c r="DW252" s="35"/>
      <c r="DX252" s="35"/>
      <c r="DY252" s="35"/>
      <c r="DZ252" s="35"/>
    </row>
    <row r="253" spans="1:130" ht="11.25">
      <c r="A253" s="35"/>
      <c r="B253" s="35"/>
      <c r="C253" s="35"/>
      <c r="D253" s="35"/>
      <c r="E253" s="76"/>
      <c r="F253" s="76"/>
      <c r="G253" s="76"/>
      <c r="H253" s="76"/>
      <c r="I253" s="76"/>
      <c r="J253" s="36"/>
      <c r="K253" s="76"/>
      <c r="L253" s="76"/>
      <c r="M253" s="76"/>
      <c r="N253" s="36"/>
      <c r="O253" s="70"/>
      <c r="P253" s="70"/>
      <c r="Q253" s="70"/>
      <c r="R253" s="35"/>
      <c r="S253" s="35"/>
      <c r="T253" s="35"/>
      <c r="U253" s="35"/>
      <c r="V253" s="35"/>
      <c r="W253" s="70"/>
      <c r="X253" s="70"/>
      <c r="Y253" s="35"/>
      <c r="Z253" s="35"/>
      <c r="AA253" s="35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5"/>
      <c r="AS253" s="35"/>
      <c r="AT253" s="35"/>
      <c r="AU253" s="35"/>
      <c r="AV253" s="35"/>
      <c r="AW253" s="35"/>
      <c r="AX253" s="35"/>
      <c r="AY253" s="36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  <c r="BX253" s="35"/>
      <c r="BY253" s="35"/>
      <c r="BZ253" s="35"/>
      <c r="CA253" s="35"/>
      <c r="CB253" s="35"/>
      <c r="CC253" s="35"/>
      <c r="CD253" s="35"/>
      <c r="CE253" s="35"/>
      <c r="CF253" s="35"/>
      <c r="CG253" s="35"/>
      <c r="CH253" s="35"/>
      <c r="CI253" s="35"/>
      <c r="CJ253" s="35"/>
      <c r="CK253" s="35"/>
      <c r="CL253" s="35"/>
      <c r="CM253" s="35"/>
      <c r="CN253" s="35"/>
      <c r="CO253" s="35"/>
      <c r="CP253" s="35"/>
      <c r="CQ253" s="35"/>
      <c r="CR253" s="35"/>
      <c r="CS253" s="35"/>
      <c r="CT253" s="35"/>
      <c r="CU253" s="35"/>
      <c r="CV253" s="35"/>
      <c r="CW253" s="35"/>
      <c r="CX253" s="35"/>
      <c r="CY253" s="35"/>
      <c r="CZ253" s="35"/>
      <c r="DA253" s="35"/>
      <c r="DB253" s="35"/>
      <c r="DC253" s="35"/>
      <c r="DD253" s="35"/>
      <c r="DE253" s="35"/>
      <c r="DF253" s="35"/>
      <c r="DG253" s="35"/>
      <c r="DH253" s="35"/>
      <c r="DI253" s="35"/>
      <c r="DJ253" s="35"/>
      <c r="DK253" s="35"/>
      <c r="DL253" s="35"/>
      <c r="DM253" s="35"/>
      <c r="DN253" s="35"/>
      <c r="DO253" s="35"/>
      <c r="DP253" s="35"/>
      <c r="DQ253" s="35"/>
      <c r="DR253" s="35"/>
      <c r="DS253" s="35"/>
      <c r="DT253" s="35"/>
      <c r="DU253" s="35"/>
      <c r="DV253" s="35"/>
      <c r="DW253" s="35"/>
      <c r="DX253" s="35"/>
      <c r="DY253" s="35"/>
      <c r="DZ253" s="35"/>
    </row>
    <row r="254" spans="1:130" ht="11.25">
      <c r="A254" s="35"/>
      <c r="B254" s="35"/>
      <c r="C254" s="35"/>
      <c r="D254" s="35"/>
      <c r="E254" s="76"/>
      <c r="F254" s="76"/>
      <c r="G254" s="76"/>
      <c r="H254" s="76"/>
      <c r="I254" s="76"/>
      <c r="J254" s="36"/>
      <c r="K254" s="76"/>
      <c r="L254" s="76"/>
      <c r="M254" s="76"/>
      <c r="N254" s="36"/>
      <c r="O254" s="70"/>
      <c r="P254" s="70"/>
      <c r="Q254" s="70"/>
      <c r="R254" s="35"/>
      <c r="S254" s="35"/>
      <c r="T254" s="35"/>
      <c r="U254" s="35"/>
      <c r="V254" s="35"/>
      <c r="W254" s="70"/>
      <c r="X254" s="70"/>
      <c r="Y254" s="35"/>
      <c r="Z254" s="35"/>
      <c r="AA254" s="35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5"/>
      <c r="AS254" s="35"/>
      <c r="AT254" s="35"/>
      <c r="AU254" s="35"/>
      <c r="AV254" s="35"/>
      <c r="AW254" s="35"/>
      <c r="AX254" s="35"/>
      <c r="AY254" s="36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35"/>
      <c r="BV254" s="35"/>
      <c r="BW254" s="35"/>
      <c r="BX254" s="35"/>
      <c r="BY254" s="35"/>
      <c r="BZ254" s="35"/>
      <c r="CA254" s="35"/>
      <c r="CB254" s="35"/>
      <c r="CC254" s="35"/>
      <c r="CD254" s="35"/>
      <c r="CE254" s="35"/>
      <c r="CF254" s="35"/>
      <c r="CG254" s="35"/>
      <c r="CH254" s="35"/>
      <c r="CI254" s="35"/>
      <c r="CJ254" s="35"/>
      <c r="CK254" s="35"/>
      <c r="CL254" s="35"/>
      <c r="CM254" s="35"/>
      <c r="CN254" s="35"/>
      <c r="CO254" s="35"/>
      <c r="CP254" s="35"/>
      <c r="CQ254" s="35"/>
      <c r="CR254" s="35"/>
      <c r="CS254" s="35"/>
      <c r="CT254" s="35"/>
      <c r="CU254" s="35"/>
      <c r="CV254" s="35"/>
      <c r="CW254" s="35"/>
      <c r="CX254" s="35"/>
      <c r="CY254" s="35"/>
      <c r="CZ254" s="35"/>
      <c r="DA254" s="35"/>
      <c r="DB254" s="35"/>
      <c r="DC254" s="35"/>
      <c r="DD254" s="35"/>
      <c r="DE254" s="35"/>
      <c r="DF254" s="35"/>
      <c r="DG254" s="35"/>
      <c r="DH254" s="35"/>
      <c r="DI254" s="35"/>
      <c r="DJ254" s="35"/>
      <c r="DK254" s="35"/>
      <c r="DL254" s="35"/>
      <c r="DM254" s="35"/>
      <c r="DN254" s="35"/>
      <c r="DO254" s="35"/>
      <c r="DP254" s="35"/>
      <c r="DQ254" s="35"/>
      <c r="DR254" s="35"/>
      <c r="DS254" s="35"/>
      <c r="DT254" s="35"/>
      <c r="DU254" s="35"/>
      <c r="DV254" s="35"/>
      <c r="DW254" s="35"/>
      <c r="DX254" s="35"/>
      <c r="DY254" s="35"/>
      <c r="DZ254" s="35"/>
    </row>
    <row r="255" spans="1:130" ht="11.25">
      <c r="A255" s="35"/>
      <c r="B255" s="35"/>
      <c r="C255" s="35"/>
      <c r="D255" s="35"/>
      <c r="E255" s="76"/>
      <c r="F255" s="76"/>
      <c r="G255" s="76"/>
      <c r="H255" s="76"/>
      <c r="I255" s="76"/>
      <c r="J255" s="36"/>
      <c r="K255" s="76"/>
      <c r="L255" s="76"/>
      <c r="M255" s="76"/>
      <c r="N255" s="36"/>
      <c r="O255" s="70"/>
      <c r="P255" s="70"/>
      <c r="Q255" s="70"/>
      <c r="R255" s="35"/>
      <c r="S255" s="35"/>
      <c r="T255" s="35"/>
      <c r="U255" s="35"/>
      <c r="V255" s="35"/>
      <c r="W255" s="70"/>
      <c r="X255" s="70"/>
      <c r="Y255" s="35"/>
      <c r="Z255" s="35"/>
      <c r="AA255" s="35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5"/>
      <c r="AS255" s="35"/>
      <c r="AT255" s="35"/>
      <c r="AU255" s="35"/>
      <c r="AV255" s="35"/>
      <c r="AW255" s="35"/>
      <c r="AX255" s="35"/>
      <c r="AY255" s="36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5"/>
      <c r="BL255" s="35"/>
      <c r="BM255" s="35"/>
      <c r="BN255" s="35"/>
      <c r="BO255" s="35"/>
      <c r="BP255" s="35"/>
      <c r="BQ255" s="35"/>
      <c r="BR255" s="35"/>
      <c r="BS255" s="35"/>
      <c r="BT255" s="35"/>
      <c r="BU255" s="35"/>
      <c r="BV255" s="35"/>
      <c r="BW255" s="35"/>
      <c r="BX255" s="35"/>
      <c r="BY255" s="35"/>
      <c r="BZ255" s="35"/>
      <c r="CA255" s="35"/>
      <c r="CB255" s="35"/>
      <c r="CC255" s="35"/>
      <c r="CD255" s="35"/>
      <c r="CE255" s="35"/>
      <c r="CF255" s="35"/>
      <c r="CG255" s="35"/>
      <c r="CH255" s="35"/>
      <c r="CI255" s="35"/>
      <c r="CJ255" s="35"/>
      <c r="CK255" s="35"/>
      <c r="CL255" s="35"/>
      <c r="CM255" s="35"/>
      <c r="CN255" s="35"/>
      <c r="CO255" s="35"/>
      <c r="CP255" s="35"/>
      <c r="CQ255" s="35"/>
      <c r="CR255" s="35"/>
      <c r="CS255" s="35"/>
      <c r="CT255" s="35"/>
      <c r="CU255" s="35"/>
      <c r="CV255" s="35"/>
      <c r="CW255" s="35"/>
      <c r="CX255" s="35"/>
      <c r="CY255" s="35"/>
      <c r="CZ255" s="35"/>
      <c r="DA255" s="35"/>
      <c r="DB255" s="35"/>
      <c r="DC255" s="35"/>
      <c r="DD255" s="35"/>
      <c r="DE255" s="35"/>
      <c r="DF255" s="35"/>
      <c r="DG255" s="35"/>
      <c r="DH255" s="35"/>
      <c r="DI255" s="35"/>
      <c r="DJ255" s="35"/>
      <c r="DK255" s="35"/>
      <c r="DL255" s="35"/>
      <c r="DM255" s="35"/>
      <c r="DN255" s="35"/>
      <c r="DO255" s="35"/>
      <c r="DP255" s="35"/>
      <c r="DQ255" s="35"/>
      <c r="DR255" s="35"/>
      <c r="DS255" s="35"/>
      <c r="DT255" s="35"/>
      <c r="DU255" s="35"/>
      <c r="DV255" s="35"/>
      <c r="DW255" s="35"/>
      <c r="DX255" s="35"/>
      <c r="DY255" s="35"/>
      <c r="DZ255" s="35"/>
    </row>
    <row r="256" spans="1:130" ht="11.25">
      <c r="A256" s="35"/>
      <c r="B256" s="35"/>
      <c r="C256" s="35"/>
      <c r="D256" s="35"/>
      <c r="E256" s="76"/>
      <c r="F256" s="76"/>
      <c r="G256" s="76"/>
      <c r="H256" s="76"/>
      <c r="I256" s="76"/>
      <c r="J256" s="36"/>
      <c r="K256" s="76"/>
      <c r="L256" s="76"/>
      <c r="M256" s="76"/>
      <c r="N256" s="36"/>
      <c r="O256" s="70"/>
      <c r="P256" s="70"/>
      <c r="Q256" s="70"/>
      <c r="R256" s="35"/>
      <c r="S256" s="35"/>
      <c r="T256" s="35"/>
      <c r="U256" s="35"/>
      <c r="V256" s="35"/>
      <c r="W256" s="70"/>
      <c r="X256" s="70"/>
      <c r="Y256" s="35"/>
      <c r="Z256" s="35"/>
      <c r="AA256" s="35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5"/>
      <c r="AS256" s="35"/>
      <c r="AT256" s="35"/>
      <c r="AU256" s="35"/>
      <c r="AV256" s="35"/>
      <c r="AW256" s="35"/>
      <c r="AX256" s="35"/>
      <c r="AY256" s="36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  <c r="BK256" s="35"/>
      <c r="BL256" s="35"/>
      <c r="BM256" s="35"/>
      <c r="BN256" s="35"/>
      <c r="BO256" s="35"/>
      <c r="BP256" s="35"/>
      <c r="BQ256" s="35"/>
      <c r="BR256" s="35"/>
      <c r="BS256" s="35"/>
      <c r="BT256" s="35"/>
      <c r="BU256" s="35"/>
      <c r="BV256" s="35"/>
      <c r="BW256" s="35"/>
      <c r="BX256" s="35"/>
      <c r="BY256" s="35"/>
      <c r="BZ256" s="35"/>
      <c r="CA256" s="35"/>
      <c r="CB256" s="35"/>
      <c r="CC256" s="35"/>
      <c r="CD256" s="35"/>
      <c r="CE256" s="35"/>
      <c r="CF256" s="35"/>
      <c r="CG256" s="35"/>
      <c r="CH256" s="35"/>
      <c r="CI256" s="35"/>
      <c r="CJ256" s="35"/>
      <c r="CK256" s="35"/>
      <c r="CL256" s="35"/>
      <c r="CM256" s="35"/>
      <c r="CN256" s="35"/>
      <c r="CO256" s="35"/>
      <c r="CP256" s="35"/>
      <c r="CQ256" s="35"/>
      <c r="CR256" s="35"/>
      <c r="CS256" s="35"/>
      <c r="CT256" s="35"/>
      <c r="CU256" s="35"/>
      <c r="CV256" s="35"/>
      <c r="CW256" s="35"/>
      <c r="CX256" s="35"/>
      <c r="CY256" s="35"/>
      <c r="CZ256" s="35"/>
      <c r="DA256" s="35"/>
      <c r="DB256" s="35"/>
      <c r="DC256" s="35"/>
      <c r="DD256" s="35"/>
      <c r="DE256" s="35"/>
      <c r="DF256" s="35"/>
      <c r="DG256" s="35"/>
      <c r="DH256" s="35"/>
      <c r="DI256" s="35"/>
      <c r="DJ256" s="35"/>
      <c r="DK256" s="35"/>
      <c r="DL256" s="35"/>
      <c r="DM256" s="35"/>
      <c r="DN256" s="35"/>
      <c r="DO256" s="35"/>
      <c r="DP256" s="35"/>
      <c r="DQ256" s="35"/>
      <c r="DR256" s="35"/>
      <c r="DS256" s="35"/>
      <c r="DT256" s="35"/>
      <c r="DU256" s="35"/>
      <c r="DV256" s="35"/>
      <c r="DW256" s="35"/>
      <c r="DX256" s="35"/>
      <c r="DY256" s="35"/>
      <c r="DZ256" s="35"/>
    </row>
    <row r="257" spans="1:130" ht="11.25">
      <c r="A257" s="35"/>
      <c r="B257" s="35"/>
      <c r="C257" s="35"/>
      <c r="D257" s="35"/>
      <c r="E257" s="76"/>
      <c r="F257" s="76"/>
      <c r="G257" s="76"/>
      <c r="H257" s="76"/>
      <c r="I257" s="76"/>
      <c r="J257" s="36"/>
      <c r="K257" s="76"/>
      <c r="L257" s="76"/>
      <c r="M257" s="76"/>
      <c r="N257" s="36"/>
      <c r="O257" s="70"/>
      <c r="P257" s="70"/>
      <c r="Q257" s="70"/>
      <c r="R257" s="35"/>
      <c r="S257" s="35"/>
      <c r="T257" s="35"/>
      <c r="U257" s="35"/>
      <c r="V257" s="35"/>
      <c r="W257" s="70"/>
      <c r="X257" s="70"/>
      <c r="Y257" s="35"/>
      <c r="Z257" s="35"/>
      <c r="AA257" s="35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5"/>
      <c r="AS257" s="35"/>
      <c r="AT257" s="35"/>
      <c r="AU257" s="35"/>
      <c r="AV257" s="35"/>
      <c r="AW257" s="35"/>
      <c r="AX257" s="35"/>
      <c r="AY257" s="36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5"/>
      <c r="BV257" s="35"/>
      <c r="BW257" s="35"/>
      <c r="BX257" s="35"/>
      <c r="BY257" s="35"/>
      <c r="BZ257" s="35"/>
      <c r="CA257" s="35"/>
      <c r="CB257" s="35"/>
      <c r="CC257" s="35"/>
      <c r="CD257" s="35"/>
      <c r="CE257" s="35"/>
      <c r="CF257" s="35"/>
      <c r="CG257" s="35"/>
      <c r="CH257" s="35"/>
      <c r="CI257" s="35"/>
      <c r="CJ257" s="35"/>
      <c r="CK257" s="35"/>
      <c r="CL257" s="35"/>
      <c r="CM257" s="35"/>
      <c r="CN257" s="35"/>
      <c r="CO257" s="35"/>
      <c r="CP257" s="35"/>
      <c r="CQ257" s="35"/>
      <c r="CR257" s="35"/>
      <c r="CS257" s="35"/>
      <c r="CT257" s="35"/>
      <c r="CU257" s="35"/>
      <c r="CV257" s="35"/>
      <c r="CW257" s="35"/>
      <c r="CX257" s="35"/>
      <c r="CY257" s="35"/>
      <c r="CZ257" s="35"/>
      <c r="DA257" s="35"/>
      <c r="DB257" s="35"/>
      <c r="DC257" s="35"/>
      <c r="DD257" s="35"/>
      <c r="DE257" s="35"/>
      <c r="DF257" s="35"/>
      <c r="DG257" s="35"/>
      <c r="DH257" s="35"/>
      <c r="DI257" s="35"/>
      <c r="DJ257" s="35"/>
      <c r="DK257" s="35"/>
      <c r="DL257" s="35"/>
      <c r="DM257" s="35"/>
      <c r="DN257" s="35"/>
      <c r="DO257" s="35"/>
      <c r="DP257" s="35"/>
      <c r="DQ257" s="35"/>
      <c r="DR257" s="35"/>
      <c r="DS257" s="35"/>
      <c r="DT257" s="35"/>
      <c r="DU257" s="35"/>
      <c r="DV257" s="35"/>
      <c r="DW257" s="35"/>
      <c r="DX257" s="35"/>
      <c r="DY257" s="35"/>
      <c r="DZ257" s="35"/>
    </row>
    <row r="258" spans="1:130" ht="11.25">
      <c r="A258" s="35"/>
      <c r="B258" s="35"/>
      <c r="C258" s="35"/>
      <c r="D258" s="35"/>
      <c r="E258" s="76"/>
      <c r="F258" s="76"/>
      <c r="G258" s="76"/>
      <c r="H258" s="76"/>
      <c r="I258" s="76"/>
      <c r="J258" s="36"/>
      <c r="K258" s="76"/>
      <c r="L258" s="76"/>
      <c r="M258" s="76"/>
      <c r="N258" s="36"/>
      <c r="O258" s="70"/>
      <c r="P258" s="70"/>
      <c r="Q258" s="70"/>
      <c r="R258" s="35"/>
      <c r="S258" s="35"/>
      <c r="T258" s="35"/>
      <c r="U258" s="35"/>
      <c r="V258" s="35"/>
      <c r="W258" s="70"/>
      <c r="X258" s="70"/>
      <c r="Y258" s="35"/>
      <c r="Z258" s="35"/>
      <c r="AA258" s="35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5"/>
      <c r="AS258" s="35"/>
      <c r="AT258" s="35"/>
      <c r="AU258" s="35"/>
      <c r="AV258" s="35"/>
      <c r="AW258" s="35"/>
      <c r="AX258" s="35"/>
      <c r="AY258" s="36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35"/>
      <c r="BV258" s="35"/>
      <c r="BW258" s="35"/>
      <c r="BX258" s="35"/>
      <c r="BY258" s="35"/>
      <c r="BZ258" s="35"/>
      <c r="CA258" s="35"/>
      <c r="CB258" s="35"/>
      <c r="CC258" s="35"/>
      <c r="CD258" s="35"/>
      <c r="CE258" s="35"/>
      <c r="CF258" s="35"/>
      <c r="CG258" s="35"/>
      <c r="CH258" s="35"/>
      <c r="CI258" s="35"/>
      <c r="CJ258" s="35"/>
      <c r="CK258" s="35"/>
      <c r="CL258" s="35"/>
      <c r="CM258" s="35"/>
      <c r="CN258" s="35"/>
      <c r="CO258" s="35"/>
      <c r="CP258" s="35"/>
      <c r="CQ258" s="35"/>
      <c r="CR258" s="35"/>
      <c r="CS258" s="35"/>
      <c r="CT258" s="35"/>
      <c r="CU258" s="35"/>
      <c r="CV258" s="35"/>
      <c r="CW258" s="35"/>
      <c r="CX258" s="35"/>
      <c r="CY258" s="35"/>
      <c r="CZ258" s="35"/>
      <c r="DA258" s="35"/>
      <c r="DB258" s="35"/>
      <c r="DC258" s="35"/>
      <c r="DD258" s="35"/>
      <c r="DE258" s="35"/>
      <c r="DF258" s="35"/>
      <c r="DG258" s="35"/>
      <c r="DH258" s="35"/>
      <c r="DI258" s="35"/>
      <c r="DJ258" s="35"/>
      <c r="DK258" s="35"/>
      <c r="DL258" s="35"/>
      <c r="DM258" s="35"/>
      <c r="DN258" s="35"/>
      <c r="DO258" s="35"/>
      <c r="DP258" s="35"/>
      <c r="DQ258" s="35"/>
      <c r="DR258" s="35"/>
      <c r="DS258" s="35"/>
      <c r="DT258" s="35"/>
      <c r="DU258" s="35"/>
      <c r="DV258" s="35"/>
      <c r="DW258" s="35"/>
      <c r="DX258" s="35"/>
      <c r="DY258" s="35"/>
      <c r="DZ258" s="35"/>
    </row>
    <row r="259" spans="1:130" ht="11.25">
      <c r="A259" s="35"/>
      <c r="B259" s="35"/>
      <c r="C259" s="35"/>
      <c r="D259" s="35"/>
      <c r="E259" s="76"/>
      <c r="F259" s="76"/>
      <c r="G259" s="76"/>
      <c r="H259" s="76"/>
      <c r="I259" s="76"/>
      <c r="J259" s="36"/>
      <c r="K259" s="76"/>
      <c r="L259" s="76"/>
      <c r="M259" s="76"/>
      <c r="N259" s="36"/>
      <c r="O259" s="70"/>
      <c r="P259" s="70"/>
      <c r="Q259" s="70"/>
      <c r="R259" s="35"/>
      <c r="S259" s="35"/>
      <c r="T259" s="35"/>
      <c r="U259" s="35"/>
      <c r="V259" s="35"/>
      <c r="W259" s="70"/>
      <c r="X259" s="70"/>
      <c r="Y259" s="35"/>
      <c r="Z259" s="35"/>
      <c r="AA259" s="35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5"/>
      <c r="AS259" s="35"/>
      <c r="AT259" s="35"/>
      <c r="AU259" s="35"/>
      <c r="AV259" s="35"/>
      <c r="AW259" s="35"/>
      <c r="AX259" s="35"/>
      <c r="AY259" s="36"/>
      <c r="AZ259" s="35"/>
      <c r="BA259" s="35"/>
      <c r="BB259" s="35"/>
      <c r="BC259" s="35"/>
      <c r="BD259" s="35"/>
      <c r="BE259" s="35"/>
      <c r="BF259" s="35"/>
      <c r="BG259" s="35"/>
      <c r="BH259" s="35"/>
      <c r="BI259" s="35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  <c r="BU259" s="35"/>
      <c r="BV259" s="35"/>
      <c r="BW259" s="35"/>
      <c r="BX259" s="35"/>
      <c r="BY259" s="35"/>
      <c r="BZ259" s="35"/>
      <c r="CA259" s="35"/>
      <c r="CB259" s="35"/>
      <c r="CC259" s="35"/>
      <c r="CD259" s="35"/>
      <c r="CE259" s="35"/>
      <c r="CF259" s="35"/>
      <c r="CG259" s="35"/>
      <c r="CH259" s="35"/>
      <c r="CI259" s="35"/>
      <c r="CJ259" s="35"/>
      <c r="CK259" s="35"/>
      <c r="CL259" s="35"/>
      <c r="CM259" s="35"/>
      <c r="CN259" s="35"/>
      <c r="CO259" s="35"/>
      <c r="CP259" s="35"/>
      <c r="CQ259" s="35"/>
      <c r="CR259" s="35"/>
      <c r="CS259" s="35"/>
      <c r="CT259" s="35"/>
      <c r="CU259" s="35"/>
      <c r="CV259" s="35"/>
      <c r="CW259" s="35"/>
      <c r="CX259" s="35"/>
      <c r="CY259" s="35"/>
      <c r="CZ259" s="35"/>
      <c r="DA259" s="35"/>
      <c r="DB259" s="35"/>
      <c r="DC259" s="35"/>
      <c r="DD259" s="35"/>
      <c r="DE259" s="35"/>
      <c r="DF259" s="35"/>
      <c r="DG259" s="35"/>
      <c r="DH259" s="35"/>
      <c r="DI259" s="35"/>
      <c r="DJ259" s="35"/>
      <c r="DK259" s="35"/>
      <c r="DL259" s="35"/>
      <c r="DM259" s="35"/>
      <c r="DN259" s="35"/>
      <c r="DO259" s="35"/>
      <c r="DP259" s="35"/>
      <c r="DQ259" s="35"/>
      <c r="DR259" s="35"/>
      <c r="DS259" s="35"/>
      <c r="DT259" s="35"/>
      <c r="DU259" s="35"/>
      <c r="DV259" s="35"/>
      <c r="DW259" s="35"/>
      <c r="DX259" s="35"/>
      <c r="DY259" s="35"/>
      <c r="DZ259" s="35"/>
    </row>
    <row r="260" spans="1:130" ht="11.25">
      <c r="A260" s="35"/>
      <c r="B260" s="35"/>
      <c r="C260" s="35"/>
      <c r="D260" s="35"/>
      <c r="E260" s="76"/>
      <c r="F260" s="76"/>
      <c r="G260" s="76"/>
      <c r="H260" s="76"/>
      <c r="I260" s="76"/>
      <c r="J260" s="36"/>
      <c r="K260" s="76"/>
      <c r="L260" s="76"/>
      <c r="M260" s="76"/>
      <c r="N260" s="36"/>
      <c r="O260" s="70"/>
      <c r="P260" s="70"/>
      <c r="Q260" s="70"/>
      <c r="R260" s="35"/>
      <c r="S260" s="35"/>
      <c r="T260" s="35"/>
      <c r="U260" s="35"/>
      <c r="V260" s="35"/>
      <c r="W260" s="70"/>
      <c r="X260" s="70"/>
      <c r="Y260" s="35"/>
      <c r="Z260" s="35"/>
      <c r="AA260" s="35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5"/>
      <c r="AS260" s="35"/>
      <c r="AT260" s="35"/>
      <c r="AU260" s="35"/>
      <c r="AV260" s="35"/>
      <c r="AW260" s="35"/>
      <c r="AX260" s="35"/>
      <c r="AY260" s="36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35"/>
      <c r="BV260" s="35"/>
      <c r="BW260" s="35"/>
      <c r="BX260" s="35"/>
      <c r="BY260" s="35"/>
      <c r="BZ260" s="35"/>
      <c r="CA260" s="35"/>
      <c r="CB260" s="35"/>
      <c r="CC260" s="35"/>
      <c r="CD260" s="35"/>
      <c r="CE260" s="35"/>
      <c r="CF260" s="35"/>
      <c r="CG260" s="35"/>
      <c r="CH260" s="35"/>
      <c r="CI260" s="35"/>
      <c r="CJ260" s="35"/>
      <c r="CK260" s="35"/>
      <c r="CL260" s="35"/>
      <c r="CM260" s="35"/>
      <c r="CN260" s="35"/>
      <c r="CO260" s="35"/>
      <c r="CP260" s="35"/>
      <c r="CQ260" s="35"/>
      <c r="CR260" s="35"/>
      <c r="CS260" s="35"/>
      <c r="CT260" s="35"/>
      <c r="CU260" s="35"/>
      <c r="CV260" s="35"/>
      <c r="CW260" s="35"/>
      <c r="CX260" s="35"/>
      <c r="CY260" s="35"/>
      <c r="CZ260" s="35"/>
      <c r="DA260" s="35"/>
      <c r="DB260" s="35"/>
      <c r="DC260" s="35"/>
      <c r="DD260" s="35"/>
      <c r="DE260" s="35"/>
      <c r="DF260" s="35"/>
      <c r="DG260" s="35"/>
      <c r="DH260" s="35"/>
      <c r="DI260" s="35"/>
      <c r="DJ260" s="35"/>
      <c r="DK260" s="35"/>
      <c r="DL260" s="35"/>
      <c r="DM260" s="35"/>
      <c r="DN260" s="35"/>
      <c r="DO260" s="35"/>
      <c r="DP260" s="35"/>
      <c r="DQ260" s="35"/>
      <c r="DR260" s="35"/>
      <c r="DS260" s="35"/>
      <c r="DT260" s="35"/>
      <c r="DU260" s="35"/>
      <c r="DV260" s="35"/>
      <c r="DW260" s="35"/>
      <c r="DX260" s="35"/>
      <c r="DY260" s="35"/>
      <c r="DZ260" s="35"/>
    </row>
    <row r="261" spans="1:130" ht="11.25">
      <c r="A261" s="35"/>
      <c r="B261" s="35"/>
      <c r="C261" s="35"/>
      <c r="D261" s="35"/>
      <c r="E261" s="76"/>
      <c r="F261" s="76"/>
      <c r="G261" s="76"/>
      <c r="H261" s="76"/>
      <c r="I261" s="76"/>
      <c r="J261" s="36"/>
      <c r="K261" s="76"/>
      <c r="L261" s="76"/>
      <c r="M261" s="76"/>
      <c r="N261" s="36"/>
      <c r="O261" s="70"/>
      <c r="P261" s="70"/>
      <c r="Q261" s="70"/>
      <c r="R261" s="35"/>
      <c r="S261" s="35"/>
      <c r="T261" s="35"/>
      <c r="U261" s="35"/>
      <c r="V261" s="35"/>
      <c r="W261" s="70"/>
      <c r="X261" s="70"/>
      <c r="Y261" s="35"/>
      <c r="Z261" s="35"/>
      <c r="AA261" s="35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5"/>
      <c r="AS261" s="35"/>
      <c r="AT261" s="35"/>
      <c r="AU261" s="35"/>
      <c r="AV261" s="35"/>
      <c r="AW261" s="35"/>
      <c r="AX261" s="35"/>
      <c r="AY261" s="36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35"/>
      <c r="BV261" s="35"/>
      <c r="BW261" s="35"/>
      <c r="BX261" s="35"/>
      <c r="BY261" s="35"/>
      <c r="BZ261" s="35"/>
      <c r="CA261" s="35"/>
      <c r="CB261" s="35"/>
      <c r="CC261" s="35"/>
      <c r="CD261" s="35"/>
      <c r="CE261" s="35"/>
      <c r="CF261" s="35"/>
      <c r="CG261" s="35"/>
      <c r="CH261" s="35"/>
      <c r="CI261" s="35"/>
      <c r="CJ261" s="35"/>
      <c r="CK261" s="35"/>
      <c r="CL261" s="35"/>
      <c r="CM261" s="35"/>
      <c r="CN261" s="35"/>
      <c r="CO261" s="35"/>
      <c r="CP261" s="35"/>
      <c r="CQ261" s="35"/>
      <c r="CR261" s="35"/>
      <c r="CS261" s="35"/>
      <c r="CT261" s="35"/>
      <c r="CU261" s="35"/>
      <c r="CV261" s="35"/>
      <c r="CW261" s="35"/>
      <c r="CX261" s="35"/>
      <c r="CY261" s="35"/>
      <c r="CZ261" s="35"/>
      <c r="DA261" s="35"/>
      <c r="DB261" s="35"/>
      <c r="DC261" s="35"/>
      <c r="DD261" s="35"/>
      <c r="DE261" s="35"/>
      <c r="DF261" s="35"/>
      <c r="DG261" s="35"/>
      <c r="DH261" s="35"/>
      <c r="DI261" s="35"/>
      <c r="DJ261" s="35"/>
      <c r="DK261" s="35"/>
      <c r="DL261" s="35"/>
      <c r="DM261" s="35"/>
      <c r="DN261" s="35"/>
      <c r="DO261" s="35"/>
      <c r="DP261" s="35"/>
      <c r="DQ261" s="35"/>
      <c r="DR261" s="35"/>
      <c r="DS261" s="35"/>
      <c r="DT261" s="35"/>
      <c r="DU261" s="35"/>
      <c r="DV261" s="35"/>
      <c r="DW261" s="35"/>
      <c r="DX261" s="35"/>
      <c r="DY261" s="35"/>
      <c r="DZ261" s="35"/>
    </row>
    <row r="262" spans="1:130" ht="11.25">
      <c r="A262" s="35"/>
      <c r="B262" s="35"/>
      <c r="C262" s="35"/>
      <c r="D262" s="35"/>
      <c r="E262" s="76"/>
      <c r="F262" s="76"/>
      <c r="G262" s="76"/>
      <c r="H262" s="76"/>
      <c r="I262" s="76"/>
      <c r="J262" s="36"/>
      <c r="K262" s="76"/>
      <c r="L262" s="76"/>
      <c r="M262" s="76"/>
      <c r="N262" s="36"/>
      <c r="O262" s="70"/>
      <c r="P262" s="70"/>
      <c r="Q262" s="70"/>
      <c r="R262" s="35"/>
      <c r="S262" s="35"/>
      <c r="T262" s="35"/>
      <c r="U262" s="35"/>
      <c r="V262" s="35"/>
      <c r="W262" s="70"/>
      <c r="X262" s="70"/>
      <c r="Y262" s="35"/>
      <c r="Z262" s="35"/>
      <c r="AA262" s="35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5"/>
      <c r="AS262" s="35"/>
      <c r="AT262" s="35"/>
      <c r="AU262" s="35"/>
      <c r="AV262" s="35"/>
      <c r="AW262" s="35"/>
      <c r="AX262" s="35"/>
      <c r="AY262" s="36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35"/>
      <c r="BV262" s="35"/>
      <c r="BW262" s="35"/>
      <c r="BX262" s="35"/>
      <c r="BY262" s="35"/>
      <c r="BZ262" s="35"/>
      <c r="CA262" s="35"/>
      <c r="CB262" s="35"/>
      <c r="CC262" s="35"/>
      <c r="CD262" s="35"/>
      <c r="CE262" s="35"/>
      <c r="CF262" s="35"/>
      <c r="CG262" s="35"/>
      <c r="CH262" s="35"/>
      <c r="CI262" s="35"/>
      <c r="CJ262" s="35"/>
      <c r="CK262" s="35"/>
      <c r="CL262" s="35"/>
      <c r="CM262" s="35"/>
      <c r="CN262" s="35"/>
      <c r="CO262" s="35"/>
      <c r="CP262" s="35"/>
      <c r="CQ262" s="35"/>
      <c r="CR262" s="35"/>
      <c r="CS262" s="35"/>
      <c r="CT262" s="35"/>
      <c r="CU262" s="35"/>
      <c r="CV262" s="35"/>
      <c r="CW262" s="35"/>
      <c r="CX262" s="35"/>
      <c r="CY262" s="35"/>
      <c r="CZ262" s="35"/>
      <c r="DA262" s="35"/>
      <c r="DB262" s="35"/>
      <c r="DC262" s="35"/>
      <c r="DD262" s="35"/>
      <c r="DE262" s="35"/>
      <c r="DF262" s="35"/>
      <c r="DG262" s="35"/>
      <c r="DH262" s="35"/>
      <c r="DI262" s="35"/>
      <c r="DJ262" s="35"/>
      <c r="DK262" s="35"/>
      <c r="DL262" s="35"/>
      <c r="DM262" s="35"/>
      <c r="DN262" s="35"/>
      <c r="DO262" s="35"/>
      <c r="DP262" s="35"/>
      <c r="DQ262" s="35"/>
      <c r="DR262" s="35"/>
      <c r="DS262" s="35"/>
      <c r="DT262" s="35"/>
      <c r="DU262" s="35"/>
      <c r="DV262" s="35"/>
      <c r="DW262" s="35"/>
      <c r="DX262" s="35"/>
      <c r="DY262" s="35"/>
      <c r="DZ262" s="35"/>
    </row>
    <row r="263" spans="1:130" ht="11.25">
      <c r="A263" s="35"/>
      <c r="B263" s="35"/>
      <c r="C263" s="35"/>
      <c r="D263" s="35"/>
      <c r="E263" s="76"/>
      <c r="F263" s="76"/>
      <c r="G263" s="76"/>
      <c r="H263" s="76"/>
      <c r="I263" s="76"/>
      <c r="J263" s="36"/>
      <c r="K263" s="76"/>
      <c r="L263" s="76"/>
      <c r="M263" s="76"/>
      <c r="N263" s="36"/>
      <c r="O263" s="70"/>
      <c r="P263" s="70"/>
      <c r="Q263" s="70"/>
      <c r="R263" s="35"/>
      <c r="S263" s="35"/>
      <c r="T263" s="35"/>
      <c r="U263" s="35"/>
      <c r="V263" s="35"/>
      <c r="W263" s="70"/>
      <c r="X263" s="70"/>
      <c r="Y263" s="35"/>
      <c r="Z263" s="35"/>
      <c r="AA263" s="35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5"/>
      <c r="AS263" s="35"/>
      <c r="AT263" s="35"/>
      <c r="AU263" s="35"/>
      <c r="AV263" s="35"/>
      <c r="AW263" s="35"/>
      <c r="AX263" s="35"/>
      <c r="AY263" s="36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  <c r="BT263" s="35"/>
      <c r="BU263" s="35"/>
      <c r="BV263" s="35"/>
      <c r="BW263" s="35"/>
      <c r="BX263" s="35"/>
      <c r="BY263" s="35"/>
      <c r="BZ263" s="35"/>
      <c r="CA263" s="35"/>
      <c r="CB263" s="35"/>
      <c r="CC263" s="35"/>
      <c r="CD263" s="35"/>
      <c r="CE263" s="35"/>
      <c r="CF263" s="35"/>
      <c r="CG263" s="35"/>
      <c r="CH263" s="35"/>
      <c r="CI263" s="35"/>
      <c r="CJ263" s="35"/>
      <c r="CK263" s="35"/>
      <c r="CL263" s="35"/>
      <c r="CM263" s="35"/>
      <c r="CN263" s="35"/>
      <c r="CO263" s="35"/>
      <c r="CP263" s="35"/>
      <c r="CQ263" s="35"/>
      <c r="CR263" s="35"/>
      <c r="CS263" s="35"/>
      <c r="CT263" s="35"/>
      <c r="CU263" s="35"/>
      <c r="CV263" s="35"/>
      <c r="CW263" s="35"/>
      <c r="CX263" s="35"/>
      <c r="CY263" s="35"/>
      <c r="CZ263" s="35"/>
      <c r="DA263" s="35"/>
      <c r="DB263" s="35"/>
      <c r="DC263" s="35"/>
      <c r="DD263" s="35"/>
      <c r="DE263" s="35"/>
      <c r="DF263" s="35"/>
      <c r="DG263" s="35"/>
      <c r="DH263" s="35"/>
      <c r="DI263" s="35"/>
      <c r="DJ263" s="35"/>
      <c r="DK263" s="35"/>
      <c r="DL263" s="35"/>
      <c r="DM263" s="35"/>
      <c r="DN263" s="35"/>
      <c r="DO263" s="35"/>
      <c r="DP263" s="35"/>
      <c r="DQ263" s="35"/>
      <c r="DR263" s="35"/>
      <c r="DS263" s="35"/>
      <c r="DT263" s="35"/>
      <c r="DU263" s="35"/>
      <c r="DV263" s="35"/>
      <c r="DW263" s="35"/>
      <c r="DX263" s="35"/>
      <c r="DY263" s="35"/>
      <c r="DZ263" s="35"/>
    </row>
    <row r="264" spans="1:130" ht="11.25">
      <c r="A264" s="35"/>
      <c r="B264" s="35"/>
      <c r="C264" s="35"/>
      <c r="D264" s="35"/>
      <c r="E264" s="76"/>
      <c r="F264" s="76"/>
      <c r="G264" s="76"/>
      <c r="H264" s="76"/>
      <c r="I264" s="76"/>
      <c r="J264" s="36"/>
      <c r="K264" s="76"/>
      <c r="L264" s="76"/>
      <c r="M264" s="76"/>
      <c r="N264" s="36"/>
      <c r="O264" s="70"/>
      <c r="P264" s="70"/>
      <c r="Q264" s="70"/>
      <c r="R264" s="35"/>
      <c r="S264" s="35"/>
      <c r="T264" s="35"/>
      <c r="U264" s="35"/>
      <c r="V264" s="35"/>
      <c r="W264" s="70"/>
      <c r="X264" s="70"/>
      <c r="Y264" s="35"/>
      <c r="Z264" s="35"/>
      <c r="AA264" s="35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5"/>
      <c r="AS264" s="35"/>
      <c r="AT264" s="35"/>
      <c r="AU264" s="35"/>
      <c r="AV264" s="35"/>
      <c r="AW264" s="35"/>
      <c r="AX264" s="35"/>
      <c r="AY264" s="36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  <c r="BU264" s="35"/>
      <c r="BV264" s="35"/>
      <c r="BW264" s="35"/>
      <c r="BX264" s="35"/>
      <c r="BY264" s="35"/>
      <c r="BZ264" s="35"/>
      <c r="CA264" s="35"/>
      <c r="CB264" s="35"/>
      <c r="CC264" s="35"/>
      <c r="CD264" s="35"/>
      <c r="CE264" s="35"/>
      <c r="CF264" s="35"/>
      <c r="CG264" s="35"/>
      <c r="CH264" s="35"/>
      <c r="CI264" s="35"/>
      <c r="CJ264" s="35"/>
      <c r="CK264" s="35"/>
      <c r="CL264" s="35"/>
      <c r="CM264" s="35"/>
      <c r="CN264" s="35"/>
      <c r="CO264" s="35"/>
      <c r="CP264" s="35"/>
      <c r="CQ264" s="35"/>
      <c r="CR264" s="35"/>
      <c r="CS264" s="35"/>
      <c r="CT264" s="35"/>
      <c r="CU264" s="35"/>
      <c r="CV264" s="35"/>
      <c r="CW264" s="35"/>
      <c r="CX264" s="35"/>
      <c r="CY264" s="35"/>
      <c r="CZ264" s="35"/>
      <c r="DA264" s="35"/>
      <c r="DB264" s="35"/>
      <c r="DC264" s="35"/>
      <c r="DD264" s="35"/>
      <c r="DE264" s="35"/>
      <c r="DF264" s="35"/>
      <c r="DG264" s="35"/>
      <c r="DH264" s="35"/>
      <c r="DI264" s="35"/>
      <c r="DJ264" s="35"/>
      <c r="DK264" s="35"/>
      <c r="DL264" s="35"/>
      <c r="DM264" s="35"/>
      <c r="DN264" s="35"/>
      <c r="DO264" s="35"/>
      <c r="DP264" s="35"/>
      <c r="DQ264" s="35"/>
      <c r="DR264" s="35"/>
      <c r="DS264" s="35"/>
      <c r="DT264" s="35"/>
      <c r="DU264" s="35"/>
      <c r="DV264" s="35"/>
      <c r="DW264" s="35"/>
      <c r="DX264" s="35"/>
      <c r="DY264" s="35"/>
      <c r="DZ264" s="35"/>
    </row>
    <row r="265" spans="1:130" ht="11.25">
      <c r="A265" s="35"/>
      <c r="B265" s="35"/>
      <c r="C265" s="35"/>
      <c r="D265" s="35"/>
      <c r="E265" s="76"/>
      <c r="F265" s="76"/>
      <c r="G265" s="76"/>
      <c r="H265" s="76"/>
      <c r="I265" s="76"/>
      <c r="J265" s="36"/>
      <c r="K265" s="76"/>
      <c r="L265" s="76"/>
      <c r="M265" s="76"/>
      <c r="N265" s="36"/>
      <c r="O265" s="70"/>
      <c r="P265" s="70"/>
      <c r="Q265" s="70"/>
      <c r="R265" s="35"/>
      <c r="S265" s="35"/>
      <c r="T265" s="35"/>
      <c r="U265" s="35"/>
      <c r="V265" s="35"/>
      <c r="W265" s="70"/>
      <c r="X265" s="70"/>
      <c r="Y265" s="35"/>
      <c r="Z265" s="35"/>
      <c r="AA265" s="35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5"/>
      <c r="AS265" s="35"/>
      <c r="AT265" s="35"/>
      <c r="AU265" s="35"/>
      <c r="AV265" s="35"/>
      <c r="AW265" s="35"/>
      <c r="AX265" s="35"/>
      <c r="AY265" s="36"/>
      <c r="AZ265" s="35"/>
      <c r="BA265" s="35"/>
      <c r="BB265" s="35"/>
      <c r="BC265" s="35"/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5"/>
      <c r="BS265" s="35"/>
      <c r="BT265" s="35"/>
      <c r="BU265" s="35"/>
      <c r="BV265" s="35"/>
      <c r="BW265" s="35"/>
      <c r="BX265" s="35"/>
      <c r="BY265" s="35"/>
      <c r="BZ265" s="35"/>
      <c r="CA265" s="35"/>
      <c r="CB265" s="35"/>
      <c r="CC265" s="35"/>
      <c r="CD265" s="35"/>
      <c r="CE265" s="35"/>
      <c r="CF265" s="35"/>
      <c r="CG265" s="35"/>
      <c r="CH265" s="35"/>
      <c r="CI265" s="35"/>
      <c r="CJ265" s="35"/>
      <c r="CK265" s="35"/>
      <c r="CL265" s="35"/>
      <c r="CM265" s="35"/>
      <c r="CN265" s="35"/>
      <c r="CO265" s="35"/>
      <c r="CP265" s="35"/>
      <c r="CQ265" s="35"/>
      <c r="CR265" s="35"/>
      <c r="CS265" s="35"/>
      <c r="CT265" s="35"/>
      <c r="CU265" s="35"/>
      <c r="CV265" s="35"/>
      <c r="CW265" s="35"/>
      <c r="CX265" s="35"/>
      <c r="CY265" s="35"/>
      <c r="CZ265" s="35"/>
      <c r="DA265" s="35"/>
      <c r="DB265" s="35"/>
      <c r="DC265" s="35"/>
      <c r="DD265" s="35"/>
      <c r="DE265" s="35"/>
      <c r="DF265" s="35"/>
      <c r="DG265" s="35"/>
      <c r="DH265" s="35"/>
      <c r="DI265" s="35"/>
      <c r="DJ265" s="35"/>
      <c r="DK265" s="35"/>
      <c r="DL265" s="35"/>
      <c r="DM265" s="35"/>
      <c r="DN265" s="35"/>
      <c r="DO265" s="35"/>
      <c r="DP265" s="35"/>
      <c r="DQ265" s="35"/>
      <c r="DR265" s="35"/>
      <c r="DS265" s="35"/>
      <c r="DT265" s="35"/>
      <c r="DU265" s="35"/>
      <c r="DV265" s="35"/>
      <c r="DW265" s="35"/>
      <c r="DX265" s="35"/>
      <c r="DY265" s="35"/>
      <c r="DZ265" s="35"/>
    </row>
    <row r="266" spans="1:130" ht="11.25">
      <c r="A266" s="35"/>
      <c r="B266" s="35"/>
      <c r="C266" s="35"/>
      <c r="D266" s="35"/>
      <c r="E266" s="76"/>
      <c r="F266" s="76"/>
      <c r="G266" s="76"/>
      <c r="H266" s="76"/>
      <c r="I266" s="76"/>
      <c r="J266" s="36"/>
      <c r="K266" s="76"/>
      <c r="L266" s="76"/>
      <c r="M266" s="76"/>
      <c r="N266" s="36"/>
      <c r="O266" s="70"/>
      <c r="P266" s="70"/>
      <c r="Q266" s="70"/>
      <c r="R266" s="35"/>
      <c r="S266" s="35"/>
      <c r="T266" s="35"/>
      <c r="U266" s="35"/>
      <c r="V266" s="35"/>
      <c r="W266" s="70"/>
      <c r="X266" s="70"/>
      <c r="Y266" s="35"/>
      <c r="Z266" s="35"/>
      <c r="AA266" s="35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5"/>
      <c r="AS266" s="35"/>
      <c r="AT266" s="35"/>
      <c r="AU266" s="35"/>
      <c r="AV266" s="35"/>
      <c r="AW266" s="35"/>
      <c r="AX266" s="35"/>
      <c r="AY266" s="36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  <c r="BT266" s="35"/>
      <c r="BU266" s="35"/>
      <c r="BV266" s="35"/>
      <c r="BW266" s="35"/>
      <c r="BX266" s="35"/>
      <c r="BY266" s="35"/>
      <c r="BZ266" s="35"/>
      <c r="CA266" s="35"/>
      <c r="CB266" s="35"/>
      <c r="CC266" s="35"/>
      <c r="CD266" s="35"/>
      <c r="CE266" s="35"/>
      <c r="CF266" s="35"/>
      <c r="CG266" s="35"/>
      <c r="CH266" s="35"/>
      <c r="CI266" s="35"/>
      <c r="CJ266" s="35"/>
      <c r="CK266" s="35"/>
      <c r="CL266" s="35"/>
      <c r="CM266" s="35"/>
      <c r="CN266" s="35"/>
      <c r="CO266" s="35"/>
      <c r="CP266" s="35"/>
      <c r="CQ266" s="35"/>
      <c r="CR266" s="35"/>
      <c r="CS266" s="35"/>
      <c r="CT266" s="35"/>
      <c r="CU266" s="35"/>
      <c r="CV266" s="35"/>
      <c r="CW266" s="35"/>
      <c r="CX266" s="35"/>
      <c r="CY266" s="35"/>
      <c r="CZ266" s="35"/>
      <c r="DA266" s="35"/>
      <c r="DB266" s="35"/>
      <c r="DC266" s="35"/>
      <c r="DD266" s="35"/>
      <c r="DE266" s="35"/>
      <c r="DF266" s="35"/>
      <c r="DG266" s="35"/>
      <c r="DH266" s="35"/>
      <c r="DI266" s="35"/>
      <c r="DJ266" s="35"/>
      <c r="DK266" s="35"/>
      <c r="DL266" s="35"/>
      <c r="DM266" s="35"/>
      <c r="DN266" s="35"/>
      <c r="DO266" s="35"/>
      <c r="DP266" s="35"/>
      <c r="DQ266" s="35"/>
      <c r="DR266" s="35"/>
      <c r="DS266" s="35"/>
      <c r="DT266" s="35"/>
      <c r="DU266" s="35"/>
      <c r="DV266" s="35"/>
      <c r="DW266" s="35"/>
      <c r="DX266" s="35"/>
      <c r="DY266" s="35"/>
      <c r="DZ266" s="35"/>
    </row>
    <row r="267" spans="1:130" ht="11.25">
      <c r="A267" s="35"/>
      <c r="B267" s="35"/>
      <c r="C267" s="35"/>
      <c r="D267" s="35"/>
      <c r="E267" s="76"/>
      <c r="F267" s="76"/>
      <c r="G267" s="76"/>
      <c r="H267" s="76"/>
      <c r="I267" s="76"/>
      <c r="J267" s="36"/>
      <c r="K267" s="76"/>
      <c r="L267" s="76"/>
      <c r="M267" s="76"/>
      <c r="N267" s="36"/>
      <c r="O267" s="70"/>
      <c r="P267" s="70"/>
      <c r="Q267" s="70"/>
      <c r="R267" s="35"/>
      <c r="S267" s="35"/>
      <c r="T267" s="35"/>
      <c r="U267" s="35"/>
      <c r="V267" s="35"/>
      <c r="W267" s="70"/>
      <c r="X267" s="70"/>
      <c r="Y267" s="35"/>
      <c r="Z267" s="35"/>
      <c r="AA267" s="35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5"/>
      <c r="AS267" s="35"/>
      <c r="AT267" s="35"/>
      <c r="AU267" s="35"/>
      <c r="AV267" s="35"/>
      <c r="AW267" s="35"/>
      <c r="AX267" s="35"/>
      <c r="AY267" s="36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  <c r="BT267" s="35"/>
      <c r="BU267" s="35"/>
      <c r="BV267" s="35"/>
      <c r="BW267" s="35"/>
      <c r="BX267" s="35"/>
      <c r="BY267" s="35"/>
      <c r="BZ267" s="35"/>
      <c r="CA267" s="35"/>
      <c r="CB267" s="35"/>
      <c r="CC267" s="35"/>
      <c r="CD267" s="35"/>
      <c r="CE267" s="35"/>
      <c r="CF267" s="35"/>
      <c r="CG267" s="35"/>
      <c r="CH267" s="35"/>
      <c r="CI267" s="35"/>
      <c r="CJ267" s="35"/>
      <c r="CK267" s="35"/>
      <c r="CL267" s="35"/>
      <c r="CM267" s="35"/>
      <c r="CN267" s="35"/>
      <c r="CO267" s="35"/>
      <c r="CP267" s="35"/>
      <c r="CQ267" s="35"/>
      <c r="CR267" s="35"/>
      <c r="CS267" s="35"/>
      <c r="CT267" s="35"/>
      <c r="CU267" s="35"/>
      <c r="CV267" s="35"/>
      <c r="CW267" s="35"/>
      <c r="CX267" s="35"/>
      <c r="CY267" s="35"/>
      <c r="CZ267" s="35"/>
      <c r="DA267" s="35"/>
      <c r="DB267" s="35"/>
      <c r="DC267" s="35"/>
      <c r="DD267" s="35"/>
      <c r="DE267" s="35"/>
      <c r="DF267" s="35"/>
      <c r="DG267" s="35"/>
      <c r="DH267" s="35"/>
      <c r="DI267" s="35"/>
      <c r="DJ267" s="35"/>
      <c r="DK267" s="35"/>
      <c r="DL267" s="35"/>
      <c r="DM267" s="35"/>
      <c r="DN267" s="35"/>
      <c r="DO267" s="35"/>
      <c r="DP267" s="35"/>
      <c r="DQ267" s="35"/>
      <c r="DR267" s="35"/>
      <c r="DS267" s="35"/>
      <c r="DT267" s="35"/>
      <c r="DU267" s="35"/>
      <c r="DV267" s="35"/>
      <c r="DW267" s="35"/>
      <c r="DX267" s="35"/>
      <c r="DY267" s="35"/>
      <c r="DZ267" s="35"/>
    </row>
    <row r="268" spans="1:130" ht="11.25">
      <c r="A268" s="35"/>
      <c r="B268" s="35"/>
      <c r="C268" s="35"/>
      <c r="D268" s="35"/>
      <c r="E268" s="76"/>
      <c r="F268" s="76"/>
      <c r="G268" s="76"/>
      <c r="H268" s="76"/>
      <c r="I268" s="76"/>
      <c r="J268" s="36"/>
      <c r="K268" s="76"/>
      <c r="L268" s="76"/>
      <c r="M268" s="76"/>
      <c r="N268" s="36"/>
      <c r="O268" s="70"/>
      <c r="P268" s="70"/>
      <c r="Q268" s="70"/>
      <c r="R268" s="35"/>
      <c r="S268" s="35"/>
      <c r="T268" s="35"/>
      <c r="U268" s="35"/>
      <c r="V268" s="35"/>
      <c r="W268" s="70"/>
      <c r="X268" s="70"/>
      <c r="Y268" s="35"/>
      <c r="Z268" s="35"/>
      <c r="AA268" s="35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5"/>
      <c r="AS268" s="35"/>
      <c r="AT268" s="35"/>
      <c r="AU268" s="35"/>
      <c r="AV268" s="35"/>
      <c r="AW268" s="35"/>
      <c r="AX268" s="35"/>
      <c r="AY268" s="36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  <c r="BS268" s="35"/>
      <c r="BT268" s="35"/>
      <c r="BU268" s="35"/>
      <c r="BV268" s="35"/>
      <c r="BW268" s="35"/>
      <c r="BX268" s="35"/>
      <c r="BY268" s="35"/>
      <c r="BZ268" s="35"/>
      <c r="CA268" s="35"/>
      <c r="CB268" s="35"/>
      <c r="CC268" s="35"/>
      <c r="CD268" s="35"/>
      <c r="CE268" s="35"/>
      <c r="CF268" s="35"/>
      <c r="CG268" s="35"/>
      <c r="CH268" s="35"/>
      <c r="CI268" s="35"/>
      <c r="CJ268" s="35"/>
      <c r="CK268" s="35"/>
      <c r="CL268" s="35"/>
      <c r="CM268" s="35"/>
      <c r="CN268" s="35"/>
      <c r="CO268" s="35"/>
      <c r="CP268" s="35"/>
      <c r="CQ268" s="35"/>
      <c r="CR268" s="35"/>
      <c r="CS268" s="35"/>
      <c r="CT268" s="35"/>
      <c r="CU268" s="35"/>
      <c r="CV268" s="35"/>
      <c r="CW268" s="35"/>
      <c r="CX268" s="35"/>
      <c r="CY268" s="35"/>
      <c r="CZ268" s="35"/>
      <c r="DA268" s="35"/>
      <c r="DB268" s="35"/>
      <c r="DC268" s="35"/>
      <c r="DD268" s="35"/>
      <c r="DE268" s="35"/>
      <c r="DF268" s="35"/>
      <c r="DG268" s="35"/>
      <c r="DH268" s="35"/>
      <c r="DI268" s="35"/>
      <c r="DJ268" s="35"/>
      <c r="DK268" s="35"/>
      <c r="DL268" s="35"/>
      <c r="DM268" s="35"/>
      <c r="DN268" s="35"/>
      <c r="DO268" s="35"/>
      <c r="DP268" s="35"/>
      <c r="DQ268" s="35"/>
      <c r="DR268" s="35"/>
      <c r="DS268" s="35"/>
      <c r="DT268" s="35"/>
      <c r="DU268" s="35"/>
      <c r="DV268" s="35"/>
      <c r="DW268" s="35"/>
      <c r="DX268" s="35"/>
      <c r="DY268" s="35"/>
      <c r="DZ268" s="35"/>
    </row>
    <row r="269" spans="1:130" ht="11.25">
      <c r="A269" s="35"/>
      <c r="B269" s="35"/>
      <c r="C269" s="35"/>
      <c r="D269" s="35"/>
      <c r="E269" s="76"/>
      <c r="F269" s="76"/>
      <c r="G269" s="76"/>
      <c r="H269" s="76"/>
      <c r="I269" s="76"/>
      <c r="J269" s="36"/>
      <c r="K269" s="76"/>
      <c r="L269" s="76"/>
      <c r="M269" s="76"/>
      <c r="N269" s="36"/>
      <c r="O269" s="70"/>
      <c r="P269" s="70"/>
      <c r="Q269" s="70"/>
      <c r="R269" s="35"/>
      <c r="S269" s="35"/>
      <c r="T269" s="35"/>
      <c r="U269" s="35"/>
      <c r="V269" s="35"/>
      <c r="W269" s="70"/>
      <c r="X269" s="70"/>
      <c r="Y269" s="35"/>
      <c r="Z269" s="35"/>
      <c r="AA269" s="35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5"/>
      <c r="AS269" s="35"/>
      <c r="AT269" s="35"/>
      <c r="AU269" s="35"/>
      <c r="AV269" s="35"/>
      <c r="AW269" s="35"/>
      <c r="AX269" s="35"/>
      <c r="AY269" s="36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5"/>
      <c r="BS269" s="35"/>
      <c r="BT269" s="35"/>
      <c r="BU269" s="35"/>
      <c r="BV269" s="35"/>
      <c r="BW269" s="35"/>
      <c r="BX269" s="35"/>
      <c r="BY269" s="35"/>
      <c r="BZ269" s="35"/>
      <c r="CA269" s="35"/>
      <c r="CB269" s="35"/>
      <c r="CC269" s="35"/>
      <c r="CD269" s="35"/>
      <c r="CE269" s="35"/>
      <c r="CF269" s="35"/>
      <c r="CG269" s="35"/>
      <c r="CH269" s="35"/>
      <c r="CI269" s="35"/>
      <c r="CJ269" s="35"/>
      <c r="CK269" s="35"/>
      <c r="CL269" s="35"/>
      <c r="CM269" s="35"/>
      <c r="CN269" s="35"/>
      <c r="CO269" s="35"/>
      <c r="CP269" s="35"/>
      <c r="CQ269" s="35"/>
      <c r="CR269" s="35"/>
      <c r="CS269" s="35"/>
      <c r="CT269" s="35"/>
      <c r="CU269" s="35"/>
      <c r="CV269" s="35"/>
      <c r="CW269" s="35"/>
      <c r="CX269" s="35"/>
      <c r="CY269" s="35"/>
      <c r="CZ269" s="35"/>
      <c r="DA269" s="35"/>
      <c r="DB269" s="35"/>
      <c r="DC269" s="35"/>
      <c r="DD269" s="35"/>
      <c r="DE269" s="35"/>
      <c r="DF269" s="35"/>
      <c r="DG269" s="35"/>
      <c r="DH269" s="35"/>
      <c r="DI269" s="35"/>
      <c r="DJ269" s="35"/>
      <c r="DK269" s="35"/>
      <c r="DL269" s="35"/>
      <c r="DM269" s="35"/>
      <c r="DN269" s="35"/>
      <c r="DO269" s="35"/>
      <c r="DP269" s="35"/>
      <c r="DQ269" s="35"/>
      <c r="DR269" s="35"/>
      <c r="DS269" s="35"/>
      <c r="DT269" s="35"/>
      <c r="DU269" s="35"/>
      <c r="DV269" s="35"/>
      <c r="DW269" s="35"/>
      <c r="DX269" s="35"/>
      <c r="DY269" s="35"/>
      <c r="DZ269" s="35"/>
    </row>
    <row r="270" spans="1:130" ht="11.25">
      <c r="A270" s="35"/>
      <c r="B270" s="35"/>
      <c r="C270" s="35"/>
      <c r="D270" s="35"/>
      <c r="E270" s="76"/>
      <c r="F270" s="76"/>
      <c r="G270" s="76"/>
      <c r="H270" s="76"/>
      <c r="I270" s="76"/>
      <c r="J270" s="36"/>
      <c r="K270" s="76"/>
      <c r="L270" s="76"/>
      <c r="M270" s="76"/>
      <c r="N270" s="36"/>
      <c r="O270" s="70"/>
      <c r="P270" s="70"/>
      <c r="Q270" s="70"/>
      <c r="R270" s="35"/>
      <c r="S270" s="35"/>
      <c r="T270" s="35"/>
      <c r="U270" s="35"/>
      <c r="V270" s="35"/>
      <c r="W270" s="70"/>
      <c r="X270" s="70"/>
      <c r="Y270" s="35"/>
      <c r="Z270" s="35"/>
      <c r="AA270" s="35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5"/>
      <c r="AS270" s="35"/>
      <c r="AT270" s="35"/>
      <c r="AU270" s="35"/>
      <c r="AV270" s="35"/>
      <c r="AW270" s="35"/>
      <c r="AX270" s="35"/>
      <c r="AY270" s="36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35"/>
      <c r="BT270" s="35"/>
      <c r="BU270" s="35"/>
      <c r="BV270" s="35"/>
      <c r="BW270" s="35"/>
      <c r="BX270" s="35"/>
      <c r="BY270" s="35"/>
      <c r="BZ270" s="35"/>
      <c r="CA270" s="35"/>
      <c r="CB270" s="35"/>
      <c r="CC270" s="35"/>
      <c r="CD270" s="35"/>
      <c r="CE270" s="35"/>
      <c r="CF270" s="35"/>
      <c r="CG270" s="35"/>
      <c r="CH270" s="35"/>
      <c r="CI270" s="35"/>
      <c r="CJ270" s="35"/>
      <c r="CK270" s="35"/>
      <c r="CL270" s="35"/>
      <c r="CM270" s="35"/>
      <c r="CN270" s="35"/>
      <c r="CO270" s="35"/>
      <c r="CP270" s="35"/>
      <c r="CQ270" s="35"/>
      <c r="CR270" s="35"/>
      <c r="CS270" s="35"/>
      <c r="CT270" s="35"/>
      <c r="CU270" s="35"/>
      <c r="CV270" s="35"/>
      <c r="CW270" s="35"/>
      <c r="CX270" s="35"/>
      <c r="CY270" s="35"/>
      <c r="CZ270" s="35"/>
      <c r="DA270" s="35"/>
      <c r="DB270" s="35"/>
      <c r="DC270" s="35"/>
      <c r="DD270" s="35"/>
      <c r="DE270" s="35"/>
      <c r="DF270" s="35"/>
      <c r="DG270" s="35"/>
      <c r="DH270" s="35"/>
      <c r="DI270" s="35"/>
      <c r="DJ270" s="35"/>
      <c r="DK270" s="35"/>
      <c r="DL270" s="35"/>
      <c r="DM270" s="35"/>
      <c r="DN270" s="35"/>
      <c r="DO270" s="35"/>
      <c r="DP270" s="35"/>
      <c r="DQ270" s="35"/>
      <c r="DR270" s="35"/>
      <c r="DS270" s="35"/>
      <c r="DT270" s="35"/>
      <c r="DU270" s="35"/>
      <c r="DV270" s="35"/>
      <c r="DW270" s="35"/>
      <c r="DX270" s="35"/>
      <c r="DY270" s="35"/>
      <c r="DZ270" s="35"/>
    </row>
    <row r="271" spans="1:130" ht="11.25">
      <c r="A271" s="35"/>
      <c r="B271" s="35"/>
      <c r="C271" s="35"/>
      <c r="D271" s="35"/>
      <c r="E271" s="76"/>
      <c r="F271" s="76"/>
      <c r="G271" s="76"/>
      <c r="H271" s="76"/>
      <c r="I271" s="76"/>
      <c r="J271" s="36"/>
      <c r="K271" s="76"/>
      <c r="L271" s="76"/>
      <c r="M271" s="76"/>
      <c r="N271" s="36"/>
      <c r="O271" s="70"/>
      <c r="P271" s="70"/>
      <c r="Q271" s="70"/>
      <c r="R271" s="35"/>
      <c r="S271" s="35"/>
      <c r="T271" s="35"/>
      <c r="U271" s="35"/>
      <c r="V271" s="35"/>
      <c r="W271" s="70"/>
      <c r="X271" s="70"/>
      <c r="Y271" s="35"/>
      <c r="Z271" s="35"/>
      <c r="AA271" s="35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5"/>
      <c r="AS271" s="35"/>
      <c r="AT271" s="35"/>
      <c r="AU271" s="35"/>
      <c r="AV271" s="35"/>
      <c r="AW271" s="35"/>
      <c r="AX271" s="35"/>
      <c r="AY271" s="36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5"/>
      <c r="BM271" s="35"/>
      <c r="BN271" s="35"/>
      <c r="BO271" s="35"/>
      <c r="BP271" s="35"/>
      <c r="BQ271" s="35"/>
      <c r="BR271" s="35"/>
      <c r="BS271" s="35"/>
      <c r="BT271" s="35"/>
      <c r="BU271" s="35"/>
      <c r="BV271" s="35"/>
      <c r="BW271" s="35"/>
      <c r="BX271" s="35"/>
      <c r="BY271" s="35"/>
      <c r="BZ271" s="35"/>
      <c r="CA271" s="35"/>
      <c r="CB271" s="35"/>
      <c r="CC271" s="35"/>
      <c r="CD271" s="35"/>
      <c r="CE271" s="35"/>
      <c r="CF271" s="35"/>
      <c r="CG271" s="35"/>
      <c r="CH271" s="35"/>
      <c r="CI271" s="35"/>
      <c r="CJ271" s="35"/>
      <c r="CK271" s="35"/>
      <c r="CL271" s="35"/>
      <c r="CM271" s="35"/>
      <c r="CN271" s="35"/>
      <c r="CO271" s="35"/>
      <c r="CP271" s="35"/>
      <c r="CQ271" s="35"/>
      <c r="CR271" s="35"/>
      <c r="CS271" s="35"/>
      <c r="CT271" s="35"/>
      <c r="CU271" s="35"/>
      <c r="CV271" s="35"/>
      <c r="CW271" s="35"/>
      <c r="CX271" s="35"/>
      <c r="CY271" s="35"/>
      <c r="CZ271" s="35"/>
      <c r="DA271" s="35"/>
      <c r="DB271" s="35"/>
      <c r="DC271" s="35"/>
      <c r="DD271" s="35"/>
      <c r="DE271" s="35"/>
      <c r="DF271" s="35"/>
      <c r="DG271" s="35"/>
      <c r="DH271" s="35"/>
      <c r="DI271" s="35"/>
      <c r="DJ271" s="35"/>
      <c r="DK271" s="35"/>
      <c r="DL271" s="35"/>
      <c r="DM271" s="35"/>
      <c r="DN271" s="35"/>
      <c r="DO271" s="35"/>
      <c r="DP271" s="35"/>
      <c r="DQ271" s="35"/>
      <c r="DR271" s="35"/>
      <c r="DS271" s="35"/>
      <c r="DT271" s="35"/>
      <c r="DU271" s="35"/>
      <c r="DV271" s="35"/>
      <c r="DW271" s="35"/>
      <c r="DX271" s="35"/>
      <c r="DY271" s="35"/>
      <c r="DZ271" s="35"/>
    </row>
    <row r="272" spans="1:130" ht="11.25">
      <c r="A272" s="35"/>
      <c r="B272" s="35"/>
      <c r="C272" s="35"/>
      <c r="D272" s="35"/>
      <c r="E272" s="76"/>
      <c r="F272" s="76"/>
      <c r="G272" s="76"/>
      <c r="H272" s="76"/>
      <c r="I272" s="76"/>
      <c r="J272" s="36"/>
      <c r="K272" s="76"/>
      <c r="L272" s="76"/>
      <c r="M272" s="76"/>
      <c r="N272" s="36"/>
      <c r="O272" s="70"/>
      <c r="P272" s="70"/>
      <c r="Q272" s="70"/>
      <c r="R272" s="35"/>
      <c r="S272" s="35"/>
      <c r="T272" s="35"/>
      <c r="U272" s="35"/>
      <c r="V272" s="35"/>
      <c r="W272" s="70"/>
      <c r="X272" s="70"/>
      <c r="Y272" s="35"/>
      <c r="Z272" s="35"/>
      <c r="AA272" s="35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5"/>
      <c r="AS272" s="35"/>
      <c r="AT272" s="35"/>
      <c r="AU272" s="35"/>
      <c r="AV272" s="35"/>
      <c r="AW272" s="35"/>
      <c r="AX272" s="35"/>
      <c r="AY272" s="36"/>
      <c r="AZ272" s="35"/>
      <c r="BA272" s="35"/>
      <c r="BB272" s="35"/>
      <c r="BC272" s="35"/>
      <c r="BD272" s="35"/>
      <c r="BE272" s="35"/>
      <c r="BF272" s="35"/>
      <c r="BG272" s="35"/>
      <c r="BH272" s="35"/>
      <c r="BI272" s="35"/>
      <c r="BJ272" s="35"/>
      <c r="BK272" s="35"/>
      <c r="BL272" s="35"/>
      <c r="BM272" s="35"/>
      <c r="BN272" s="35"/>
      <c r="BO272" s="35"/>
      <c r="BP272" s="35"/>
      <c r="BQ272" s="35"/>
      <c r="BR272" s="35"/>
      <c r="BS272" s="35"/>
      <c r="BT272" s="35"/>
      <c r="BU272" s="35"/>
      <c r="BV272" s="35"/>
      <c r="BW272" s="35"/>
      <c r="BX272" s="35"/>
      <c r="BY272" s="35"/>
      <c r="BZ272" s="35"/>
      <c r="CA272" s="35"/>
      <c r="CB272" s="35"/>
      <c r="CC272" s="35"/>
      <c r="CD272" s="35"/>
      <c r="CE272" s="35"/>
      <c r="CF272" s="35"/>
      <c r="CG272" s="35"/>
      <c r="CH272" s="35"/>
      <c r="CI272" s="35"/>
      <c r="CJ272" s="35"/>
      <c r="CK272" s="35"/>
      <c r="CL272" s="35"/>
      <c r="CM272" s="35"/>
      <c r="CN272" s="35"/>
      <c r="CO272" s="35"/>
      <c r="CP272" s="35"/>
      <c r="CQ272" s="35"/>
      <c r="CR272" s="35"/>
      <c r="CS272" s="35"/>
      <c r="CT272" s="35"/>
      <c r="CU272" s="35"/>
      <c r="CV272" s="35"/>
      <c r="CW272" s="35"/>
      <c r="CX272" s="35"/>
      <c r="CY272" s="35"/>
      <c r="CZ272" s="35"/>
      <c r="DA272" s="35"/>
      <c r="DB272" s="35"/>
      <c r="DC272" s="35"/>
      <c r="DD272" s="35"/>
      <c r="DE272" s="35"/>
      <c r="DF272" s="35"/>
      <c r="DG272" s="35"/>
      <c r="DH272" s="35"/>
      <c r="DI272" s="35"/>
      <c r="DJ272" s="35"/>
      <c r="DK272" s="35"/>
      <c r="DL272" s="35"/>
      <c r="DM272" s="35"/>
      <c r="DN272" s="35"/>
      <c r="DO272" s="35"/>
      <c r="DP272" s="35"/>
      <c r="DQ272" s="35"/>
      <c r="DR272" s="35"/>
      <c r="DS272" s="35"/>
      <c r="DT272" s="35"/>
      <c r="DU272" s="35"/>
      <c r="DV272" s="35"/>
      <c r="DW272" s="35"/>
      <c r="DX272" s="35"/>
      <c r="DY272" s="35"/>
      <c r="DZ272" s="35"/>
    </row>
    <row r="273" spans="1:130" ht="11.25">
      <c r="A273" s="35"/>
      <c r="B273" s="35"/>
      <c r="C273" s="35"/>
      <c r="D273" s="35"/>
      <c r="E273" s="76"/>
      <c r="F273" s="76"/>
      <c r="G273" s="76"/>
      <c r="H273" s="76"/>
      <c r="I273" s="76"/>
      <c r="J273" s="36"/>
      <c r="K273" s="76"/>
      <c r="L273" s="76"/>
      <c r="M273" s="76"/>
      <c r="N273" s="36"/>
      <c r="O273" s="70"/>
      <c r="P273" s="70"/>
      <c r="Q273" s="70"/>
      <c r="R273" s="35"/>
      <c r="S273" s="35"/>
      <c r="T273" s="35"/>
      <c r="U273" s="35"/>
      <c r="V273" s="35"/>
      <c r="W273" s="70"/>
      <c r="X273" s="70"/>
      <c r="Y273" s="35"/>
      <c r="Z273" s="35"/>
      <c r="AA273" s="35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5"/>
      <c r="AS273" s="35"/>
      <c r="AT273" s="35"/>
      <c r="AU273" s="35"/>
      <c r="AV273" s="35"/>
      <c r="AW273" s="35"/>
      <c r="AX273" s="35"/>
      <c r="AY273" s="36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  <c r="BK273" s="35"/>
      <c r="BL273" s="35"/>
      <c r="BM273" s="35"/>
      <c r="BN273" s="35"/>
      <c r="BO273" s="35"/>
      <c r="BP273" s="35"/>
      <c r="BQ273" s="35"/>
      <c r="BR273" s="35"/>
      <c r="BS273" s="35"/>
      <c r="BT273" s="35"/>
      <c r="BU273" s="35"/>
      <c r="BV273" s="35"/>
      <c r="BW273" s="35"/>
      <c r="BX273" s="35"/>
      <c r="BY273" s="35"/>
      <c r="BZ273" s="35"/>
      <c r="CA273" s="35"/>
      <c r="CB273" s="35"/>
      <c r="CC273" s="35"/>
      <c r="CD273" s="35"/>
      <c r="CE273" s="35"/>
      <c r="CF273" s="35"/>
      <c r="CG273" s="35"/>
      <c r="CH273" s="35"/>
      <c r="CI273" s="35"/>
      <c r="CJ273" s="35"/>
      <c r="CK273" s="35"/>
      <c r="CL273" s="35"/>
      <c r="CM273" s="35"/>
      <c r="CN273" s="35"/>
      <c r="CO273" s="35"/>
      <c r="CP273" s="35"/>
      <c r="CQ273" s="35"/>
      <c r="CR273" s="35"/>
      <c r="CS273" s="35"/>
      <c r="CT273" s="35"/>
      <c r="CU273" s="35"/>
      <c r="CV273" s="35"/>
      <c r="CW273" s="35"/>
      <c r="CX273" s="35"/>
      <c r="CY273" s="35"/>
      <c r="CZ273" s="35"/>
      <c r="DA273" s="35"/>
      <c r="DB273" s="35"/>
      <c r="DC273" s="35"/>
      <c r="DD273" s="35"/>
      <c r="DE273" s="35"/>
      <c r="DF273" s="35"/>
      <c r="DG273" s="35"/>
      <c r="DH273" s="35"/>
      <c r="DI273" s="35"/>
      <c r="DJ273" s="35"/>
      <c r="DK273" s="35"/>
      <c r="DL273" s="35"/>
      <c r="DM273" s="35"/>
      <c r="DN273" s="35"/>
      <c r="DO273" s="35"/>
      <c r="DP273" s="35"/>
      <c r="DQ273" s="35"/>
      <c r="DR273" s="35"/>
      <c r="DS273" s="35"/>
      <c r="DT273" s="35"/>
      <c r="DU273" s="35"/>
      <c r="DV273" s="35"/>
      <c r="DW273" s="35"/>
      <c r="DX273" s="35"/>
      <c r="DY273" s="35"/>
      <c r="DZ273" s="35"/>
    </row>
    <row r="274" spans="1:130" ht="11.25">
      <c r="A274" s="35"/>
      <c r="B274" s="35"/>
      <c r="C274" s="35"/>
      <c r="D274" s="35"/>
      <c r="E274" s="76"/>
      <c r="F274" s="76"/>
      <c r="G274" s="76"/>
      <c r="H274" s="76"/>
      <c r="I274" s="76"/>
      <c r="J274" s="36"/>
      <c r="K274" s="76"/>
      <c r="L274" s="76"/>
      <c r="M274" s="76"/>
      <c r="N274" s="36"/>
      <c r="O274" s="70"/>
      <c r="P274" s="70"/>
      <c r="Q274" s="70"/>
      <c r="R274" s="35"/>
      <c r="S274" s="35"/>
      <c r="T274" s="35"/>
      <c r="U274" s="35"/>
      <c r="V274" s="35"/>
      <c r="W274" s="70"/>
      <c r="X274" s="70"/>
      <c r="Y274" s="35"/>
      <c r="Z274" s="35"/>
      <c r="AA274" s="35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5"/>
      <c r="AS274" s="35"/>
      <c r="AT274" s="35"/>
      <c r="AU274" s="35"/>
      <c r="AV274" s="35"/>
      <c r="AW274" s="35"/>
      <c r="AX274" s="35"/>
      <c r="AY274" s="36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5"/>
      <c r="BL274" s="35"/>
      <c r="BM274" s="35"/>
      <c r="BN274" s="35"/>
      <c r="BO274" s="35"/>
      <c r="BP274" s="35"/>
      <c r="BQ274" s="35"/>
      <c r="BR274" s="35"/>
      <c r="BS274" s="35"/>
      <c r="BT274" s="35"/>
      <c r="BU274" s="35"/>
      <c r="BV274" s="35"/>
      <c r="BW274" s="35"/>
      <c r="BX274" s="35"/>
      <c r="BY274" s="35"/>
      <c r="BZ274" s="35"/>
      <c r="CA274" s="35"/>
      <c r="CB274" s="35"/>
      <c r="CC274" s="35"/>
      <c r="CD274" s="35"/>
      <c r="CE274" s="35"/>
      <c r="CF274" s="35"/>
      <c r="CG274" s="35"/>
      <c r="CH274" s="35"/>
      <c r="CI274" s="35"/>
      <c r="CJ274" s="35"/>
      <c r="CK274" s="35"/>
      <c r="CL274" s="35"/>
      <c r="CM274" s="35"/>
      <c r="CN274" s="35"/>
      <c r="CO274" s="35"/>
      <c r="CP274" s="35"/>
      <c r="CQ274" s="35"/>
      <c r="CR274" s="35"/>
      <c r="CS274" s="35"/>
      <c r="CT274" s="35"/>
      <c r="CU274" s="35"/>
      <c r="CV274" s="35"/>
      <c r="CW274" s="35"/>
      <c r="CX274" s="35"/>
      <c r="CY274" s="35"/>
      <c r="CZ274" s="35"/>
      <c r="DA274" s="35"/>
      <c r="DB274" s="35"/>
      <c r="DC274" s="35"/>
      <c r="DD274" s="35"/>
      <c r="DE274" s="35"/>
      <c r="DF274" s="35"/>
      <c r="DG274" s="35"/>
      <c r="DH274" s="35"/>
      <c r="DI274" s="35"/>
      <c r="DJ274" s="35"/>
      <c r="DK274" s="35"/>
      <c r="DL274" s="35"/>
      <c r="DM274" s="35"/>
      <c r="DN274" s="35"/>
      <c r="DO274" s="35"/>
      <c r="DP274" s="35"/>
      <c r="DQ274" s="35"/>
      <c r="DR274" s="35"/>
      <c r="DS274" s="35"/>
      <c r="DT274" s="35"/>
      <c r="DU274" s="35"/>
      <c r="DV274" s="35"/>
      <c r="DW274" s="35"/>
      <c r="DX274" s="35"/>
      <c r="DY274" s="35"/>
      <c r="DZ274" s="35"/>
    </row>
    <row r="275" spans="1:130" ht="11.25">
      <c r="A275" s="35"/>
      <c r="B275" s="35"/>
      <c r="C275" s="35"/>
      <c r="D275" s="35"/>
      <c r="E275" s="76"/>
      <c r="F275" s="76"/>
      <c r="G275" s="76"/>
      <c r="H275" s="76"/>
      <c r="I275" s="76"/>
      <c r="J275" s="36"/>
      <c r="K275" s="76"/>
      <c r="L275" s="76"/>
      <c r="M275" s="76"/>
      <c r="N275" s="36"/>
      <c r="O275" s="70"/>
      <c r="P275" s="70"/>
      <c r="Q275" s="70"/>
      <c r="R275" s="35"/>
      <c r="S275" s="35"/>
      <c r="T275" s="35"/>
      <c r="U275" s="35"/>
      <c r="V275" s="35"/>
      <c r="W275" s="70"/>
      <c r="X275" s="70"/>
      <c r="Y275" s="35"/>
      <c r="Z275" s="35"/>
      <c r="AA275" s="35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5"/>
      <c r="AS275" s="35"/>
      <c r="AT275" s="35"/>
      <c r="AU275" s="35"/>
      <c r="AV275" s="35"/>
      <c r="AW275" s="35"/>
      <c r="AX275" s="35"/>
      <c r="AY275" s="36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5"/>
      <c r="BL275" s="35"/>
      <c r="BM275" s="35"/>
      <c r="BN275" s="35"/>
      <c r="BO275" s="35"/>
      <c r="BP275" s="35"/>
      <c r="BQ275" s="35"/>
      <c r="BR275" s="35"/>
      <c r="BS275" s="35"/>
      <c r="BT275" s="35"/>
      <c r="BU275" s="35"/>
      <c r="BV275" s="35"/>
      <c r="BW275" s="35"/>
      <c r="BX275" s="35"/>
      <c r="BY275" s="35"/>
      <c r="BZ275" s="35"/>
      <c r="CA275" s="35"/>
      <c r="CB275" s="35"/>
      <c r="CC275" s="35"/>
      <c r="CD275" s="35"/>
      <c r="CE275" s="35"/>
      <c r="CF275" s="35"/>
      <c r="CG275" s="35"/>
      <c r="CH275" s="35"/>
      <c r="CI275" s="35"/>
      <c r="CJ275" s="35"/>
      <c r="CK275" s="35"/>
      <c r="CL275" s="35"/>
      <c r="CM275" s="35"/>
      <c r="CN275" s="35"/>
      <c r="CO275" s="35"/>
      <c r="CP275" s="35"/>
      <c r="CQ275" s="35"/>
      <c r="CR275" s="35"/>
      <c r="CS275" s="35"/>
      <c r="CT275" s="35"/>
      <c r="CU275" s="35"/>
      <c r="CV275" s="35"/>
      <c r="CW275" s="35"/>
      <c r="CX275" s="35"/>
      <c r="CY275" s="35"/>
      <c r="CZ275" s="35"/>
      <c r="DA275" s="35"/>
      <c r="DB275" s="35"/>
      <c r="DC275" s="35"/>
      <c r="DD275" s="35"/>
      <c r="DE275" s="35"/>
      <c r="DF275" s="35"/>
      <c r="DG275" s="35"/>
      <c r="DH275" s="35"/>
      <c r="DI275" s="35"/>
      <c r="DJ275" s="35"/>
      <c r="DK275" s="35"/>
      <c r="DL275" s="35"/>
      <c r="DM275" s="35"/>
      <c r="DN275" s="35"/>
      <c r="DO275" s="35"/>
      <c r="DP275" s="35"/>
      <c r="DQ275" s="35"/>
      <c r="DR275" s="35"/>
      <c r="DS275" s="35"/>
      <c r="DT275" s="35"/>
      <c r="DU275" s="35"/>
      <c r="DV275" s="35"/>
      <c r="DW275" s="35"/>
      <c r="DX275" s="35"/>
      <c r="DY275" s="35"/>
      <c r="DZ275" s="35"/>
    </row>
    <row r="276" spans="1:130" ht="11.25">
      <c r="A276" s="35"/>
      <c r="B276" s="35"/>
      <c r="C276" s="35"/>
      <c r="D276" s="35"/>
      <c r="E276" s="76"/>
      <c r="F276" s="76"/>
      <c r="G276" s="76"/>
      <c r="H276" s="76"/>
      <c r="I276" s="76"/>
      <c r="J276" s="36"/>
      <c r="K276" s="76"/>
      <c r="L276" s="76"/>
      <c r="M276" s="76"/>
      <c r="N276" s="36"/>
      <c r="O276" s="70"/>
      <c r="P276" s="70"/>
      <c r="Q276" s="70"/>
      <c r="R276" s="35"/>
      <c r="S276" s="35"/>
      <c r="T276" s="35"/>
      <c r="U276" s="35"/>
      <c r="V276" s="35"/>
      <c r="W276" s="70"/>
      <c r="X276" s="70"/>
      <c r="Y276" s="35"/>
      <c r="Z276" s="35"/>
      <c r="AA276" s="35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5"/>
      <c r="AS276" s="35"/>
      <c r="AT276" s="35"/>
      <c r="AU276" s="35"/>
      <c r="AV276" s="35"/>
      <c r="AW276" s="35"/>
      <c r="AX276" s="35"/>
      <c r="AY276" s="36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/>
      <c r="BJ276" s="35"/>
      <c r="BK276" s="35"/>
      <c r="BL276" s="35"/>
      <c r="BM276" s="35"/>
      <c r="BN276" s="35"/>
      <c r="BO276" s="35"/>
      <c r="BP276" s="35"/>
      <c r="BQ276" s="35"/>
      <c r="BR276" s="35"/>
      <c r="BS276" s="35"/>
      <c r="BT276" s="35"/>
      <c r="BU276" s="35"/>
      <c r="BV276" s="35"/>
      <c r="BW276" s="35"/>
      <c r="BX276" s="35"/>
      <c r="BY276" s="35"/>
      <c r="BZ276" s="35"/>
      <c r="CA276" s="35"/>
      <c r="CB276" s="35"/>
      <c r="CC276" s="35"/>
      <c r="CD276" s="35"/>
      <c r="CE276" s="35"/>
      <c r="CF276" s="35"/>
      <c r="CG276" s="35"/>
      <c r="CH276" s="35"/>
      <c r="CI276" s="35"/>
      <c r="CJ276" s="35"/>
      <c r="CK276" s="35"/>
      <c r="CL276" s="35"/>
      <c r="CM276" s="35"/>
      <c r="CN276" s="35"/>
      <c r="CO276" s="35"/>
      <c r="CP276" s="35"/>
      <c r="CQ276" s="35"/>
      <c r="CR276" s="35"/>
      <c r="CS276" s="35"/>
      <c r="CT276" s="35"/>
      <c r="CU276" s="35"/>
      <c r="CV276" s="35"/>
      <c r="CW276" s="35"/>
      <c r="CX276" s="35"/>
      <c r="CY276" s="35"/>
      <c r="CZ276" s="35"/>
      <c r="DA276" s="35"/>
      <c r="DB276" s="35"/>
      <c r="DC276" s="35"/>
      <c r="DD276" s="35"/>
      <c r="DE276" s="35"/>
      <c r="DF276" s="35"/>
      <c r="DG276" s="35"/>
      <c r="DH276" s="35"/>
      <c r="DI276" s="35"/>
      <c r="DJ276" s="35"/>
      <c r="DK276" s="35"/>
      <c r="DL276" s="35"/>
      <c r="DM276" s="35"/>
      <c r="DN276" s="35"/>
      <c r="DO276" s="35"/>
      <c r="DP276" s="35"/>
      <c r="DQ276" s="35"/>
      <c r="DR276" s="35"/>
      <c r="DS276" s="35"/>
      <c r="DT276" s="35"/>
      <c r="DU276" s="35"/>
      <c r="DV276" s="35"/>
      <c r="DW276" s="35"/>
      <c r="DX276" s="35"/>
      <c r="DY276" s="35"/>
      <c r="DZ276" s="35"/>
    </row>
    <row r="277" spans="1:130" ht="11.25">
      <c r="A277" s="35"/>
      <c r="B277" s="35"/>
      <c r="C277" s="35"/>
      <c r="D277" s="35"/>
      <c r="E277" s="76"/>
      <c r="F277" s="76"/>
      <c r="G277" s="76"/>
      <c r="H277" s="76"/>
      <c r="I277" s="76"/>
      <c r="J277" s="36"/>
      <c r="K277" s="76"/>
      <c r="L277" s="76"/>
      <c r="M277" s="76"/>
      <c r="N277" s="36"/>
      <c r="O277" s="70"/>
      <c r="P277" s="70"/>
      <c r="Q277" s="70"/>
      <c r="R277" s="35"/>
      <c r="S277" s="35"/>
      <c r="T277" s="35"/>
      <c r="U277" s="35"/>
      <c r="V277" s="35"/>
      <c r="W277" s="70"/>
      <c r="X277" s="70"/>
      <c r="Y277" s="35"/>
      <c r="Z277" s="35"/>
      <c r="AA277" s="35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5"/>
      <c r="AS277" s="35"/>
      <c r="AT277" s="35"/>
      <c r="AU277" s="35"/>
      <c r="AV277" s="35"/>
      <c r="AW277" s="35"/>
      <c r="AX277" s="35"/>
      <c r="AY277" s="36"/>
      <c r="AZ277" s="35"/>
      <c r="BA277" s="35"/>
      <c r="BB277" s="35"/>
      <c r="BC277" s="35"/>
      <c r="BD277" s="35"/>
      <c r="BE277" s="35"/>
      <c r="BF277" s="35"/>
      <c r="BG277" s="35"/>
      <c r="BH277" s="35"/>
      <c r="BI277" s="35"/>
      <c r="BJ277" s="35"/>
      <c r="BK277" s="35"/>
      <c r="BL277" s="35"/>
      <c r="BM277" s="35"/>
      <c r="BN277" s="35"/>
      <c r="BO277" s="35"/>
      <c r="BP277" s="35"/>
      <c r="BQ277" s="35"/>
      <c r="BR277" s="35"/>
      <c r="BS277" s="35"/>
      <c r="BT277" s="35"/>
      <c r="BU277" s="35"/>
      <c r="BV277" s="35"/>
      <c r="BW277" s="35"/>
      <c r="BX277" s="35"/>
      <c r="BY277" s="35"/>
      <c r="BZ277" s="35"/>
      <c r="CA277" s="35"/>
      <c r="CB277" s="35"/>
      <c r="CC277" s="35"/>
      <c r="CD277" s="35"/>
      <c r="CE277" s="35"/>
      <c r="CF277" s="35"/>
      <c r="CG277" s="35"/>
      <c r="CH277" s="35"/>
      <c r="CI277" s="35"/>
      <c r="CJ277" s="35"/>
      <c r="CK277" s="35"/>
      <c r="CL277" s="35"/>
      <c r="CM277" s="35"/>
      <c r="CN277" s="35"/>
      <c r="CO277" s="35"/>
      <c r="CP277" s="35"/>
      <c r="CQ277" s="35"/>
      <c r="CR277" s="35"/>
      <c r="CS277" s="35"/>
      <c r="CT277" s="35"/>
      <c r="CU277" s="35"/>
      <c r="CV277" s="35"/>
      <c r="CW277" s="35"/>
      <c r="CX277" s="35"/>
      <c r="CY277" s="35"/>
      <c r="CZ277" s="35"/>
      <c r="DA277" s="35"/>
      <c r="DB277" s="35"/>
      <c r="DC277" s="35"/>
      <c r="DD277" s="35"/>
      <c r="DE277" s="35"/>
      <c r="DF277" s="35"/>
      <c r="DG277" s="35"/>
      <c r="DH277" s="35"/>
      <c r="DI277" s="35"/>
      <c r="DJ277" s="35"/>
      <c r="DK277" s="35"/>
      <c r="DL277" s="35"/>
      <c r="DM277" s="35"/>
      <c r="DN277" s="35"/>
      <c r="DO277" s="35"/>
      <c r="DP277" s="35"/>
      <c r="DQ277" s="35"/>
      <c r="DR277" s="35"/>
      <c r="DS277" s="35"/>
      <c r="DT277" s="35"/>
      <c r="DU277" s="35"/>
      <c r="DV277" s="35"/>
      <c r="DW277" s="35"/>
      <c r="DX277" s="35"/>
      <c r="DY277" s="35"/>
      <c r="DZ277" s="35"/>
    </row>
    <row r="278" spans="1:130" ht="11.25">
      <c r="A278" s="35"/>
      <c r="B278" s="35"/>
      <c r="C278" s="35"/>
      <c r="D278" s="35"/>
      <c r="E278" s="76"/>
      <c r="F278" s="76"/>
      <c r="G278" s="76"/>
      <c r="H278" s="76"/>
      <c r="I278" s="76"/>
      <c r="J278" s="36"/>
      <c r="K278" s="76"/>
      <c r="L278" s="76"/>
      <c r="M278" s="76"/>
      <c r="N278" s="36"/>
      <c r="O278" s="70"/>
      <c r="P278" s="70"/>
      <c r="Q278" s="70"/>
      <c r="R278" s="35"/>
      <c r="S278" s="35"/>
      <c r="T278" s="35"/>
      <c r="U278" s="35"/>
      <c r="V278" s="35"/>
      <c r="W278" s="70"/>
      <c r="X278" s="70"/>
      <c r="Y278" s="35"/>
      <c r="Z278" s="35"/>
      <c r="AA278" s="35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5"/>
      <c r="AS278" s="35"/>
      <c r="AT278" s="35"/>
      <c r="AU278" s="35"/>
      <c r="AV278" s="35"/>
      <c r="AW278" s="35"/>
      <c r="AX278" s="35"/>
      <c r="AY278" s="36"/>
      <c r="AZ278" s="35"/>
      <c r="BA278" s="35"/>
      <c r="BB278" s="35"/>
      <c r="BC278" s="35"/>
      <c r="BD278" s="35"/>
      <c r="BE278" s="35"/>
      <c r="BF278" s="35"/>
      <c r="BG278" s="35"/>
      <c r="BH278" s="35"/>
      <c r="BI278" s="35"/>
      <c r="BJ278" s="35"/>
      <c r="BK278" s="35"/>
      <c r="BL278" s="35"/>
      <c r="BM278" s="35"/>
      <c r="BN278" s="35"/>
      <c r="BO278" s="35"/>
      <c r="BP278" s="35"/>
      <c r="BQ278" s="35"/>
      <c r="BR278" s="35"/>
      <c r="BS278" s="35"/>
      <c r="BT278" s="35"/>
      <c r="BU278" s="35"/>
      <c r="BV278" s="35"/>
      <c r="BW278" s="35"/>
      <c r="BX278" s="35"/>
      <c r="BY278" s="35"/>
      <c r="BZ278" s="35"/>
      <c r="CA278" s="35"/>
      <c r="CB278" s="35"/>
      <c r="CC278" s="35"/>
      <c r="CD278" s="35"/>
      <c r="CE278" s="35"/>
      <c r="CF278" s="35"/>
      <c r="CG278" s="35"/>
      <c r="CH278" s="35"/>
      <c r="CI278" s="35"/>
      <c r="CJ278" s="35"/>
      <c r="CK278" s="35"/>
      <c r="CL278" s="35"/>
      <c r="CM278" s="35"/>
      <c r="CN278" s="35"/>
      <c r="CO278" s="35"/>
      <c r="CP278" s="35"/>
      <c r="CQ278" s="35"/>
      <c r="CR278" s="35"/>
      <c r="CS278" s="35"/>
      <c r="CT278" s="35"/>
      <c r="CU278" s="35"/>
      <c r="CV278" s="35"/>
      <c r="CW278" s="35"/>
      <c r="CX278" s="35"/>
      <c r="CY278" s="35"/>
      <c r="CZ278" s="35"/>
      <c r="DA278" s="35"/>
      <c r="DB278" s="35"/>
      <c r="DC278" s="35"/>
      <c r="DD278" s="35"/>
      <c r="DE278" s="35"/>
      <c r="DF278" s="35"/>
      <c r="DG278" s="35"/>
      <c r="DH278" s="35"/>
      <c r="DI278" s="35"/>
      <c r="DJ278" s="35"/>
      <c r="DK278" s="35"/>
      <c r="DL278" s="35"/>
      <c r="DM278" s="35"/>
      <c r="DN278" s="35"/>
      <c r="DO278" s="35"/>
      <c r="DP278" s="35"/>
      <c r="DQ278" s="35"/>
      <c r="DR278" s="35"/>
      <c r="DS278" s="35"/>
      <c r="DT278" s="35"/>
      <c r="DU278" s="35"/>
      <c r="DV278" s="35"/>
      <c r="DW278" s="35"/>
      <c r="DX278" s="35"/>
      <c r="DY278" s="35"/>
      <c r="DZ278" s="35"/>
    </row>
    <row r="279" spans="1:130" ht="11.25">
      <c r="A279" s="35"/>
      <c r="B279" s="35"/>
      <c r="C279" s="35"/>
      <c r="D279" s="35"/>
      <c r="E279" s="76"/>
      <c r="F279" s="76"/>
      <c r="G279" s="76"/>
      <c r="H279" s="76"/>
      <c r="I279" s="76"/>
      <c r="J279" s="36"/>
      <c r="K279" s="76"/>
      <c r="L279" s="76"/>
      <c r="M279" s="76"/>
      <c r="N279" s="36"/>
      <c r="O279" s="70"/>
      <c r="P279" s="70"/>
      <c r="Q279" s="70"/>
      <c r="R279" s="35"/>
      <c r="S279" s="35"/>
      <c r="T279" s="35"/>
      <c r="U279" s="35"/>
      <c r="V279" s="35"/>
      <c r="W279" s="70"/>
      <c r="X279" s="70"/>
      <c r="Y279" s="35"/>
      <c r="Z279" s="35"/>
      <c r="AA279" s="35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5"/>
      <c r="AS279" s="35"/>
      <c r="AT279" s="35"/>
      <c r="AU279" s="35"/>
      <c r="AV279" s="35"/>
      <c r="AW279" s="35"/>
      <c r="AX279" s="35"/>
      <c r="AY279" s="36"/>
      <c r="AZ279" s="35"/>
      <c r="BA279" s="35"/>
      <c r="BB279" s="35"/>
      <c r="BC279" s="35"/>
      <c r="BD279" s="35"/>
      <c r="BE279" s="35"/>
      <c r="BF279" s="35"/>
      <c r="BG279" s="35"/>
      <c r="BH279" s="35"/>
      <c r="BI279" s="35"/>
      <c r="BJ279" s="35"/>
      <c r="BK279" s="35"/>
      <c r="BL279" s="35"/>
      <c r="BM279" s="35"/>
      <c r="BN279" s="35"/>
      <c r="BO279" s="35"/>
      <c r="BP279" s="35"/>
      <c r="BQ279" s="35"/>
      <c r="BR279" s="35"/>
      <c r="BS279" s="35"/>
      <c r="BT279" s="35"/>
      <c r="BU279" s="35"/>
      <c r="BV279" s="35"/>
      <c r="BW279" s="35"/>
      <c r="BX279" s="35"/>
      <c r="BY279" s="35"/>
      <c r="BZ279" s="35"/>
      <c r="CA279" s="35"/>
      <c r="CB279" s="35"/>
      <c r="CC279" s="35"/>
      <c r="CD279" s="35"/>
      <c r="CE279" s="35"/>
      <c r="CF279" s="35"/>
      <c r="CG279" s="35"/>
      <c r="CH279" s="35"/>
      <c r="CI279" s="35"/>
      <c r="CJ279" s="35"/>
      <c r="CK279" s="35"/>
      <c r="CL279" s="35"/>
      <c r="CM279" s="35"/>
      <c r="CN279" s="35"/>
      <c r="CO279" s="35"/>
      <c r="CP279" s="35"/>
      <c r="CQ279" s="35"/>
      <c r="CR279" s="35"/>
      <c r="CS279" s="35"/>
      <c r="CT279" s="35"/>
      <c r="CU279" s="35"/>
      <c r="CV279" s="35"/>
      <c r="CW279" s="35"/>
      <c r="CX279" s="35"/>
      <c r="CY279" s="35"/>
      <c r="CZ279" s="35"/>
      <c r="DA279" s="35"/>
      <c r="DB279" s="35"/>
      <c r="DC279" s="35"/>
      <c r="DD279" s="35"/>
      <c r="DE279" s="35"/>
      <c r="DF279" s="35"/>
      <c r="DG279" s="35"/>
      <c r="DH279" s="35"/>
      <c r="DI279" s="35"/>
      <c r="DJ279" s="35"/>
      <c r="DK279" s="35"/>
      <c r="DL279" s="35"/>
      <c r="DM279" s="35"/>
      <c r="DN279" s="35"/>
      <c r="DO279" s="35"/>
      <c r="DP279" s="35"/>
      <c r="DQ279" s="35"/>
      <c r="DR279" s="35"/>
      <c r="DS279" s="35"/>
      <c r="DT279" s="35"/>
      <c r="DU279" s="35"/>
      <c r="DV279" s="35"/>
      <c r="DW279" s="35"/>
      <c r="DX279" s="35"/>
      <c r="DY279" s="35"/>
      <c r="DZ279" s="35"/>
    </row>
    <row r="280" spans="1:130" ht="11.25">
      <c r="A280" s="35"/>
      <c r="B280" s="35"/>
      <c r="C280" s="35"/>
      <c r="D280" s="35"/>
      <c r="E280" s="76"/>
      <c r="F280" s="76"/>
      <c r="G280" s="76"/>
      <c r="H280" s="76"/>
      <c r="I280" s="76"/>
      <c r="J280" s="36"/>
      <c r="K280" s="76"/>
      <c r="L280" s="76"/>
      <c r="M280" s="76"/>
      <c r="N280" s="36"/>
      <c r="O280" s="70"/>
      <c r="P280" s="70"/>
      <c r="Q280" s="70"/>
      <c r="R280" s="35"/>
      <c r="S280" s="35"/>
      <c r="T280" s="35"/>
      <c r="U280" s="35"/>
      <c r="V280" s="35"/>
      <c r="W280" s="70"/>
      <c r="X280" s="70"/>
      <c r="Y280" s="35"/>
      <c r="Z280" s="35"/>
      <c r="AA280" s="35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5"/>
      <c r="AS280" s="35"/>
      <c r="AT280" s="35"/>
      <c r="AU280" s="35"/>
      <c r="AV280" s="35"/>
      <c r="AW280" s="35"/>
      <c r="AX280" s="35"/>
      <c r="AY280" s="36"/>
      <c r="AZ280" s="35"/>
      <c r="BA280" s="35"/>
      <c r="BB280" s="35"/>
      <c r="BC280" s="35"/>
      <c r="BD280" s="35"/>
      <c r="BE280" s="35"/>
      <c r="BF280" s="35"/>
      <c r="BG280" s="35"/>
      <c r="BH280" s="35"/>
      <c r="BI280" s="35"/>
      <c r="BJ280" s="35"/>
      <c r="BK280" s="35"/>
      <c r="BL280" s="35"/>
      <c r="BM280" s="35"/>
      <c r="BN280" s="35"/>
      <c r="BO280" s="35"/>
      <c r="BP280" s="35"/>
      <c r="BQ280" s="35"/>
      <c r="BR280" s="35"/>
      <c r="BS280" s="35"/>
      <c r="BT280" s="35"/>
      <c r="BU280" s="35"/>
      <c r="BV280" s="35"/>
      <c r="BW280" s="35"/>
      <c r="BX280" s="35"/>
      <c r="BY280" s="35"/>
      <c r="BZ280" s="35"/>
      <c r="CA280" s="35"/>
      <c r="CB280" s="35"/>
      <c r="CC280" s="35"/>
      <c r="CD280" s="35"/>
      <c r="CE280" s="35"/>
      <c r="CF280" s="35"/>
      <c r="CG280" s="35"/>
      <c r="CH280" s="35"/>
      <c r="CI280" s="35"/>
      <c r="CJ280" s="35"/>
      <c r="CK280" s="35"/>
      <c r="CL280" s="35"/>
      <c r="CM280" s="35"/>
      <c r="CN280" s="35"/>
      <c r="CO280" s="35"/>
      <c r="CP280" s="35"/>
      <c r="CQ280" s="35"/>
      <c r="CR280" s="35"/>
      <c r="CS280" s="35"/>
      <c r="CT280" s="35"/>
      <c r="CU280" s="35"/>
      <c r="CV280" s="35"/>
      <c r="CW280" s="35"/>
      <c r="CX280" s="35"/>
      <c r="CY280" s="35"/>
      <c r="CZ280" s="35"/>
      <c r="DA280" s="35"/>
      <c r="DB280" s="35"/>
      <c r="DC280" s="35"/>
      <c r="DD280" s="35"/>
      <c r="DE280" s="35"/>
      <c r="DF280" s="35"/>
      <c r="DG280" s="35"/>
      <c r="DH280" s="35"/>
      <c r="DI280" s="35"/>
      <c r="DJ280" s="35"/>
      <c r="DK280" s="35"/>
      <c r="DL280" s="35"/>
      <c r="DM280" s="35"/>
      <c r="DN280" s="35"/>
      <c r="DO280" s="35"/>
      <c r="DP280" s="35"/>
      <c r="DQ280" s="35"/>
      <c r="DR280" s="35"/>
      <c r="DS280" s="35"/>
      <c r="DT280" s="35"/>
      <c r="DU280" s="35"/>
      <c r="DV280" s="35"/>
      <c r="DW280" s="35"/>
      <c r="DX280" s="35"/>
      <c r="DY280" s="35"/>
      <c r="DZ280" s="35"/>
    </row>
    <row r="281" spans="1:130" ht="11.25">
      <c r="A281" s="35"/>
      <c r="B281" s="35"/>
      <c r="C281" s="35"/>
      <c r="D281" s="35"/>
      <c r="E281" s="76"/>
      <c r="F281" s="76"/>
      <c r="G281" s="76"/>
      <c r="H281" s="76"/>
      <c r="I281" s="76"/>
      <c r="J281" s="36"/>
      <c r="K281" s="76"/>
      <c r="L281" s="76"/>
      <c r="M281" s="76"/>
      <c r="N281" s="36"/>
      <c r="O281" s="70"/>
      <c r="P281" s="70"/>
      <c r="Q281" s="70"/>
      <c r="R281" s="35"/>
      <c r="S281" s="35"/>
      <c r="T281" s="35"/>
      <c r="U281" s="35"/>
      <c r="V281" s="35"/>
      <c r="W281" s="70"/>
      <c r="X281" s="70"/>
      <c r="Y281" s="35"/>
      <c r="Z281" s="35"/>
      <c r="AA281" s="35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5"/>
      <c r="AS281" s="35"/>
      <c r="AT281" s="35"/>
      <c r="AU281" s="35"/>
      <c r="AV281" s="35"/>
      <c r="AW281" s="35"/>
      <c r="AX281" s="35"/>
      <c r="AY281" s="36"/>
      <c r="AZ281" s="35"/>
      <c r="BA281" s="35"/>
      <c r="BB281" s="35"/>
      <c r="BC281" s="35"/>
      <c r="BD281" s="35"/>
      <c r="BE281" s="35"/>
      <c r="BF281" s="35"/>
      <c r="BG281" s="35"/>
      <c r="BH281" s="35"/>
      <c r="BI281" s="35"/>
      <c r="BJ281" s="35"/>
      <c r="BK281" s="35"/>
      <c r="BL281" s="35"/>
      <c r="BM281" s="35"/>
      <c r="BN281" s="35"/>
      <c r="BO281" s="35"/>
      <c r="BP281" s="35"/>
      <c r="BQ281" s="35"/>
      <c r="BR281" s="35"/>
      <c r="BS281" s="35"/>
      <c r="BT281" s="35"/>
      <c r="BU281" s="35"/>
      <c r="BV281" s="35"/>
      <c r="BW281" s="35"/>
      <c r="BX281" s="35"/>
      <c r="BY281" s="35"/>
      <c r="BZ281" s="35"/>
      <c r="CA281" s="35"/>
      <c r="CB281" s="35"/>
      <c r="CC281" s="35"/>
      <c r="CD281" s="35"/>
      <c r="CE281" s="35"/>
      <c r="CF281" s="35"/>
      <c r="CG281" s="35"/>
      <c r="CH281" s="35"/>
      <c r="CI281" s="35"/>
      <c r="CJ281" s="35"/>
      <c r="CK281" s="35"/>
      <c r="CL281" s="35"/>
      <c r="CM281" s="35"/>
      <c r="CN281" s="35"/>
      <c r="CO281" s="35"/>
      <c r="CP281" s="35"/>
      <c r="CQ281" s="35"/>
      <c r="CR281" s="35"/>
      <c r="CS281" s="35"/>
      <c r="CT281" s="35"/>
      <c r="CU281" s="35"/>
      <c r="CV281" s="35"/>
      <c r="CW281" s="35"/>
      <c r="CX281" s="35"/>
      <c r="CY281" s="35"/>
      <c r="CZ281" s="35"/>
      <c r="DA281" s="35"/>
      <c r="DB281" s="35"/>
      <c r="DC281" s="35"/>
      <c r="DD281" s="35"/>
      <c r="DE281" s="35"/>
      <c r="DF281" s="35"/>
      <c r="DG281" s="35"/>
      <c r="DH281" s="35"/>
      <c r="DI281" s="35"/>
      <c r="DJ281" s="35"/>
      <c r="DK281" s="35"/>
      <c r="DL281" s="35"/>
      <c r="DM281" s="35"/>
      <c r="DN281" s="35"/>
      <c r="DO281" s="35"/>
      <c r="DP281" s="35"/>
      <c r="DQ281" s="35"/>
      <c r="DR281" s="35"/>
      <c r="DS281" s="35"/>
      <c r="DT281" s="35"/>
      <c r="DU281" s="35"/>
      <c r="DV281" s="35"/>
      <c r="DW281" s="35"/>
      <c r="DX281" s="35"/>
      <c r="DY281" s="35"/>
      <c r="DZ281" s="35"/>
    </row>
    <row r="282" spans="1:130" ht="11.25">
      <c r="A282" s="35"/>
      <c r="B282" s="35"/>
      <c r="C282" s="35"/>
      <c r="D282" s="35"/>
      <c r="E282" s="76"/>
      <c r="F282" s="76"/>
      <c r="G282" s="76"/>
      <c r="H282" s="76"/>
      <c r="I282" s="76"/>
      <c r="J282" s="36"/>
      <c r="K282" s="76"/>
      <c r="L282" s="76"/>
      <c r="M282" s="76"/>
      <c r="N282" s="36"/>
      <c r="O282" s="70"/>
      <c r="P282" s="70"/>
      <c r="Q282" s="70"/>
      <c r="R282" s="35"/>
      <c r="S282" s="35"/>
      <c r="T282" s="35"/>
      <c r="U282" s="35"/>
      <c r="V282" s="35"/>
      <c r="W282" s="70"/>
      <c r="X282" s="70"/>
      <c r="Y282" s="35"/>
      <c r="Z282" s="35"/>
      <c r="AA282" s="35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5"/>
      <c r="AS282" s="35"/>
      <c r="AT282" s="35"/>
      <c r="AU282" s="35"/>
      <c r="AV282" s="35"/>
      <c r="AW282" s="35"/>
      <c r="AX282" s="35"/>
      <c r="AY282" s="36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  <c r="BL282" s="35"/>
      <c r="BM282" s="35"/>
      <c r="BN282" s="35"/>
      <c r="BO282" s="35"/>
      <c r="BP282" s="35"/>
      <c r="BQ282" s="35"/>
      <c r="BR282" s="35"/>
      <c r="BS282" s="35"/>
      <c r="BT282" s="35"/>
      <c r="BU282" s="35"/>
      <c r="BV282" s="35"/>
      <c r="BW282" s="35"/>
      <c r="BX282" s="35"/>
      <c r="BY282" s="35"/>
      <c r="BZ282" s="35"/>
      <c r="CA282" s="35"/>
      <c r="CB282" s="35"/>
      <c r="CC282" s="35"/>
      <c r="CD282" s="35"/>
      <c r="CE282" s="35"/>
      <c r="CF282" s="35"/>
      <c r="CG282" s="35"/>
      <c r="CH282" s="35"/>
      <c r="CI282" s="35"/>
      <c r="CJ282" s="35"/>
      <c r="CK282" s="35"/>
      <c r="CL282" s="35"/>
      <c r="CM282" s="35"/>
      <c r="CN282" s="35"/>
      <c r="CO282" s="35"/>
      <c r="CP282" s="35"/>
      <c r="CQ282" s="35"/>
      <c r="CR282" s="35"/>
      <c r="CS282" s="35"/>
      <c r="CT282" s="35"/>
      <c r="CU282" s="35"/>
      <c r="CV282" s="35"/>
      <c r="CW282" s="35"/>
      <c r="CX282" s="35"/>
      <c r="CY282" s="35"/>
      <c r="CZ282" s="35"/>
      <c r="DA282" s="35"/>
      <c r="DB282" s="35"/>
      <c r="DC282" s="35"/>
      <c r="DD282" s="35"/>
      <c r="DE282" s="35"/>
      <c r="DF282" s="35"/>
      <c r="DG282" s="35"/>
      <c r="DH282" s="35"/>
      <c r="DI282" s="35"/>
      <c r="DJ282" s="35"/>
      <c r="DK282" s="35"/>
      <c r="DL282" s="35"/>
      <c r="DM282" s="35"/>
      <c r="DN282" s="35"/>
      <c r="DO282" s="35"/>
      <c r="DP282" s="35"/>
      <c r="DQ282" s="35"/>
      <c r="DR282" s="35"/>
      <c r="DS282" s="35"/>
      <c r="DT282" s="35"/>
      <c r="DU282" s="35"/>
      <c r="DV282" s="35"/>
      <c r="DW282" s="35"/>
      <c r="DX282" s="35"/>
      <c r="DY282" s="35"/>
      <c r="DZ282" s="35"/>
    </row>
    <row r="283" spans="1:130" ht="11.25">
      <c r="A283" s="35"/>
      <c r="B283" s="35"/>
      <c r="C283" s="35"/>
      <c r="D283" s="35"/>
      <c r="E283" s="76"/>
      <c r="F283" s="76"/>
      <c r="G283" s="76"/>
      <c r="H283" s="76"/>
      <c r="I283" s="76"/>
      <c r="J283" s="36"/>
      <c r="K283" s="76"/>
      <c r="L283" s="76"/>
      <c r="M283" s="76"/>
      <c r="N283" s="36"/>
      <c r="O283" s="70"/>
      <c r="P283" s="70"/>
      <c r="Q283" s="70"/>
      <c r="R283" s="35"/>
      <c r="S283" s="35"/>
      <c r="T283" s="35"/>
      <c r="U283" s="35"/>
      <c r="V283" s="35"/>
      <c r="W283" s="70"/>
      <c r="X283" s="70"/>
      <c r="Y283" s="35"/>
      <c r="Z283" s="35"/>
      <c r="AA283" s="35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5"/>
      <c r="AS283" s="35"/>
      <c r="AT283" s="35"/>
      <c r="AU283" s="35"/>
      <c r="AV283" s="35"/>
      <c r="AW283" s="35"/>
      <c r="AX283" s="35"/>
      <c r="AY283" s="36"/>
      <c r="AZ283" s="35"/>
      <c r="BA283" s="35"/>
      <c r="BB283" s="35"/>
      <c r="BC283" s="35"/>
      <c r="BD283" s="35"/>
      <c r="BE283" s="35"/>
      <c r="BF283" s="35"/>
      <c r="BG283" s="35"/>
      <c r="BH283" s="35"/>
      <c r="BI283" s="35"/>
      <c r="BJ283" s="35"/>
      <c r="BK283" s="35"/>
      <c r="BL283" s="35"/>
      <c r="BM283" s="35"/>
      <c r="BN283" s="35"/>
      <c r="BO283" s="35"/>
      <c r="BP283" s="35"/>
      <c r="BQ283" s="35"/>
      <c r="BR283" s="35"/>
      <c r="BS283" s="35"/>
      <c r="BT283" s="35"/>
      <c r="BU283" s="35"/>
      <c r="BV283" s="35"/>
      <c r="BW283" s="35"/>
      <c r="BX283" s="35"/>
      <c r="BY283" s="35"/>
      <c r="BZ283" s="35"/>
      <c r="CA283" s="35"/>
      <c r="CB283" s="35"/>
      <c r="CC283" s="35"/>
      <c r="CD283" s="35"/>
      <c r="CE283" s="35"/>
      <c r="CF283" s="35"/>
      <c r="CG283" s="35"/>
      <c r="CH283" s="35"/>
      <c r="CI283" s="35"/>
      <c r="CJ283" s="35"/>
      <c r="CK283" s="35"/>
      <c r="CL283" s="35"/>
      <c r="CM283" s="35"/>
      <c r="CN283" s="35"/>
      <c r="CO283" s="35"/>
      <c r="CP283" s="35"/>
      <c r="CQ283" s="35"/>
      <c r="CR283" s="35"/>
      <c r="CS283" s="35"/>
      <c r="CT283" s="35"/>
      <c r="CU283" s="35"/>
      <c r="CV283" s="35"/>
      <c r="CW283" s="35"/>
      <c r="CX283" s="35"/>
      <c r="CY283" s="35"/>
      <c r="CZ283" s="35"/>
      <c r="DA283" s="35"/>
      <c r="DB283" s="35"/>
      <c r="DC283" s="35"/>
      <c r="DD283" s="35"/>
      <c r="DE283" s="35"/>
      <c r="DF283" s="35"/>
      <c r="DG283" s="35"/>
      <c r="DH283" s="35"/>
      <c r="DI283" s="35"/>
      <c r="DJ283" s="35"/>
      <c r="DK283" s="35"/>
      <c r="DL283" s="35"/>
      <c r="DM283" s="35"/>
      <c r="DN283" s="35"/>
      <c r="DO283" s="35"/>
      <c r="DP283" s="35"/>
      <c r="DQ283" s="35"/>
      <c r="DR283" s="35"/>
      <c r="DS283" s="35"/>
      <c r="DT283" s="35"/>
      <c r="DU283" s="35"/>
      <c r="DV283" s="35"/>
      <c r="DW283" s="35"/>
      <c r="DX283" s="35"/>
      <c r="DY283" s="35"/>
      <c r="DZ283" s="35"/>
    </row>
    <row r="284" spans="1:130" ht="11.25">
      <c r="A284" s="35"/>
      <c r="B284" s="35"/>
      <c r="C284" s="35"/>
      <c r="D284" s="35"/>
      <c r="E284" s="76"/>
      <c r="F284" s="76"/>
      <c r="G284" s="76"/>
      <c r="H284" s="76"/>
      <c r="I284" s="76"/>
      <c r="J284" s="36"/>
      <c r="K284" s="76"/>
      <c r="L284" s="76"/>
      <c r="M284" s="76"/>
      <c r="N284" s="36"/>
      <c r="O284" s="70"/>
      <c r="P284" s="70"/>
      <c r="Q284" s="70"/>
      <c r="R284" s="35"/>
      <c r="S284" s="35"/>
      <c r="T284" s="35"/>
      <c r="U284" s="35"/>
      <c r="V284" s="35"/>
      <c r="W284" s="70"/>
      <c r="X284" s="70"/>
      <c r="Y284" s="35"/>
      <c r="Z284" s="35"/>
      <c r="AA284" s="35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5"/>
      <c r="AS284" s="35"/>
      <c r="AT284" s="35"/>
      <c r="AU284" s="35"/>
      <c r="AV284" s="35"/>
      <c r="AW284" s="35"/>
      <c r="AX284" s="35"/>
      <c r="AY284" s="36"/>
      <c r="AZ284" s="35"/>
      <c r="BA284" s="35"/>
      <c r="BB284" s="35"/>
      <c r="BC284" s="35"/>
      <c r="BD284" s="35"/>
      <c r="BE284" s="35"/>
      <c r="BF284" s="35"/>
      <c r="BG284" s="35"/>
      <c r="BH284" s="35"/>
      <c r="BI284" s="35"/>
      <c r="BJ284" s="35"/>
      <c r="BK284" s="35"/>
      <c r="BL284" s="35"/>
      <c r="BM284" s="35"/>
      <c r="BN284" s="35"/>
      <c r="BO284" s="35"/>
      <c r="BP284" s="35"/>
      <c r="BQ284" s="35"/>
      <c r="BR284" s="35"/>
      <c r="BS284" s="35"/>
      <c r="BT284" s="35"/>
      <c r="BU284" s="35"/>
      <c r="BV284" s="35"/>
      <c r="BW284" s="35"/>
      <c r="BX284" s="35"/>
      <c r="BY284" s="35"/>
      <c r="BZ284" s="35"/>
      <c r="CA284" s="35"/>
      <c r="CB284" s="35"/>
      <c r="CC284" s="35"/>
      <c r="CD284" s="35"/>
      <c r="CE284" s="35"/>
      <c r="CF284" s="35"/>
      <c r="CG284" s="35"/>
      <c r="CH284" s="35"/>
      <c r="CI284" s="35"/>
      <c r="CJ284" s="35"/>
      <c r="CK284" s="35"/>
      <c r="CL284" s="35"/>
      <c r="CM284" s="35"/>
      <c r="CN284" s="35"/>
      <c r="CO284" s="35"/>
      <c r="CP284" s="35"/>
      <c r="CQ284" s="35"/>
      <c r="CR284" s="35"/>
      <c r="CS284" s="35"/>
      <c r="CT284" s="35"/>
      <c r="CU284" s="35"/>
      <c r="CV284" s="35"/>
      <c r="CW284" s="35"/>
      <c r="CX284" s="35"/>
      <c r="CY284" s="35"/>
      <c r="CZ284" s="35"/>
      <c r="DA284" s="35"/>
      <c r="DB284" s="35"/>
      <c r="DC284" s="35"/>
      <c r="DD284" s="35"/>
      <c r="DE284" s="35"/>
      <c r="DF284" s="35"/>
      <c r="DG284" s="35"/>
      <c r="DH284" s="35"/>
      <c r="DI284" s="35"/>
      <c r="DJ284" s="35"/>
      <c r="DK284" s="35"/>
      <c r="DL284" s="35"/>
      <c r="DM284" s="35"/>
      <c r="DN284" s="35"/>
      <c r="DO284" s="35"/>
      <c r="DP284" s="35"/>
      <c r="DQ284" s="35"/>
      <c r="DR284" s="35"/>
      <c r="DS284" s="35"/>
      <c r="DT284" s="35"/>
      <c r="DU284" s="35"/>
      <c r="DV284" s="35"/>
      <c r="DW284" s="35"/>
      <c r="DX284" s="35"/>
      <c r="DY284" s="35"/>
      <c r="DZ284" s="35"/>
    </row>
    <row r="285" spans="1:130" ht="11.25">
      <c r="A285" s="35"/>
      <c r="B285" s="35"/>
      <c r="C285" s="35"/>
      <c r="D285" s="35"/>
      <c r="E285" s="76"/>
      <c r="F285" s="76"/>
      <c r="G285" s="76"/>
      <c r="H285" s="76"/>
      <c r="I285" s="76"/>
      <c r="J285" s="36"/>
      <c r="K285" s="76"/>
      <c r="L285" s="76"/>
      <c r="M285" s="76"/>
      <c r="N285" s="36"/>
      <c r="O285" s="70"/>
      <c r="P285" s="70"/>
      <c r="Q285" s="70"/>
      <c r="R285" s="35"/>
      <c r="S285" s="35"/>
      <c r="T285" s="35"/>
      <c r="U285" s="35"/>
      <c r="V285" s="35"/>
      <c r="W285" s="70"/>
      <c r="X285" s="70"/>
      <c r="Y285" s="35"/>
      <c r="Z285" s="35"/>
      <c r="AA285" s="35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5"/>
      <c r="AS285" s="35"/>
      <c r="AT285" s="35"/>
      <c r="AU285" s="35"/>
      <c r="AV285" s="35"/>
      <c r="AW285" s="35"/>
      <c r="AX285" s="35"/>
      <c r="AY285" s="36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  <c r="BT285" s="35"/>
      <c r="BU285" s="35"/>
      <c r="BV285" s="35"/>
      <c r="BW285" s="35"/>
      <c r="BX285" s="35"/>
      <c r="BY285" s="35"/>
      <c r="BZ285" s="35"/>
      <c r="CA285" s="35"/>
      <c r="CB285" s="35"/>
      <c r="CC285" s="35"/>
      <c r="CD285" s="35"/>
      <c r="CE285" s="35"/>
      <c r="CF285" s="35"/>
      <c r="CG285" s="35"/>
      <c r="CH285" s="35"/>
      <c r="CI285" s="35"/>
      <c r="CJ285" s="35"/>
      <c r="CK285" s="35"/>
      <c r="CL285" s="35"/>
      <c r="CM285" s="35"/>
      <c r="CN285" s="35"/>
      <c r="CO285" s="35"/>
      <c r="CP285" s="35"/>
      <c r="CQ285" s="35"/>
      <c r="CR285" s="35"/>
      <c r="CS285" s="35"/>
      <c r="CT285" s="35"/>
      <c r="CU285" s="35"/>
      <c r="CV285" s="35"/>
      <c r="CW285" s="35"/>
      <c r="CX285" s="35"/>
      <c r="CY285" s="35"/>
      <c r="CZ285" s="35"/>
      <c r="DA285" s="35"/>
      <c r="DB285" s="35"/>
      <c r="DC285" s="35"/>
      <c r="DD285" s="35"/>
      <c r="DE285" s="35"/>
      <c r="DF285" s="35"/>
      <c r="DG285" s="35"/>
      <c r="DH285" s="35"/>
      <c r="DI285" s="35"/>
      <c r="DJ285" s="35"/>
      <c r="DK285" s="35"/>
      <c r="DL285" s="35"/>
      <c r="DM285" s="35"/>
      <c r="DN285" s="35"/>
      <c r="DO285" s="35"/>
      <c r="DP285" s="35"/>
      <c r="DQ285" s="35"/>
      <c r="DR285" s="35"/>
      <c r="DS285" s="35"/>
      <c r="DT285" s="35"/>
      <c r="DU285" s="35"/>
      <c r="DV285" s="35"/>
      <c r="DW285" s="35"/>
      <c r="DX285" s="35"/>
      <c r="DY285" s="35"/>
      <c r="DZ285" s="35"/>
    </row>
    <row r="286" spans="1:130" ht="11.25">
      <c r="A286" s="35"/>
      <c r="B286" s="35"/>
      <c r="C286" s="35"/>
      <c r="D286" s="35"/>
      <c r="E286" s="76"/>
      <c r="F286" s="76"/>
      <c r="G286" s="76"/>
      <c r="H286" s="76"/>
      <c r="I286" s="76"/>
      <c r="J286" s="36"/>
      <c r="K286" s="76"/>
      <c r="L286" s="76"/>
      <c r="M286" s="76"/>
      <c r="N286" s="36"/>
      <c r="O286" s="70"/>
      <c r="P286" s="70"/>
      <c r="Q286" s="70"/>
      <c r="R286" s="35"/>
      <c r="S286" s="35"/>
      <c r="T286" s="35"/>
      <c r="U286" s="35"/>
      <c r="V286" s="35"/>
      <c r="W286" s="70"/>
      <c r="X286" s="70"/>
      <c r="Y286" s="35"/>
      <c r="Z286" s="35"/>
      <c r="AA286" s="35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5"/>
      <c r="AS286" s="35"/>
      <c r="AT286" s="35"/>
      <c r="AU286" s="35"/>
      <c r="AV286" s="35"/>
      <c r="AW286" s="35"/>
      <c r="AX286" s="35"/>
      <c r="AY286" s="36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  <c r="BL286" s="35"/>
      <c r="BM286" s="35"/>
      <c r="BN286" s="35"/>
      <c r="BO286" s="35"/>
      <c r="BP286" s="35"/>
      <c r="BQ286" s="35"/>
      <c r="BR286" s="35"/>
      <c r="BS286" s="35"/>
      <c r="BT286" s="35"/>
      <c r="BU286" s="35"/>
      <c r="BV286" s="35"/>
      <c r="BW286" s="35"/>
      <c r="BX286" s="35"/>
      <c r="BY286" s="35"/>
      <c r="BZ286" s="35"/>
      <c r="CA286" s="35"/>
      <c r="CB286" s="35"/>
      <c r="CC286" s="35"/>
      <c r="CD286" s="35"/>
      <c r="CE286" s="35"/>
      <c r="CF286" s="35"/>
      <c r="CG286" s="35"/>
      <c r="CH286" s="35"/>
      <c r="CI286" s="35"/>
      <c r="CJ286" s="35"/>
      <c r="CK286" s="35"/>
      <c r="CL286" s="35"/>
      <c r="CM286" s="35"/>
      <c r="CN286" s="35"/>
      <c r="CO286" s="35"/>
      <c r="CP286" s="35"/>
      <c r="CQ286" s="35"/>
      <c r="CR286" s="35"/>
      <c r="CS286" s="35"/>
      <c r="CT286" s="35"/>
      <c r="CU286" s="35"/>
      <c r="CV286" s="35"/>
      <c r="CW286" s="35"/>
      <c r="CX286" s="35"/>
      <c r="CY286" s="35"/>
      <c r="CZ286" s="35"/>
      <c r="DA286" s="35"/>
      <c r="DB286" s="35"/>
      <c r="DC286" s="35"/>
      <c r="DD286" s="35"/>
      <c r="DE286" s="35"/>
      <c r="DF286" s="35"/>
      <c r="DG286" s="35"/>
      <c r="DH286" s="35"/>
      <c r="DI286" s="35"/>
      <c r="DJ286" s="35"/>
      <c r="DK286" s="35"/>
      <c r="DL286" s="35"/>
      <c r="DM286" s="35"/>
      <c r="DN286" s="35"/>
      <c r="DO286" s="35"/>
      <c r="DP286" s="35"/>
      <c r="DQ286" s="35"/>
      <c r="DR286" s="35"/>
      <c r="DS286" s="35"/>
      <c r="DT286" s="35"/>
      <c r="DU286" s="35"/>
      <c r="DV286" s="35"/>
      <c r="DW286" s="35"/>
      <c r="DX286" s="35"/>
      <c r="DY286" s="35"/>
      <c r="DZ286" s="35"/>
    </row>
    <row r="287" spans="1:130" ht="11.25">
      <c r="A287" s="35"/>
      <c r="B287" s="35"/>
      <c r="C287" s="35"/>
      <c r="D287" s="35"/>
      <c r="E287" s="76"/>
      <c r="F287" s="76"/>
      <c r="G287" s="76"/>
      <c r="H287" s="76"/>
      <c r="I287" s="76"/>
      <c r="J287" s="36"/>
      <c r="K287" s="76"/>
      <c r="L287" s="76"/>
      <c r="M287" s="76"/>
      <c r="N287" s="36"/>
      <c r="O287" s="70"/>
      <c r="P287" s="70"/>
      <c r="Q287" s="70"/>
      <c r="R287" s="35"/>
      <c r="S287" s="35"/>
      <c r="T287" s="35"/>
      <c r="U287" s="35"/>
      <c r="V287" s="35"/>
      <c r="W287" s="70"/>
      <c r="X287" s="70"/>
      <c r="Y287" s="35"/>
      <c r="Z287" s="35"/>
      <c r="AA287" s="35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5"/>
      <c r="AS287" s="35"/>
      <c r="AT287" s="35"/>
      <c r="AU287" s="35"/>
      <c r="AV287" s="35"/>
      <c r="AW287" s="35"/>
      <c r="AX287" s="35"/>
      <c r="AY287" s="36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5"/>
      <c r="BL287" s="35"/>
      <c r="BM287" s="35"/>
      <c r="BN287" s="35"/>
      <c r="BO287" s="35"/>
      <c r="BP287" s="35"/>
      <c r="BQ287" s="35"/>
      <c r="BR287" s="35"/>
      <c r="BS287" s="35"/>
      <c r="BT287" s="35"/>
      <c r="BU287" s="35"/>
      <c r="BV287" s="35"/>
      <c r="BW287" s="35"/>
      <c r="BX287" s="35"/>
      <c r="BY287" s="35"/>
      <c r="BZ287" s="35"/>
      <c r="CA287" s="35"/>
      <c r="CB287" s="35"/>
      <c r="CC287" s="35"/>
      <c r="CD287" s="35"/>
      <c r="CE287" s="35"/>
      <c r="CF287" s="35"/>
      <c r="CG287" s="35"/>
      <c r="CH287" s="35"/>
      <c r="CI287" s="35"/>
      <c r="CJ287" s="35"/>
      <c r="CK287" s="35"/>
      <c r="CL287" s="35"/>
      <c r="CM287" s="35"/>
      <c r="CN287" s="35"/>
      <c r="CO287" s="35"/>
      <c r="CP287" s="35"/>
      <c r="CQ287" s="35"/>
      <c r="CR287" s="35"/>
      <c r="CS287" s="35"/>
      <c r="CT287" s="35"/>
      <c r="CU287" s="35"/>
      <c r="CV287" s="35"/>
      <c r="CW287" s="35"/>
      <c r="CX287" s="35"/>
      <c r="CY287" s="35"/>
      <c r="CZ287" s="35"/>
      <c r="DA287" s="35"/>
      <c r="DB287" s="35"/>
      <c r="DC287" s="35"/>
      <c r="DD287" s="35"/>
      <c r="DE287" s="35"/>
      <c r="DF287" s="35"/>
      <c r="DG287" s="35"/>
      <c r="DH287" s="35"/>
      <c r="DI287" s="35"/>
      <c r="DJ287" s="35"/>
      <c r="DK287" s="35"/>
      <c r="DL287" s="35"/>
      <c r="DM287" s="35"/>
      <c r="DN287" s="35"/>
      <c r="DO287" s="35"/>
      <c r="DP287" s="35"/>
      <c r="DQ287" s="35"/>
      <c r="DR287" s="35"/>
      <c r="DS287" s="35"/>
      <c r="DT287" s="35"/>
      <c r="DU287" s="35"/>
      <c r="DV287" s="35"/>
      <c r="DW287" s="35"/>
      <c r="DX287" s="35"/>
      <c r="DY287" s="35"/>
      <c r="DZ287" s="35"/>
    </row>
    <row r="288" spans="1:130" ht="11.25">
      <c r="A288" s="35"/>
      <c r="B288" s="35"/>
      <c r="C288" s="35"/>
      <c r="D288" s="35"/>
      <c r="E288" s="76"/>
      <c r="F288" s="76"/>
      <c r="G288" s="76"/>
      <c r="H288" s="76"/>
      <c r="I288" s="76"/>
      <c r="J288" s="36"/>
      <c r="K288" s="76"/>
      <c r="L288" s="76"/>
      <c r="M288" s="76"/>
      <c r="N288" s="36"/>
      <c r="O288" s="70"/>
      <c r="P288" s="70"/>
      <c r="Q288" s="70"/>
      <c r="R288" s="35"/>
      <c r="S288" s="35"/>
      <c r="T288" s="35"/>
      <c r="U288" s="35"/>
      <c r="V288" s="35"/>
      <c r="W288" s="70"/>
      <c r="X288" s="70"/>
      <c r="Y288" s="35"/>
      <c r="Z288" s="35"/>
      <c r="AA288" s="35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5"/>
      <c r="AS288" s="35"/>
      <c r="AT288" s="35"/>
      <c r="AU288" s="35"/>
      <c r="AV288" s="35"/>
      <c r="AW288" s="35"/>
      <c r="AX288" s="35"/>
      <c r="AY288" s="36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  <c r="BU288" s="35"/>
      <c r="BV288" s="35"/>
      <c r="BW288" s="35"/>
      <c r="BX288" s="35"/>
      <c r="BY288" s="35"/>
      <c r="BZ288" s="35"/>
      <c r="CA288" s="35"/>
      <c r="CB288" s="35"/>
      <c r="CC288" s="35"/>
      <c r="CD288" s="35"/>
      <c r="CE288" s="35"/>
      <c r="CF288" s="35"/>
      <c r="CG288" s="35"/>
      <c r="CH288" s="35"/>
      <c r="CI288" s="35"/>
      <c r="CJ288" s="35"/>
      <c r="CK288" s="35"/>
      <c r="CL288" s="35"/>
      <c r="CM288" s="35"/>
      <c r="CN288" s="35"/>
      <c r="CO288" s="35"/>
      <c r="CP288" s="35"/>
      <c r="CQ288" s="35"/>
      <c r="CR288" s="35"/>
      <c r="CS288" s="35"/>
      <c r="CT288" s="35"/>
      <c r="CU288" s="35"/>
      <c r="CV288" s="35"/>
      <c r="CW288" s="35"/>
      <c r="CX288" s="35"/>
      <c r="CY288" s="35"/>
      <c r="CZ288" s="35"/>
      <c r="DA288" s="35"/>
      <c r="DB288" s="35"/>
      <c r="DC288" s="35"/>
      <c r="DD288" s="35"/>
      <c r="DE288" s="35"/>
      <c r="DF288" s="35"/>
      <c r="DG288" s="35"/>
      <c r="DH288" s="35"/>
      <c r="DI288" s="35"/>
      <c r="DJ288" s="35"/>
      <c r="DK288" s="35"/>
      <c r="DL288" s="35"/>
      <c r="DM288" s="35"/>
      <c r="DN288" s="35"/>
      <c r="DO288" s="35"/>
      <c r="DP288" s="35"/>
      <c r="DQ288" s="35"/>
      <c r="DR288" s="35"/>
      <c r="DS288" s="35"/>
      <c r="DT288" s="35"/>
      <c r="DU288" s="35"/>
      <c r="DV288" s="35"/>
      <c r="DW288" s="35"/>
      <c r="DX288" s="35"/>
      <c r="DY288" s="35"/>
      <c r="DZ288" s="35"/>
    </row>
    <row r="289" spans="1:130" ht="11.25">
      <c r="A289" s="35"/>
      <c r="B289" s="35"/>
      <c r="C289" s="35"/>
      <c r="D289" s="35"/>
      <c r="E289" s="76"/>
      <c r="F289" s="76"/>
      <c r="G289" s="76"/>
      <c r="H289" s="76"/>
      <c r="I289" s="76"/>
      <c r="J289" s="36"/>
      <c r="K289" s="76"/>
      <c r="L289" s="76"/>
      <c r="M289" s="76"/>
      <c r="N289" s="36"/>
      <c r="O289" s="70"/>
      <c r="P289" s="70"/>
      <c r="Q289" s="70"/>
      <c r="R289" s="35"/>
      <c r="S289" s="35"/>
      <c r="T289" s="35"/>
      <c r="U289" s="35"/>
      <c r="V289" s="35"/>
      <c r="W289" s="70"/>
      <c r="X289" s="70"/>
      <c r="Y289" s="35"/>
      <c r="Z289" s="35"/>
      <c r="AA289" s="35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5"/>
      <c r="AS289" s="35"/>
      <c r="AT289" s="35"/>
      <c r="AU289" s="35"/>
      <c r="AV289" s="35"/>
      <c r="AW289" s="35"/>
      <c r="AX289" s="35"/>
      <c r="AY289" s="36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5"/>
      <c r="BM289" s="35"/>
      <c r="BN289" s="35"/>
      <c r="BO289" s="35"/>
      <c r="BP289" s="35"/>
      <c r="BQ289" s="35"/>
      <c r="BR289" s="35"/>
      <c r="BS289" s="35"/>
      <c r="BT289" s="35"/>
      <c r="BU289" s="35"/>
      <c r="BV289" s="35"/>
      <c r="BW289" s="35"/>
      <c r="BX289" s="35"/>
      <c r="BY289" s="35"/>
      <c r="BZ289" s="35"/>
      <c r="CA289" s="35"/>
      <c r="CB289" s="35"/>
      <c r="CC289" s="35"/>
      <c r="CD289" s="35"/>
      <c r="CE289" s="35"/>
      <c r="CF289" s="35"/>
      <c r="CG289" s="35"/>
      <c r="CH289" s="35"/>
      <c r="CI289" s="35"/>
      <c r="CJ289" s="35"/>
      <c r="CK289" s="35"/>
      <c r="CL289" s="35"/>
      <c r="CM289" s="35"/>
      <c r="CN289" s="35"/>
      <c r="CO289" s="35"/>
      <c r="CP289" s="35"/>
      <c r="CQ289" s="35"/>
      <c r="CR289" s="35"/>
      <c r="CS289" s="35"/>
      <c r="CT289" s="35"/>
      <c r="CU289" s="35"/>
      <c r="CV289" s="35"/>
      <c r="CW289" s="35"/>
      <c r="CX289" s="35"/>
      <c r="CY289" s="35"/>
      <c r="CZ289" s="35"/>
      <c r="DA289" s="35"/>
      <c r="DB289" s="35"/>
      <c r="DC289" s="35"/>
      <c r="DD289" s="35"/>
      <c r="DE289" s="35"/>
      <c r="DF289" s="35"/>
      <c r="DG289" s="35"/>
      <c r="DH289" s="35"/>
      <c r="DI289" s="35"/>
      <c r="DJ289" s="35"/>
      <c r="DK289" s="35"/>
      <c r="DL289" s="35"/>
      <c r="DM289" s="35"/>
      <c r="DN289" s="35"/>
      <c r="DO289" s="35"/>
      <c r="DP289" s="35"/>
      <c r="DQ289" s="35"/>
      <c r="DR289" s="35"/>
      <c r="DS289" s="35"/>
      <c r="DT289" s="35"/>
      <c r="DU289" s="35"/>
      <c r="DV289" s="35"/>
      <c r="DW289" s="35"/>
      <c r="DX289" s="35"/>
      <c r="DY289" s="35"/>
      <c r="DZ289" s="35"/>
    </row>
    <row r="290" spans="1:130" ht="11.25">
      <c r="A290" s="35"/>
      <c r="B290" s="35"/>
      <c r="C290" s="35"/>
      <c r="D290" s="35"/>
      <c r="E290" s="76"/>
      <c r="F290" s="76"/>
      <c r="G290" s="76"/>
      <c r="H290" s="76"/>
      <c r="I290" s="76"/>
      <c r="J290" s="36"/>
      <c r="K290" s="76"/>
      <c r="L290" s="76"/>
      <c r="M290" s="76"/>
      <c r="N290" s="36"/>
      <c r="O290" s="70"/>
      <c r="P290" s="70"/>
      <c r="Q290" s="70"/>
      <c r="R290" s="35"/>
      <c r="S290" s="35"/>
      <c r="T290" s="35"/>
      <c r="U290" s="35"/>
      <c r="V290" s="35"/>
      <c r="W290" s="70"/>
      <c r="X290" s="70"/>
      <c r="Y290" s="35"/>
      <c r="Z290" s="35"/>
      <c r="AA290" s="35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5"/>
      <c r="AS290" s="35"/>
      <c r="AT290" s="35"/>
      <c r="AU290" s="35"/>
      <c r="AV290" s="35"/>
      <c r="AW290" s="35"/>
      <c r="AX290" s="35"/>
      <c r="AY290" s="36"/>
      <c r="AZ290" s="35"/>
      <c r="BA290" s="35"/>
      <c r="BB290" s="35"/>
      <c r="BC290" s="35"/>
      <c r="BD290" s="35"/>
      <c r="BE290" s="35"/>
      <c r="BF290" s="35"/>
      <c r="BG290" s="35"/>
      <c r="BH290" s="35"/>
      <c r="BI290" s="35"/>
      <c r="BJ290" s="35"/>
      <c r="BK290" s="35"/>
      <c r="BL290" s="35"/>
      <c r="BM290" s="35"/>
      <c r="BN290" s="35"/>
      <c r="BO290" s="35"/>
      <c r="BP290" s="35"/>
      <c r="BQ290" s="35"/>
      <c r="BR290" s="35"/>
      <c r="BS290" s="35"/>
      <c r="BT290" s="35"/>
      <c r="BU290" s="35"/>
      <c r="BV290" s="35"/>
      <c r="BW290" s="35"/>
      <c r="BX290" s="35"/>
      <c r="BY290" s="35"/>
      <c r="BZ290" s="35"/>
      <c r="CA290" s="35"/>
      <c r="CB290" s="35"/>
      <c r="CC290" s="35"/>
      <c r="CD290" s="35"/>
      <c r="CE290" s="35"/>
      <c r="CF290" s="35"/>
      <c r="CG290" s="35"/>
      <c r="CH290" s="35"/>
      <c r="CI290" s="35"/>
      <c r="CJ290" s="35"/>
      <c r="CK290" s="35"/>
      <c r="CL290" s="35"/>
      <c r="CM290" s="35"/>
      <c r="CN290" s="35"/>
      <c r="CO290" s="35"/>
      <c r="CP290" s="35"/>
      <c r="CQ290" s="35"/>
      <c r="CR290" s="35"/>
      <c r="CS290" s="35"/>
      <c r="CT290" s="35"/>
      <c r="CU290" s="35"/>
      <c r="CV290" s="35"/>
      <c r="CW290" s="35"/>
      <c r="CX290" s="35"/>
      <c r="CY290" s="35"/>
      <c r="CZ290" s="35"/>
      <c r="DA290" s="35"/>
      <c r="DB290" s="35"/>
      <c r="DC290" s="35"/>
      <c r="DD290" s="35"/>
      <c r="DE290" s="35"/>
      <c r="DF290" s="35"/>
      <c r="DG290" s="35"/>
      <c r="DH290" s="35"/>
      <c r="DI290" s="35"/>
      <c r="DJ290" s="35"/>
      <c r="DK290" s="35"/>
      <c r="DL290" s="35"/>
      <c r="DM290" s="35"/>
      <c r="DN290" s="35"/>
      <c r="DO290" s="35"/>
      <c r="DP290" s="35"/>
      <c r="DQ290" s="35"/>
      <c r="DR290" s="35"/>
      <c r="DS290" s="35"/>
      <c r="DT290" s="35"/>
      <c r="DU290" s="35"/>
      <c r="DV290" s="35"/>
      <c r="DW290" s="35"/>
      <c r="DX290" s="35"/>
      <c r="DY290" s="35"/>
      <c r="DZ290" s="35"/>
    </row>
    <row r="291" spans="1:130" ht="11.25">
      <c r="A291" s="35"/>
      <c r="B291" s="35"/>
      <c r="C291" s="35"/>
      <c r="D291" s="35"/>
      <c r="E291" s="76"/>
      <c r="F291" s="76"/>
      <c r="G291" s="76"/>
      <c r="H291" s="76"/>
      <c r="I291" s="76"/>
      <c r="J291" s="36"/>
      <c r="K291" s="76"/>
      <c r="L291" s="76"/>
      <c r="M291" s="76"/>
      <c r="N291" s="36"/>
      <c r="O291" s="70"/>
      <c r="P291" s="70"/>
      <c r="Q291" s="70"/>
      <c r="R291" s="35"/>
      <c r="S291" s="35"/>
      <c r="T291" s="35"/>
      <c r="U291" s="35"/>
      <c r="V291" s="35"/>
      <c r="W291" s="70"/>
      <c r="X291" s="70"/>
      <c r="Y291" s="35"/>
      <c r="Z291" s="35"/>
      <c r="AA291" s="35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5"/>
      <c r="AS291" s="35"/>
      <c r="AT291" s="35"/>
      <c r="AU291" s="35"/>
      <c r="AV291" s="35"/>
      <c r="AW291" s="35"/>
      <c r="AX291" s="35"/>
      <c r="AY291" s="36"/>
      <c r="AZ291" s="35"/>
      <c r="BA291" s="35"/>
      <c r="BB291" s="35"/>
      <c r="BC291" s="35"/>
      <c r="BD291" s="35"/>
      <c r="BE291" s="35"/>
      <c r="BF291" s="35"/>
      <c r="BG291" s="35"/>
      <c r="BH291" s="35"/>
      <c r="BI291" s="35"/>
      <c r="BJ291" s="35"/>
      <c r="BK291" s="35"/>
      <c r="BL291" s="35"/>
      <c r="BM291" s="35"/>
      <c r="BN291" s="35"/>
      <c r="BO291" s="35"/>
      <c r="BP291" s="35"/>
      <c r="BQ291" s="35"/>
      <c r="BR291" s="35"/>
      <c r="BS291" s="35"/>
      <c r="BT291" s="35"/>
      <c r="BU291" s="35"/>
      <c r="BV291" s="35"/>
      <c r="BW291" s="35"/>
      <c r="BX291" s="35"/>
      <c r="BY291" s="35"/>
      <c r="BZ291" s="35"/>
      <c r="CA291" s="35"/>
      <c r="CB291" s="35"/>
      <c r="CC291" s="35"/>
      <c r="CD291" s="35"/>
      <c r="CE291" s="35"/>
      <c r="CF291" s="35"/>
      <c r="CG291" s="35"/>
      <c r="CH291" s="35"/>
      <c r="CI291" s="35"/>
      <c r="CJ291" s="35"/>
      <c r="CK291" s="35"/>
      <c r="CL291" s="35"/>
      <c r="CM291" s="35"/>
      <c r="CN291" s="35"/>
      <c r="CO291" s="35"/>
      <c r="CP291" s="35"/>
      <c r="CQ291" s="35"/>
      <c r="CR291" s="35"/>
      <c r="CS291" s="35"/>
      <c r="CT291" s="35"/>
      <c r="CU291" s="35"/>
      <c r="CV291" s="35"/>
      <c r="CW291" s="35"/>
      <c r="CX291" s="35"/>
      <c r="CY291" s="35"/>
      <c r="CZ291" s="35"/>
      <c r="DA291" s="35"/>
      <c r="DB291" s="35"/>
      <c r="DC291" s="35"/>
      <c r="DD291" s="35"/>
      <c r="DE291" s="35"/>
      <c r="DF291" s="35"/>
      <c r="DG291" s="35"/>
      <c r="DH291" s="35"/>
      <c r="DI291" s="35"/>
      <c r="DJ291" s="35"/>
      <c r="DK291" s="35"/>
      <c r="DL291" s="35"/>
      <c r="DM291" s="35"/>
      <c r="DN291" s="35"/>
      <c r="DO291" s="35"/>
      <c r="DP291" s="35"/>
      <c r="DQ291" s="35"/>
      <c r="DR291" s="35"/>
      <c r="DS291" s="35"/>
      <c r="DT291" s="35"/>
      <c r="DU291" s="35"/>
      <c r="DV291" s="35"/>
      <c r="DW291" s="35"/>
      <c r="DX291" s="35"/>
      <c r="DY291" s="35"/>
      <c r="DZ291" s="35"/>
    </row>
    <row r="292" spans="1:130" ht="11.25">
      <c r="A292" s="35"/>
      <c r="B292" s="35"/>
      <c r="C292" s="35"/>
      <c r="D292" s="35"/>
      <c r="E292" s="76"/>
      <c r="F292" s="76"/>
      <c r="G292" s="76"/>
      <c r="H292" s="76"/>
      <c r="I292" s="76"/>
      <c r="J292" s="36"/>
      <c r="K292" s="76"/>
      <c r="L292" s="76"/>
      <c r="M292" s="76"/>
      <c r="N292" s="36"/>
      <c r="O292" s="70"/>
      <c r="P292" s="70"/>
      <c r="Q292" s="70"/>
      <c r="R292" s="35"/>
      <c r="S292" s="35"/>
      <c r="T292" s="35"/>
      <c r="U292" s="35"/>
      <c r="V292" s="35"/>
      <c r="W292" s="70"/>
      <c r="X292" s="70"/>
      <c r="Y292" s="35"/>
      <c r="Z292" s="35"/>
      <c r="AA292" s="35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5"/>
      <c r="AS292" s="35"/>
      <c r="AT292" s="35"/>
      <c r="AU292" s="35"/>
      <c r="AV292" s="35"/>
      <c r="AW292" s="35"/>
      <c r="AX292" s="35"/>
      <c r="AY292" s="36"/>
      <c r="AZ292" s="35"/>
      <c r="BA292" s="35"/>
      <c r="BB292" s="35"/>
      <c r="BC292" s="35"/>
      <c r="BD292" s="35"/>
      <c r="BE292" s="35"/>
      <c r="BF292" s="35"/>
      <c r="BG292" s="35"/>
      <c r="BH292" s="35"/>
      <c r="BI292" s="35"/>
      <c r="BJ292" s="35"/>
      <c r="BK292" s="35"/>
      <c r="BL292" s="35"/>
      <c r="BM292" s="35"/>
      <c r="BN292" s="35"/>
      <c r="BO292" s="35"/>
      <c r="BP292" s="35"/>
      <c r="BQ292" s="35"/>
      <c r="BR292" s="35"/>
      <c r="BS292" s="35"/>
      <c r="BT292" s="35"/>
      <c r="BU292" s="35"/>
      <c r="BV292" s="35"/>
      <c r="BW292" s="35"/>
      <c r="BX292" s="35"/>
      <c r="BY292" s="35"/>
      <c r="BZ292" s="35"/>
      <c r="CA292" s="35"/>
      <c r="CB292" s="35"/>
      <c r="CC292" s="35"/>
      <c r="CD292" s="35"/>
      <c r="CE292" s="35"/>
      <c r="CF292" s="35"/>
      <c r="CG292" s="35"/>
      <c r="CH292" s="35"/>
      <c r="CI292" s="35"/>
      <c r="CJ292" s="35"/>
      <c r="CK292" s="35"/>
      <c r="CL292" s="35"/>
      <c r="CM292" s="35"/>
      <c r="CN292" s="35"/>
      <c r="CO292" s="35"/>
      <c r="CP292" s="35"/>
      <c r="CQ292" s="35"/>
      <c r="CR292" s="35"/>
      <c r="CS292" s="35"/>
      <c r="CT292" s="35"/>
      <c r="CU292" s="35"/>
      <c r="CV292" s="35"/>
      <c r="CW292" s="35"/>
      <c r="CX292" s="35"/>
      <c r="CY292" s="35"/>
      <c r="CZ292" s="35"/>
      <c r="DA292" s="35"/>
      <c r="DB292" s="35"/>
      <c r="DC292" s="35"/>
      <c r="DD292" s="35"/>
      <c r="DE292" s="35"/>
      <c r="DF292" s="35"/>
      <c r="DG292" s="35"/>
      <c r="DH292" s="35"/>
      <c r="DI292" s="35"/>
      <c r="DJ292" s="35"/>
      <c r="DK292" s="35"/>
      <c r="DL292" s="35"/>
      <c r="DM292" s="35"/>
      <c r="DN292" s="35"/>
      <c r="DO292" s="35"/>
      <c r="DP292" s="35"/>
      <c r="DQ292" s="35"/>
      <c r="DR292" s="35"/>
      <c r="DS292" s="35"/>
      <c r="DT292" s="35"/>
      <c r="DU292" s="35"/>
      <c r="DV292" s="35"/>
      <c r="DW292" s="35"/>
      <c r="DX292" s="35"/>
      <c r="DY292" s="35"/>
      <c r="DZ292" s="35"/>
    </row>
    <row r="293" spans="1:130" ht="11.25">
      <c r="A293" s="35"/>
      <c r="B293" s="35"/>
      <c r="C293" s="35"/>
      <c r="D293" s="35"/>
      <c r="E293" s="76"/>
      <c r="F293" s="76"/>
      <c r="G293" s="76"/>
      <c r="H293" s="76"/>
      <c r="I293" s="76"/>
      <c r="J293" s="36"/>
      <c r="K293" s="76"/>
      <c r="L293" s="76"/>
      <c r="M293" s="76"/>
      <c r="N293" s="36"/>
      <c r="O293" s="70"/>
      <c r="P293" s="70"/>
      <c r="Q293" s="70"/>
      <c r="R293" s="35"/>
      <c r="S293" s="35"/>
      <c r="T293" s="35"/>
      <c r="U293" s="35"/>
      <c r="V293" s="35"/>
      <c r="W293" s="70"/>
      <c r="X293" s="70"/>
      <c r="Y293" s="35"/>
      <c r="Z293" s="35"/>
      <c r="AA293" s="35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5"/>
      <c r="AS293" s="35"/>
      <c r="AT293" s="35"/>
      <c r="AU293" s="35"/>
      <c r="AV293" s="35"/>
      <c r="AW293" s="35"/>
      <c r="AX293" s="35"/>
      <c r="AY293" s="36"/>
      <c r="AZ293" s="35"/>
      <c r="BA293" s="35"/>
      <c r="BB293" s="35"/>
      <c r="BC293" s="35"/>
      <c r="BD293" s="35"/>
      <c r="BE293" s="35"/>
      <c r="BF293" s="35"/>
      <c r="BG293" s="35"/>
      <c r="BH293" s="35"/>
      <c r="BI293" s="35"/>
      <c r="BJ293" s="35"/>
      <c r="BK293" s="35"/>
      <c r="BL293" s="35"/>
      <c r="BM293" s="35"/>
      <c r="BN293" s="35"/>
      <c r="BO293" s="35"/>
      <c r="BP293" s="35"/>
      <c r="BQ293" s="35"/>
      <c r="BR293" s="35"/>
      <c r="BS293" s="35"/>
      <c r="BT293" s="35"/>
      <c r="BU293" s="35"/>
      <c r="BV293" s="35"/>
      <c r="BW293" s="35"/>
      <c r="BX293" s="35"/>
      <c r="BY293" s="35"/>
      <c r="BZ293" s="35"/>
      <c r="CA293" s="35"/>
      <c r="CB293" s="35"/>
      <c r="CC293" s="35"/>
      <c r="CD293" s="35"/>
      <c r="CE293" s="35"/>
      <c r="CF293" s="35"/>
      <c r="CG293" s="35"/>
      <c r="CH293" s="35"/>
      <c r="CI293" s="35"/>
      <c r="CJ293" s="35"/>
      <c r="CK293" s="35"/>
      <c r="CL293" s="35"/>
      <c r="CM293" s="35"/>
      <c r="CN293" s="35"/>
      <c r="CO293" s="35"/>
      <c r="CP293" s="35"/>
      <c r="CQ293" s="35"/>
      <c r="CR293" s="35"/>
      <c r="CS293" s="35"/>
      <c r="CT293" s="35"/>
      <c r="CU293" s="35"/>
      <c r="CV293" s="35"/>
      <c r="CW293" s="35"/>
      <c r="CX293" s="35"/>
      <c r="CY293" s="35"/>
      <c r="CZ293" s="35"/>
      <c r="DA293" s="35"/>
      <c r="DB293" s="35"/>
      <c r="DC293" s="35"/>
      <c r="DD293" s="35"/>
      <c r="DE293" s="35"/>
      <c r="DF293" s="35"/>
      <c r="DG293" s="35"/>
      <c r="DH293" s="35"/>
      <c r="DI293" s="35"/>
      <c r="DJ293" s="35"/>
      <c r="DK293" s="35"/>
      <c r="DL293" s="35"/>
      <c r="DM293" s="35"/>
      <c r="DN293" s="35"/>
      <c r="DO293" s="35"/>
      <c r="DP293" s="35"/>
      <c r="DQ293" s="35"/>
      <c r="DR293" s="35"/>
      <c r="DS293" s="35"/>
      <c r="DT293" s="35"/>
      <c r="DU293" s="35"/>
      <c r="DV293" s="35"/>
      <c r="DW293" s="35"/>
      <c r="DX293" s="35"/>
      <c r="DY293" s="35"/>
      <c r="DZ293" s="35"/>
    </row>
    <row r="294" spans="1:130" ht="11.25">
      <c r="A294" s="35"/>
      <c r="B294" s="35"/>
      <c r="C294" s="35"/>
      <c r="D294" s="35"/>
      <c r="E294" s="76"/>
      <c r="F294" s="76"/>
      <c r="G294" s="76"/>
      <c r="H294" s="76"/>
      <c r="I294" s="76"/>
      <c r="J294" s="36"/>
      <c r="K294" s="76"/>
      <c r="L294" s="76"/>
      <c r="M294" s="76"/>
      <c r="N294" s="36"/>
      <c r="O294" s="70"/>
      <c r="P294" s="70"/>
      <c r="Q294" s="70"/>
      <c r="R294" s="35"/>
      <c r="S294" s="35"/>
      <c r="T294" s="35"/>
      <c r="U294" s="35"/>
      <c r="V294" s="35"/>
      <c r="W294" s="70"/>
      <c r="X294" s="70"/>
      <c r="Y294" s="35"/>
      <c r="Z294" s="35"/>
      <c r="AA294" s="35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5"/>
      <c r="AS294" s="35"/>
      <c r="AT294" s="35"/>
      <c r="AU294" s="35"/>
      <c r="AV294" s="35"/>
      <c r="AW294" s="35"/>
      <c r="AX294" s="35"/>
      <c r="AY294" s="36"/>
      <c r="AZ294" s="35"/>
      <c r="BA294" s="35"/>
      <c r="BB294" s="35"/>
      <c r="BC294" s="35"/>
      <c r="BD294" s="35"/>
      <c r="BE294" s="35"/>
      <c r="BF294" s="35"/>
      <c r="BG294" s="35"/>
      <c r="BH294" s="35"/>
      <c r="BI294" s="35"/>
      <c r="BJ294" s="35"/>
      <c r="BK294" s="35"/>
      <c r="BL294" s="35"/>
      <c r="BM294" s="35"/>
      <c r="BN294" s="35"/>
      <c r="BO294" s="35"/>
      <c r="BP294" s="35"/>
      <c r="BQ294" s="35"/>
      <c r="BR294" s="35"/>
      <c r="BS294" s="35"/>
      <c r="BT294" s="35"/>
      <c r="BU294" s="35"/>
      <c r="BV294" s="35"/>
      <c r="BW294" s="35"/>
      <c r="BX294" s="35"/>
      <c r="BY294" s="35"/>
      <c r="BZ294" s="35"/>
      <c r="CA294" s="35"/>
      <c r="CB294" s="35"/>
      <c r="CC294" s="35"/>
      <c r="CD294" s="35"/>
      <c r="CE294" s="35"/>
      <c r="CF294" s="35"/>
      <c r="CG294" s="35"/>
      <c r="CH294" s="35"/>
      <c r="CI294" s="35"/>
      <c r="CJ294" s="35"/>
      <c r="CK294" s="35"/>
      <c r="CL294" s="35"/>
      <c r="CM294" s="35"/>
      <c r="CN294" s="35"/>
      <c r="CO294" s="35"/>
      <c r="CP294" s="35"/>
      <c r="CQ294" s="35"/>
      <c r="CR294" s="35"/>
      <c r="CS294" s="35"/>
      <c r="CT294" s="35"/>
      <c r="CU294" s="35"/>
      <c r="CV294" s="35"/>
      <c r="CW294" s="35"/>
      <c r="CX294" s="35"/>
      <c r="CY294" s="35"/>
      <c r="CZ294" s="35"/>
      <c r="DA294" s="35"/>
      <c r="DB294" s="35"/>
      <c r="DC294" s="35"/>
      <c r="DD294" s="35"/>
      <c r="DE294" s="35"/>
      <c r="DF294" s="35"/>
      <c r="DG294" s="35"/>
      <c r="DH294" s="35"/>
      <c r="DI294" s="35"/>
      <c r="DJ294" s="35"/>
      <c r="DK294" s="35"/>
      <c r="DL294" s="35"/>
      <c r="DM294" s="35"/>
      <c r="DN294" s="35"/>
      <c r="DO294" s="35"/>
      <c r="DP294" s="35"/>
      <c r="DQ294" s="35"/>
      <c r="DR294" s="35"/>
      <c r="DS294" s="35"/>
      <c r="DT294" s="35"/>
      <c r="DU294" s="35"/>
      <c r="DV294" s="35"/>
      <c r="DW294" s="35"/>
      <c r="DX294" s="35"/>
      <c r="DY294" s="35"/>
      <c r="DZ294" s="35"/>
    </row>
    <row r="295" spans="1:130" ht="11.25">
      <c r="A295" s="35"/>
      <c r="B295" s="35"/>
      <c r="C295" s="35"/>
      <c r="D295" s="35"/>
      <c r="E295" s="76"/>
      <c r="F295" s="76"/>
      <c r="G295" s="76"/>
      <c r="H295" s="76"/>
      <c r="I295" s="76"/>
      <c r="J295" s="36"/>
      <c r="K295" s="76"/>
      <c r="L295" s="76"/>
      <c r="M295" s="76"/>
      <c r="N295" s="36"/>
      <c r="O295" s="70"/>
      <c r="P295" s="70"/>
      <c r="Q295" s="70"/>
      <c r="R295" s="35"/>
      <c r="S295" s="35"/>
      <c r="T295" s="35"/>
      <c r="U295" s="35"/>
      <c r="V295" s="35"/>
      <c r="W295" s="70"/>
      <c r="X295" s="70"/>
      <c r="Y295" s="35"/>
      <c r="Z295" s="35"/>
      <c r="AA295" s="35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5"/>
      <c r="AS295" s="35"/>
      <c r="AT295" s="35"/>
      <c r="AU295" s="35"/>
      <c r="AV295" s="35"/>
      <c r="AW295" s="35"/>
      <c r="AX295" s="35"/>
      <c r="AY295" s="36"/>
      <c r="AZ295" s="35"/>
      <c r="BA295" s="35"/>
      <c r="BB295" s="35"/>
      <c r="BC295" s="35"/>
      <c r="BD295" s="35"/>
      <c r="BE295" s="35"/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  <c r="BS295" s="35"/>
      <c r="BT295" s="35"/>
      <c r="BU295" s="35"/>
      <c r="BV295" s="35"/>
      <c r="BW295" s="35"/>
      <c r="BX295" s="35"/>
      <c r="BY295" s="35"/>
      <c r="BZ295" s="35"/>
      <c r="CA295" s="35"/>
      <c r="CB295" s="35"/>
      <c r="CC295" s="35"/>
      <c r="CD295" s="35"/>
      <c r="CE295" s="35"/>
      <c r="CF295" s="35"/>
      <c r="CG295" s="35"/>
      <c r="CH295" s="35"/>
      <c r="CI295" s="35"/>
      <c r="CJ295" s="35"/>
      <c r="CK295" s="35"/>
      <c r="CL295" s="35"/>
      <c r="CM295" s="35"/>
      <c r="CN295" s="35"/>
      <c r="CO295" s="35"/>
      <c r="CP295" s="35"/>
      <c r="CQ295" s="35"/>
      <c r="CR295" s="35"/>
      <c r="CS295" s="35"/>
      <c r="CT295" s="35"/>
      <c r="CU295" s="35"/>
      <c r="CV295" s="35"/>
      <c r="CW295" s="35"/>
      <c r="CX295" s="35"/>
      <c r="CY295" s="35"/>
      <c r="CZ295" s="35"/>
      <c r="DA295" s="35"/>
      <c r="DB295" s="35"/>
      <c r="DC295" s="35"/>
      <c r="DD295" s="35"/>
      <c r="DE295" s="35"/>
      <c r="DF295" s="35"/>
      <c r="DG295" s="35"/>
      <c r="DH295" s="35"/>
      <c r="DI295" s="35"/>
      <c r="DJ295" s="35"/>
      <c r="DK295" s="35"/>
      <c r="DL295" s="35"/>
      <c r="DM295" s="35"/>
      <c r="DN295" s="35"/>
      <c r="DO295" s="35"/>
      <c r="DP295" s="35"/>
      <c r="DQ295" s="35"/>
      <c r="DR295" s="35"/>
      <c r="DS295" s="35"/>
      <c r="DT295" s="35"/>
      <c r="DU295" s="35"/>
      <c r="DV295" s="35"/>
      <c r="DW295" s="35"/>
      <c r="DX295" s="35"/>
      <c r="DY295" s="35"/>
      <c r="DZ295" s="35"/>
    </row>
    <row r="296" spans="1:130" ht="11.25">
      <c r="A296" s="35"/>
      <c r="B296" s="35"/>
      <c r="C296" s="35"/>
      <c r="D296" s="35"/>
      <c r="E296" s="76"/>
      <c r="F296" s="76"/>
      <c r="G296" s="76"/>
      <c r="H296" s="76"/>
      <c r="I296" s="76"/>
      <c r="J296" s="36"/>
      <c r="K296" s="76"/>
      <c r="L296" s="76"/>
      <c r="M296" s="76"/>
      <c r="N296" s="36"/>
      <c r="O296" s="70"/>
      <c r="P296" s="70"/>
      <c r="Q296" s="70"/>
      <c r="R296" s="35"/>
      <c r="S296" s="35"/>
      <c r="T296" s="35"/>
      <c r="U296" s="35"/>
      <c r="V296" s="35"/>
      <c r="W296" s="70"/>
      <c r="X296" s="70"/>
      <c r="Y296" s="35"/>
      <c r="Z296" s="35"/>
      <c r="AA296" s="35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5"/>
      <c r="AS296" s="35"/>
      <c r="AT296" s="35"/>
      <c r="AU296" s="35"/>
      <c r="AV296" s="35"/>
      <c r="AW296" s="35"/>
      <c r="AX296" s="35"/>
      <c r="AY296" s="36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5"/>
      <c r="BS296" s="35"/>
      <c r="BT296" s="35"/>
      <c r="BU296" s="35"/>
      <c r="BV296" s="35"/>
      <c r="BW296" s="35"/>
      <c r="BX296" s="35"/>
      <c r="BY296" s="35"/>
      <c r="BZ296" s="35"/>
      <c r="CA296" s="35"/>
      <c r="CB296" s="35"/>
      <c r="CC296" s="35"/>
      <c r="CD296" s="35"/>
      <c r="CE296" s="35"/>
      <c r="CF296" s="35"/>
      <c r="CG296" s="35"/>
      <c r="CH296" s="35"/>
      <c r="CI296" s="35"/>
      <c r="CJ296" s="35"/>
      <c r="CK296" s="35"/>
      <c r="CL296" s="35"/>
      <c r="CM296" s="35"/>
      <c r="CN296" s="35"/>
      <c r="CO296" s="35"/>
      <c r="CP296" s="35"/>
      <c r="CQ296" s="35"/>
      <c r="CR296" s="35"/>
      <c r="CS296" s="35"/>
      <c r="CT296" s="35"/>
      <c r="CU296" s="35"/>
      <c r="CV296" s="35"/>
      <c r="CW296" s="35"/>
      <c r="CX296" s="35"/>
      <c r="CY296" s="35"/>
      <c r="CZ296" s="35"/>
      <c r="DA296" s="35"/>
      <c r="DB296" s="35"/>
      <c r="DC296" s="35"/>
      <c r="DD296" s="35"/>
      <c r="DE296" s="35"/>
      <c r="DF296" s="35"/>
      <c r="DG296" s="35"/>
      <c r="DH296" s="35"/>
      <c r="DI296" s="35"/>
      <c r="DJ296" s="35"/>
      <c r="DK296" s="35"/>
      <c r="DL296" s="35"/>
      <c r="DM296" s="35"/>
      <c r="DN296" s="35"/>
      <c r="DO296" s="35"/>
      <c r="DP296" s="35"/>
      <c r="DQ296" s="35"/>
      <c r="DR296" s="35"/>
      <c r="DS296" s="35"/>
      <c r="DT296" s="35"/>
      <c r="DU296" s="35"/>
      <c r="DV296" s="35"/>
      <c r="DW296" s="35"/>
      <c r="DX296" s="35"/>
      <c r="DY296" s="35"/>
      <c r="DZ296" s="35"/>
    </row>
    <row r="297" spans="1:130" ht="11.25">
      <c r="A297" s="35"/>
      <c r="B297" s="35"/>
      <c r="C297" s="35"/>
      <c r="D297" s="35"/>
      <c r="E297" s="76"/>
      <c r="F297" s="76"/>
      <c r="G297" s="76"/>
      <c r="H297" s="76"/>
      <c r="I297" s="76"/>
      <c r="J297" s="36"/>
      <c r="K297" s="76"/>
      <c r="L297" s="76"/>
      <c r="M297" s="76"/>
      <c r="N297" s="36"/>
      <c r="O297" s="70"/>
      <c r="P297" s="70"/>
      <c r="Q297" s="70"/>
      <c r="R297" s="35"/>
      <c r="S297" s="35"/>
      <c r="T297" s="35"/>
      <c r="U297" s="35"/>
      <c r="V297" s="35"/>
      <c r="W297" s="70"/>
      <c r="X297" s="70"/>
      <c r="Y297" s="35"/>
      <c r="Z297" s="35"/>
      <c r="AA297" s="35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5"/>
      <c r="AS297" s="35"/>
      <c r="AT297" s="35"/>
      <c r="AU297" s="35"/>
      <c r="AV297" s="35"/>
      <c r="AW297" s="35"/>
      <c r="AX297" s="35"/>
      <c r="AY297" s="36"/>
      <c r="AZ297" s="35"/>
      <c r="BA297" s="35"/>
      <c r="BB297" s="35"/>
      <c r="BC297" s="35"/>
      <c r="BD297" s="35"/>
      <c r="BE297" s="35"/>
      <c r="BF297" s="35"/>
      <c r="BG297" s="35"/>
      <c r="BH297" s="35"/>
      <c r="BI297" s="35"/>
      <c r="BJ297" s="35"/>
      <c r="BK297" s="35"/>
      <c r="BL297" s="35"/>
      <c r="BM297" s="35"/>
      <c r="BN297" s="35"/>
      <c r="BO297" s="35"/>
      <c r="BP297" s="35"/>
      <c r="BQ297" s="35"/>
      <c r="BR297" s="35"/>
      <c r="BS297" s="35"/>
      <c r="BT297" s="35"/>
      <c r="BU297" s="35"/>
      <c r="BV297" s="35"/>
      <c r="BW297" s="35"/>
      <c r="BX297" s="35"/>
      <c r="BY297" s="35"/>
      <c r="BZ297" s="35"/>
      <c r="CA297" s="35"/>
      <c r="CB297" s="35"/>
      <c r="CC297" s="35"/>
      <c r="CD297" s="35"/>
      <c r="CE297" s="35"/>
      <c r="CF297" s="35"/>
      <c r="CG297" s="35"/>
      <c r="CH297" s="35"/>
      <c r="CI297" s="35"/>
      <c r="CJ297" s="35"/>
      <c r="CK297" s="35"/>
      <c r="CL297" s="35"/>
      <c r="CM297" s="35"/>
      <c r="CN297" s="35"/>
      <c r="CO297" s="35"/>
      <c r="CP297" s="35"/>
      <c r="CQ297" s="35"/>
      <c r="CR297" s="35"/>
      <c r="CS297" s="35"/>
      <c r="CT297" s="35"/>
      <c r="CU297" s="35"/>
      <c r="CV297" s="35"/>
      <c r="CW297" s="35"/>
      <c r="CX297" s="35"/>
      <c r="CY297" s="35"/>
      <c r="CZ297" s="35"/>
      <c r="DA297" s="35"/>
      <c r="DB297" s="35"/>
      <c r="DC297" s="35"/>
      <c r="DD297" s="35"/>
      <c r="DE297" s="35"/>
      <c r="DF297" s="35"/>
      <c r="DG297" s="35"/>
      <c r="DH297" s="35"/>
      <c r="DI297" s="35"/>
      <c r="DJ297" s="35"/>
      <c r="DK297" s="35"/>
      <c r="DL297" s="35"/>
      <c r="DM297" s="35"/>
      <c r="DN297" s="35"/>
      <c r="DO297" s="35"/>
      <c r="DP297" s="35"/>
      <c r="DQ297" s="35"/>
      <c r="DR297" s="35"/>
      <c r="DS297" s="35"/>
      <c r="DT297" s="35"/>
      <c r="DU297" s="35"/>
      <c r="DV297" s="35"/>
      <c r="DW297" s="35"/>
      <c r="DX297" s="35"/>
      <c r="DY297" s="35"/>
      <c r="DZ297" s="35"/>
    </row>
    <row r="298" spans="1:130" ht="11.25">
      <c r="A298" s="35"/>
      <c r="B298" s="35"/>
      <c r="C298" s="35"/>
      <c r="D298" s="35"/>
      <c r="E298" s="76"/>
      <c r="F298" s="76"/>
      <c r="G298" s="76"/>
      <c r="H298" s="76"/>
      <c r="I298" s="76"/>
      <c r="J298" s="36"/>
      <c r="K298" s="76"/>
      <c r="L298" s="76"/>
      <c r="M298" s="76"/>
      <c r="N298" s="36"/>
      <c r="O298" s="70"/>
      <c r="P298" s="70"/>
      <c r="Q298" s="70"/>
      <c r="R298" s="35"/>
      <c r="S298" s="35"/>
      <c r="T298" s="35"/>
      <c r="U298" s="35"/>
      <c r="V298" s="35"/>
      <c r="W298" s="70"/>
      <c r="X298" s="70"/>
      <c r="Y298" s="35"/>
      <c r="Z298" s="35"/>
      <c r="AA298" s="35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5"/>
      <c r="AS298" s="35"/>
      <c r="AT298" s="35"/>
      <c r="AU298" s="35"/>
      <c r="AV298" s="35"/>
      <c r="AW298" s="35"/>
      <c r="AX298" s="35"/>
      <c r="AY298" s="36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5"/>
      <c r="BO298" s="35"/>
      <c r="BP298" s="35"/>
      <c r="BQ298" s="35"/>
      <c r="BR298" s="35"/>
      <c r="BS298" s="35"/>
      <c r="BT298" s="35"/>
      <c r="BU298" s="35"/>
      <c r="BV298" s="35"/>
      <c r="BW298" s="35"/>
      <c r="BX298" s="35"/>
      <c r="BY298" s="35"/>
      <c r="BZ298" s="35"/>
      <c r="CA298" s="35"/>
      <c r="CB298" s="35"/>
      <c r="CC298" s="35"/>
      <c r="CD298" s="35"/>
      <c r="CE298" s="35"/>
      <c r="CF298" s="35"/>
      <c r="CG298" s="35"/>
      <c r="CH298" s="35"/>
      <c r="CI298" s="35"/>
      <c r="CJ298" s="35"/>
      <c r="CK298" s="35"/>
      <c r="CL298" s="35"/>
      <c r="CM298" s="35"/>
      <c r="CN298" s="35"/>
      <c r="CO298" s="35"/>
      <c r="CP298" s="35"/>
      <c r="CQ298" s="35"/>
      <c r="CR298" s="35"/>
      <c r="CS298" s="35"/>
      <c r="CT298" s="35"/>
      <c r="CU298" s="35"/>
      <c r="CV298" s="35"/>
      <c r="CW298" s="35"/>
      <c r="CX298" s="35"/>
      <c r="CY298" s="35"/>
      <c r="CZ298" s="35"/>
      <c r="DA298" s="35"/>
      <c r="DB298" s="35"/>
      <c r="DC298" s="35"/>
      <c r="DD298" s="35"/>
      <c r="DE298" s="35"/>
      <c r="DF298" s="35"/>
      <c r="DG298" s="35"/>
      <c r="DH298" s="35"/>
      <c r="DI298" s="35"/>
      <c r="DJ298" s="35"/>
      <c r="DK298" s="35"/>
      <c r="DL298" s="35"/>
      <c r="DM298" s="35"/>
      <c r="DN298" s="35"/>
      <c r="DO298" s="35"/>
      <c r="DP298" s="35"/>
      <c r="DQ298" s="35"/>
      <c r="DR298" s="35"/>
      <c r="DS298" s="35"/>
      <c r="DT298" s="35"/>
      <c r="DU298" s="35"/>
      <c r="DV298" s="35"/>
      <c r="DW298" s="35"/>
      <c r="DX298" s="35"/>
      <c r="DY298" s="35"/>
      <c r="DZ298" s="35"/>
    </row>
    <row r="299" spans="1:130" ht="11.25">
      <c r="A299" s="35"/>
      <c r="B299" s="35"/>
      <c r="C299" s="35"/>
      <c r="D299" s="35"/>
      <c r="E299" s="76"/>
      <c r="F299" s="76"/>
      <c r="G299" s="76"/>
      <c r="H299" s="76"/>
      <c r="I299" s="76"/>
      <c r="J299" s="36"/>
      <c r="K299" s="76"/>
      <c r="L299" s="76"/>
      <c r="M299" s="76"/>
      <c r="N299" s="36"/>
      <c r="O299" s="70"/>
      <c r="P299" s="70"/>
      <c r="Q299" s="70"/>
      <c r="R299" s="35"/>
      <c r="S299" s="35"/>
      <c r="T299" s="35"/>
      <c r="U299" s="35"/>
      <c r="V299" s="35"/>
      <c r="W299" s="70"/>
      <c r="X299" s="70"/>
      <c r="Y299" s="35"/>
      <c r="Z299" s="35"/>
      <c r="AA299" s="35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5"/>
      <c r="AS299" s="35"/>
      <c r="AT299" s="35"/>
      <c r="AU299" s="35"/>
      <c r="AV299" s="35"/>
      <c r="AW299" s="35"/>
      <c r="AX299" s="35"/>
      <c r="AY299" s="36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5"/>
      <c r="BO299" s="35"/>
      <c r="BP299" s="35"/>
      <c r="BQ299" s="35"/>
      <c r="BR299" s="35"/>
      <c r="BS299" s="35"/>
      <c r="BT299" s="35"/>
      <c r="BU299" s="35"/>
      <c r="BV299" s="35"/>
      <c r="BW299" s="35"/>
      <c r="BX299" s="35"/>
      <c r="BY299" s="35"/>
      <c r="BZ299" s="35"/>
      <c r="CA299" s="35"/>
      <c r="CB299" s="35"/>
      <c r="CC299" s="35"/>
      <c r="CD299" s="35"/>
      <c r="CE299" s="35"/>
      <c r="CF299" s="35"/>
      <c r="CG299" s="35"/>
      <c r="CH299" s="35"/>
      <c r="CI299" s="35"/>
      <c r="CJ299" s="35"/>
      <c r="CK299" s="35"/>
      <c r="CL299" s="35"/>
      <c r="CM299" s="35"/>
      <c r="CN299" s="35"/>
      <c r="CO299" s="35"/>
      <c r="CP299" s="35"/>
      <c r="CQ299" s="35"/>
      <c r="CR299" s="35"/>
      <c r="CS299" s="35"/>
      <c r="CT299" s="35"/>
      <c r="CU299" s="35"/>
      <c r="CV299" s="35"/>
      <c r="CW299" s="35"/>
      <c r="CX299" s="35"/>
      <c r="CY299" s="35"/>
      <c r="CZ299" s="35"/>
      <c r="DA299" s="35"/>
      <c r="DB299" s="35"/>
      <c r="DC299" s="35"/>
      <c r="DD299" s="35"/>
      <c r="DE299" s="35"/>
      <c r="DF299" s="35"/>
      <c r="DG299" s="35"/>
      <c r="DH299" s="35"/>
      <c r="DI299" s="35"/>
      <c r="DJ299" s="35"/>
      <c r="DK299" s="35"/>
      <c r="DL299" s="35"/>
      <c r="DM299" s="35"/>
      <c r="DN299" s="35"/>
      <c r="DO299" s="35"/>
      <c r="DP299" s="35"/>
      <c r="DQ299" s="35"/>
      <c r="DR299" s="35"/>
      <c r="DS299" s="35"/>
      <c r="DT299" s="35"/>
      <c r="DU299" s="35"/>
      <c r="DV299" s="35"/>
      <c r="DW299" s="35"/>
      <c r="DX299" s="35"/>
      <c r="DY299" s="35"/>
      <c r="DZ299" s="35"/>
    </row>
    <row r="300" spans="1:130" ht="11.25">
      <c r="A300" s="35"/>
      <c r="B300" s="35"/>
      <c r="C300" s="35"/>
      <c r="D300" s="35"/>
      <c r="E300" s="76"/>
      <c r="F300" s="76"/>
      <c r="G300" s="76"/>
      <c r="H300" s="76"/>
      <c r="I300" s="76"/>
      <c r="J300" s="36"/>
      <c r="K300" s="76"/>
      <c r="L300" s="76"/>
      <c r="M300" s="76"/>
      <c r="N300" s="36"/>
      <c r="O300" s="70"/>
      <c r="P300" s="70"/>
      <c r="Q300" s="70"/>
      <c r="R300" s="35"/>
      <c r="S300" s="35"/>
      <c r="T300" s="35"/>
      <c r="U300" s="35"/>
      <c r="V300" s="35"/>
      <c r="W300" s="70"/>
      <c r="X300" s="70"/>
      <c r="Y300" s="35"/>
      <c r="Z300" s="35"/>
      <c r="AA300" s="35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5"/>
      <c r="AS300" s="35"/>
      <c r="AT300" s="35"/>
      <c r="AU300" s="35"/>
      <c r="AV300" s="35"/>
      <c r="AW300" s="35"/>
      <c r="AX300" s="35"/>
      <c r="AY300" s="36"/>
      <c r="AZ300" s="35"/>
      <c r="BA300" s="35"/>
      <c r="BB300" s="35"/>
      <c r="BC300" s="35"/>
      <c r="BD300" s="35"/>
      <c r="BE300" s="35"/>
      <c r="BF300" s="35"/>
      <c r="BG300" s="35"/>
      <c r="BH300" s="35"/>
      <c r="BI300" s="35"/>
      <c r="BJ300" s="35"/>
      <c r="BK300" s="35"/>
      <c r="BL300" s="35"/>
      <c r="BM300" s="35"/>
      <c r="BN300" s="35"/>
      <c r="BO300" s="35"/>
      <c r="BP300" s="35"/>
      <c r="BQ300" s="35"/>
      <c r="BR300" s="35"/>
      <c r="BS300" s="35"/>
      <c r="BT300" s="35"/>
      <c r="BU300" s="35"/>
      <c r="BV300" s="35"/>
      <c r="BW300" s="35"/>
      <c r="BX300" s="35"/>
      <c r="BY300" s="35"/>
      <c r="BZ300" s="35"/>
      <c r="CA300" s="35"/>
      <c r="CB300" s="35"/>
      <c r="CC300" s="35"/>
      <c r="CD300" s="35"/>
      <c r="CE300" s="35"/>
      <c r="CF300" s="35"/>
      <c r="CG300" s="35"/>
      <c r="CH300" s="35"/>
      <c r="CI300" s="35"/>
      <c r="CJ300" s="35"/>
      <c r="CK300" s="35"/>
      <c r="CL300" s="35"/>
      <c r="CM300" s="35"/>
      <c r="CN300" s="35"/>
      <c r="CO300" s="35"/>
      <c r="CP300" s="35"/>
      <c r="CQ300" s="35"/>
      <c r="CR300" s="35"/>
      <c r="CS300" s="35"/>
      <c r="CT300" s="35"/>
      <c r="CU300" s="35"/>
      <c r="CV300" s="35"/>
      <c r="CW300" s="35"/>
      <c r="CX300" s="35"/>
      <c r="CY300" s="35"/>
      <c r="CZ300" s="35"/>
      <c r="DA300" s="35"/>
      <c r="DB300" s="35"/>
      <c r="DC300" s="35"/>
      <c r="DD300" s="35"/>
      <c r="DE300" s="35"/>
      <c r="DF300" s="35"/>
      <c r="DG300" s="35"/>
      <c r="DH300" s="35"/>
      <c r="DI300" s="35"/>
      <c r="DJ300" s="35"/>
      <c r="DK300" s="35"/>
      <c r="DL300" s="35"/>
      <c r="DM300" s="35"/>
      <c r="DN300" s="35"/>
      <c r="DO300" s="35"/>
      <c r="DP300" s="35"/>
      <c r="DQ300" s="35"/>
      <c r="DR300" s="35"/>
      <c r="DS300" s="35"/>
      <c r="DT300" s="35"/>
      <c r="DU300" s="35"/>
      <c r="DV300" s="35"/>
      <c r="DW300" s="35"/>
      <c r="DX300" s="35"/>
      <c r="DY300" s="35"/>
      <c r="DZ300" s="35"/>
    </row>
    <row r="301" spans="1:130" ht="11.25">
      <c r="A301" s="35"/>
      <c r="B301" s="35"/>
      <c r="C301" s="35"/>
      <c r="D301" s="35"/>
      <c r="E301" s="76"/>
      <c r="F301" s="76"/>
      <c r="G301" s="76"/>
      <c r="H301" s="76"/>
      <c r="I301" s="76"/>
      <c r="J301" s="36"/>
      <c r="K301" s="76"/>
      <c r="L301" s="76"/>
      <c r="M301" s="76"/>
      <c r="N301" s="36"/>
      <c r="O301" s="70"/>
      <c r="P301" s="70"/>
      <c r="Q301" s="70"/>
      <c r="R301" s="35"/>
      <c r="S301" s="35"/>
      <c r="T301" s="35"/>
      <c r="U301" s="35"/>
      <c r="V301" s="35"/>
      <c r="W301" s="70"/>
      <c r="X301" s="70"/>
      <c r="Y301" s="35"/>
      <c r="Z301" s="35"/>
      <c r="AA301" s="35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5"/>
      <c r="AS301" s="35"/>
      <c r="AT301" s="35"/>
      <c r="AU301" s="35"/>
      <c r="AV301" s="35"/>
      <c r="AW301" s="35"/>
      <c r="AX301" s="35"/>
      <c r="AY301" s="36"/>
      <c r="AZ301" s="35"/>
      <c r="BA301" s="35"/>
      <c r="BB301" s="35"/>
      <c r="BC301" s="35"/>
      <c r="BD301" s="35"/>
      <c r="BE301" s="35"/>
      <c r="BF301" s="35"/>
      <c r="BG301" s="35"/>
      <c r="BH301" s="35"/>
      <c r="BI301" s="35"/>
      <c r="BJ301" s="35"/>
      <c r="BK301" s="35"/>
      <c r="BL301" s="35"/>
      <c r="BM301" s="35"/>
      <c r="BN301" s="35"/>
      <c r="BO301" s="35"/>
      <c r="BP301" s="35"/>
      <c r="BQ301" s="35"/>
      <c r="BR301" s="35"/>
      <c r="BS301" s="35"/>
      <c r="BT301" s="35"/>
      <c r="BU301" s="35"/>
      <c r="BV301" s="35"/>
      <c r="BW301" s="35"/>
      <c r="BX301" s="35"/>
      <c r="BY301" s="35"/>
      <c r="BZ301" s="35"/>
      <c r="CA301" s="35"/>
      <c r="CB301" s="35"/>
      <c r="CC301" s="35"/>
      <c r="CD301" s="35"/>
      <c r="CE301" s="35"/>
      <c r="CF301" s="35"/>
      <c r="CG301" s="35"/>
      <c r="CH301" s="35"/>
      <c r="CI301" s="35"/>
      <c r="CJ301" s="35"/>
      <c r="CK301" s="35"/>
      <c r="CL301" s="35"/>
      <c r="CM301" s="35"/>
      <c r="CN301" s="35"/>
      <c r="CO301" s="35"/>
      <c r="CP301" s="35"/>
      <c r="CQ301" s="35"/>
      <c r="CR301" s="35"/>
      <c r="CS301" s="35"/>
      <c r="CT301" s="35"/>
      <c r="CU301" s="35"/>
      <c r="CV301" s="35"/>
      <c r="CW301" s="35"/>
      <c r="CX301" s="35"/>
      <c r="CY301" s="35"/>
      <c r="CZ301" s="35"/>
      <c r="DA301" s="35"/>
      <c r="DB301" s="35"/>
      <c r="DC301" s="35"/>
      <c r="DD301" s="35"/>
      <c r="DE301" s="35"/>
      <c r="DF301" s="35"/>
      <c r="DG301" s="35"/>
      <c r="DH301" s="35"/>
      <c r="DI301" s="35"/>
      <c r="DJ301" s="35"/>
      <c r="DK301" s="35"/>
      <c r="DL301" s="35"/>
      <c r="DM301" s="35"/>
      <c r="DN301" s="35"/>
      <c r="DO301" s="35"/>
      <c r="DP301" s="35"/>
      <c r="DQ301" s="35"/>
      <c r="DR301" s="35"/>
      <c r="DS301" s="35"/>
      <c r="DT301" s="35"/>
      <c r="DU301" s="35"/>
      <c r="DV301" s="35"/>
      <c r="DW301" s="35"/>
      <c r="DX301" s="35"/>
      <c r="DY301" s="35"/>
      <c r="DZ301" s="35"/>
    </row>
    <row r="302" spans="1:130" ht="11.25">
      <c r="A302" s="35"/>
      <c r="B302" s="35"/>
      <c r="C302" s="35"/>
      <c r="D302" s="35"/>
      <c r="E302" s="76"/>
      <c r="F302" s="76"/>
      <c r="G302" s="76"/>
      <c r="H302" s="76"/>
      <c r="I302" s="76"/>
      <c r="J302" s="36"/>
      <c r="K302" s="76"/>
      <c r="L302" s="76"/>
      <c r="M302" s="76"/>
      <c r="N302" s="36"/>
      <c r="O302" s="70"/>
      <c r="P302" s="70"/>
      <c r="Q302" s="70"/>
      <c r="R302" s="35"/>
      <c r="S302" s="35"/>
      <c r="T302" s="35"/>
      <c r="U302" s="35"/>
      <c r="V302" s="35"/>
      <c r="W302" s="70"/>
      <c r="X302" s="70"/>
      <c r="Y302" s="35"/>
      <c r="Z302" s="35"/>
      <c r="AA302" s="35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5"/>
      <c r="AS302" s="35"/>
      <c r="AT302" s="35"/>
      <c r="AU302" s="35"/>
      <c r="AV302" s="35"/>
      <c r="AW302" s="35"/>
      <c r="AX302" s="35"/>
      <c r="AY302" s="36"/>
      <c r="AZ302" s="35"/>
      <c r="BA302" s="35"/>
      <c r="BB302" s="35"/>
      <c r="BC302" s="35"/>
      <c r="BD302" s="35"/>
      <c r="BE302" s="35"/>
      <c r="BF302" s="35"/>
      <c r="BG302" s="35"/>
      <c r="BH302" s="35"/>
      <c r="BI302" s="35"/>
      <c r="BJ302" s="35"/>
      <c r="BK302" s="35"/>
      <c r="BL302" s="35"/>
      <c r="BM302" s="35"/>
      <c r="BN302" s="35"/>
      <c r="BO302" s="35"/>
      <c r="BP302" s="35"/>
      <c r="BQ302" s="35"/>
      <c r="BR302" s="35"/>
      <c r="BS302" s="35"/>
      <c r="BT302" s="35"/>
      <c r="BU302" s="35"/>
      <c r="BV302" s="35"/>
      <c r="BW302" s="35"/>
      <c r="BX302" s="35"/>
      <c r="BY302" s="35"/>
      <c r="BZ302" s="35"/>
      <c r="CA302" s="35"/>
      <c r="CB302" s="35"/>
      <c r="CC302" s="35"/>
      <c r="CD302" s="35"/>
      <c r="CE302" s="35"/>
      <c r="CF302" s="35"/>
      <c r="CG302" s="35"/>
      <c r="CH302" s="35"/>
      <c r="CI302" s="35"/>
      <c r="CJ302" s="35"/>
      <c r="CK302" s="35"/>
      <c r="CL302" s="35"/>
      <c r="CM302" s="35"/>
      <c r="CN302" s="35"/>
      <c r="CO302" s="35"/>
      <c r="CP302" s="35"/>
      <c r="CQ302" s="35"/>
      <c r="CR302" s="35"/>
      <c r="CS302" s="35"/>
      <c r="CT302" s="35"/>
      <c r="CU302" s="35"/>
      <c r="CV302" s="35"/>
      <c r="CW302" s="35"/>
      <c r="CX302" s="35"/>
      <c r="CY302" s="35"/>
      <c r="CZ302" s="35"/>
      <c r="DA302" s="35"/>
      <c r="DB302" s="35"/>
      <c r="DC302" s="35"/>
      <c r="DD302" s="35"/>
      <c r="DE302" s="35"/>
      <c r="DF302" s="35"/>
      <c r="DG302" s="35"/>
      <c r="DH302" s="35"/>
      <c r="DI302" s="35"/>
      <c r="DJ302" s="35"/>
      <c r="DK302" s="35"/>
      <c r="DL302" s="35"/>
      <c r="DM302" s="35"/>
      <c r="DN302" s="35"/>
      <c r="DO302" s="35"/>
      <c r="DP302" s="35"/>
      <c r="DQ302" s="35"/>
      <c r="DR302" s="35"/>
      <c r="DS302" s="35"/>
      <c r="DT302" s="35"/>
      <c r="DU302" s="35"/>
      <c r="DV302" s="35"/>
      <c r="DW302" s="35"/>
      <c r="DX302" s="35"/>
      <c r="DY302" s="35"/>
      <c r="DZ302" s="35"/>
    </row>
    <row r="303" spans="1:130" ht="11.25">
      <c r="A303" s="35"/>
      <c r="B303" s="35"/>
      <c r="C303" s="35"/>
      <c r="D303" s="35"/>
      <c r="E303" s="76"/>
      <c r="F303" s="76"/>
      <c r="G303" s="76"/>
      <c r="H303" s="76"/>
      <c r="I303" s="76"/>
      <c r="J303" s="36"/>
      <c r="K303" s="76"/>
      <c r="L303" s="76"/>
      <c r="M303" s="76"/>
      <c r="N303" s="36"/>
      <c r="O303" s="70"/>
      <c r="P303" s="70"/>
      <c r="Q303" s="70"/>
      <c r="R303" s="35"/>
      <c r="S303" s="35"/>
      <c r="T303" s="35"/>
      <c r="U303" s="35"/>
      <c r="V303" s="35"/>
      <c r="W303" s="70"/>
      <c r="X303" s="70"/>
      <c r="Y303" s="35"/>
      <c r="Z303" s="35"/>
      <c r="AA303" s="35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5"/>
      <c r="AS303" s="35"/>
      <c r="AT303" s="35"/>
      <c r="AU303" s="35"/>
      <c r="AV303" s="35"/>
      <c r="AW303" s="35"/>
      <c r="AX303" s="35"/>
      <c r="AY303" s="36"/>
      <c r="AZ303" s="35"/>
      <c r="BA303" s="35"/>
      <c r="BB303" s="35"/>
      <c r="BC303" s="35"/>
      <c r="BD303" s="35"/>
      <c r="BE303" s="35"/>
      <c r="BF303" s="35"/>
      <c r="BG303" s="35"/>
      <c r="BH303" s="35"/>
      <c r="BI303" s="35"/>
      <c r="BJ303" s="35"/>
      <c r="BK303" s="35"/>
      <c r="BL303" s="35"/>
      <c r="BM303" s="35"/>
      <c r="BN303" s="35"/>
      <c r="BO303" s="35"/>
      <c r="BP303" s="35"/>
      <c r="BQ303" s="35"/>
      <c r="BR303" s="35"/>
      <c r="BS303" s="35"/>
      <c r="BT303" s="35"/>
      <c r="BU303" s="35"/>
      <c r="BV303" s="35"/>
      <c r="BW303" s="35"/>
      <c r="BX303" s="35"/>
      <c r="BY303" s="35"/>
      <c r="BZ303" s="35"/>
      <c r="CA303" s="35"/>
      <c r="CB303" s="35"/>
      <c r="CC303" s="35"/>
      <c r="CD303" s="35"/>
      <c r="CE303" s="35"/>
      <c r="CF303" s="35"/>
      <c r="CG303" s="35"/>
      <c r="CH303" s="35"/>
      <c r="CI303" s="35"/>
      <c r="CJ303" s="35"/>
      <c r="CK303" s="35"/>
      <c r="CL303" s="35"/>
      <c r="CM303" s="35"/>
      <c r="CN303" s="35"/>
      <c r="CO303" s="35"/>
      <c r="CP303" s="35"/>
      <c r="CQ303" s="35"/>
      <c r="CR303" s="35"/>
      <c r="CS303" s="35"/>
      <c r="CT303" s="35"/>
      <c r="CU303" s="35"/>
      <c r="CV303" s="35"/>
      <c r="CW303" s="35"/>
      <c r="CX303" s="35"/>
      <c r="CY303" s="35"/>
      <c r="CZ303" s="35"/>
      <c r="DA303" s="35"/>
      <c r="DB303" s="35"/>
      <c r="DC303" s="35"/>
      <c r="DD303" s="35"/>
      <c r="DE303" s="35"/>
      <c r="DF303" s="35"/>
      <c r="DG303" s="35"/>
      <c r="DH303" s="35"/>
      <c r="DI303" s="35"/>
      <c r="DJ303" s="35"/>
      <c r="DK303" s="35"/>
      <c r="DL303" s="35"/>
      <c r="DM303" s="35"/>
      <c r="DN303" s="35"/>
      <c r="DO303" s="35"/>
      <c r="DP303" s="35"/>
      <c r="DQ303" s="35"/>
      <c r="DR303" s="35"/>
      <c r="DS303" s="35"/>
      <c r="DT303" s="35"/>
      <c r="DU303" s="35"/>
      <c r="DV303" s="35"/>
      <c r="DW303" s="35"/>
      <c r="DX303" s="35"/>
      <c r="DY303" s="35"/>
      <c r="DZ303" s="35"/>
    </row>
    <row r="304" spans="1:130" ht="11.25">
      <c r="A304" s="35"/>
      <c r="B304" s="35"/>
      <c r="C304" s="35"/>
      <c r="D304" s="35"/>
      <c r="E304" s="76"/>
      <c r="F304" s="76"/>
      <c r="G304" s="76"/>
      <c r="H304" s="76"/>
      <c r="I304" s="76"/>
      <c r="J304" s="36"/>
      <c r="K304" s="76"/>
      <c r="L304" s="76"/>
      <c r="M304" s="76"/>
      <c r="N304" s="36"/>
      <c r="O304" s="70"/>
      <c r="P304" s="70"/>
      <c r="Q304" s="70"/>
      <c r="R304" s="35"/>
      <c r="S304" s="35"/>
      <c r="T304" s="35"/>
      <c r="U304" s="35"/>
      <c r="V304" s="35"/>
      <c r="W304" s="70"/>
      <c r="X304" s="70"/>
      <c r="Y304" s="35"/>
      <c r="Z304" s="35"/>
      <c r="AA304" s="35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5"/>
      <c r="AS304" s="35"/>
      <c r="AT304" s="35"/>
      <c r="AU304" s="35"/>
      <c r="AV304" s="35"/>
      <c r="AW304" s="35"/>
      <c r="AX304" s="35"/>
      <c r="AY304" s="36"/>
      <c r="AZ304" s="35"/>
      <c r="BA304" s="35"/>
      <c r="BB304" s="35"/>
      <c r="BC304" s="35"/>
      <c r="BD304" s="35"/>
      <c r="BE304" s="35"/>
      <c r="BF304" s="35"/>
      <c r="BG304" s="35"/>
      <c r="BH304" s="35"/>
      <c r="BI304" s="35"/>
      <c r="BJ304" s="35"/>
      <c r="BK304" s="35"/>
      <c r="BL304" s="35"/>
      <c r="BM304" s="35"/>
      <c r="BN304" s="35"/>
      <c r="BO304" s="35"/>
      <c r="BP304" s="35"/>
      <c r="BQ304" s="35"/>
      <c r="BR304" s="35"/>
      <c r="BS304" s="35"/>
      <c r="BT304" s="35"/>
      <c r="BU304" s="35"/>
      <c r="BV304" s="35"/>
      <c r="BW304" s="35"/>
      <c r="BX304" s="35"/>
      <c r="BY304" s="35"/>
      <c r="BZ304" s="35"/>
      <c r="CA304" s="35"/>
      <c r="CB304" s="35"/>
      <c r="CC304" s="35"/>
      <c r="CD304" s="35"/>
      <c r="CE304" s="35"/>
      <c r="CF304" s="35"/>
      <c r="CG304" s="35"/>
      <c r="CH304" s="35"/>
      <c r="CI304" s="35"/>
      <c r="CJ304" s="35"/>
      <c r="CK304" s="35"/>
      <c r="CL304" s="35"/>
      <c r="CM304" s="35"/>
      <c r="CN304" s="35"/>
      <c r="CO304" s="35"/>
      <c r="CP304" s="35"/>
      <c r="CQ304" s="35"/>
      <c r="CR304" s="35"/>
      <c r="CS304" s="35"/>
      <c r="CT304" s="35"/>
      <c r="CU304" s="35"/>
      <c r="CV304" s="35"/>
      <c r="CW304" s="35"/>
      <c r="CX304" s="35"/>
      <c r="CY304" s="35"/>
      <c r="CZ304" s="35"/>
      <c r="DA304" s="35"/>
      <c r="DB304" s="35"/>
      <c r="DC304" s="35"/>
      <c r="DD304" s="35"/>
      <c r="DE304" s="35"/>
      <c r="DF304" s="35"/>
      <c r="DG304" s="35"/>
      <c r="DH304" s="35"/>
      <c r="DI304" s="35"/>
      <c r="DJ304" s="35"/>
      <c r="DK304" s="35"/>
      <c r="DL304" s="35"/>
      <c r="DM304" s="35"/>
      <c r="DN304" s="35"/>
      <c r="DO304" s="35"/>
      <c r="DP304" s="35"/>
      <c r="DQ304" s="35"/>
      <c r="DR304" s="35"/>
      <c r="DS304" s="35"/>
      <c r="DT304" s="35"/>
      <c r="DU304" s="35"/>
      <c r="DV304" s="35"/>
      <c r="DW304" s="35"/>
      <c r="DX304" s="35"/>
      <c r="DY304" s="35"/>
      <c r="DZ304" s="35"/>
    </row>
    <row r="305" spans="1:130" ht="11.25">
      <c r="A305" s="35"/>
      <c r="B305" s="35"/>
      <c r="C305" s="35"/>
      <c r="D305" s="35"/>
      <c r="E305" s="76"/>
      <c r="F305" s="76"/>
      <c r="G305" s="76"/>
      <c r="H305" s="76"/>
      <c r="I305" s="76"/>
      <c r="J305" s="36"/>
      <c r="K305" s="76"/>
      <c r="L305" s="76"/>
      <c r="M305" s="76"/>
      <c r="N305" s="36"/>
      <c r="O305" s="70"/>
      <c r="P305" s="70"/>
      <c r="Q305" s="70"/>
      <c r="R305" s="35"/>
      <c r="S305" s="35"/>
      <c r="T305" s="35"/>
      <c r="U305" s="35"/>
      <c r="V305" s="35"/>
      <c r="W305" s="70"/>
      <c r="X305" s="70"/>
      <c r="Y305" s="35"/>
      <c r="Z305" s="35"/>
      <c r="AA305" s="35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5"/>
      <c r="AS305" s="35"/>
      <c r="AT305" s="35"/>
      <c r="AU305" s="35"/>
      <c r="AV305" s="35"/>
      <c r="AW305" s="35"/>
      <c r="AX305" s="35"/>
      <c r="AY305" s="36"/>
      <c r="AZ305" s="35"/>
      <c r="BA305" s="35"/>
      <c r="BB305" s="35"/>
      <c r="BC305" s="35"/>
      <c r="BD305" s="35"/>
      <c r="BE305" s="35"/>
      <c r="BF305" s="35"/>
      <c r="BG305" s="35"/>
      <c r="BH305" s="35"/>
      <c r="BI305" s="35"/>
      <c r="BJ305" s="35"/>
      <c r="BK305" s="35"/>
      <c r="BL305" s="35"/>
      <c r="BM305" s="35"/>
      <c r="BN305" s="35"/>
      <c r="BO305" s="35"/>
      <c r="BP305" s="35"/>
      <c r="BQ305" s="35"/>
      <c r="BR305" s="35"/>
      <c r="BS305" s="35"/>
      <c r="BT305" s="35"/>
      <c r="BU305" s="35"/>
      <c r="BV305" s="35"/>
      <c r="BW305" s="35"/>
      <c r="BX305" s="35"/>
      <c r="BY305" s="35"/>
      <c r="BZ305" s="35"/>
      <c r="CA305" s="35"/>
      <c r="CB305" s="35"/>
      <c r="CC305" s="35"/>
      <c r="CD305" s="35"/>
      <c r="CE305" s="35"/>
      <c r="CF305" s="35"/>
      <c r="CG305" s="35"/>
      <c r="CH305" s="35"/>
      <c r="CI305" s="35"/>
      <c r="CJ305" s="35"/>
      <c r="CK305" s="35"/>
      <c r="CL305" s="35"/>
      <c r="CM305" s="35"/>
      <c r="CN305" s="35"/>
      <c r="CO305" s="35"/>
      <c r="CP305" s="35"/>
      <c r="CQ305" s="35"/>
      <c r="CR305" s="35"/>
      <c r="CS305" s="35"/>
      <c r="CT305" s="35"/>
      <c r="CU305" s="35"/>
      <c r="CV305" s="35"/>
      <c r="CW305" s="35"/>
      <c r="CX305" s="35"/>
      <c r="CY305" s="35"/>
      <c r="CZ305" s="35"/>
      <c r="DA305" s="35"/>
      <c r="DB305" s="35"/>
      <c r="DC305" s="35"/>
      <c r="DD305" s="35"/>
      <c r="DE305" s="35"/>
      <c r="DF305" s="35"/>
      <c r="DG305" s="35"/>
      <c r="DH305" s="35"/>
      <c r="DI305" s="35"/>
      <c r="DJ305" s="35"/>
      <c r="DK305" s="35"/>
      <c r="DL305" s="35"/>
      <c r="DM305" s="35"/>
      <c r="DN305" s="35"/>
      <c r="DO305" s="35"/>
      <c r="DP305" s="35"/>
      <c r="DQ305" s="35"/>
      <c r="DR305" s="35"/>
      <c r="DS305" s="35"/>
      <c r="DT305" s="35"/>
      <c r="DU305" s="35"/>
      <c r="DV305" s="35"/>
      <c r="DW305" s="35"/>
      <c r="DX305" s="35"/>
      <c r="DY305" s="35"/>
      <c r="DZ305" s="35"/>
    </row>
    <row r="306" spans="1:130" ht="11.25">
      <c r="A306" s="35"/>
      <c r="B306" s="35"/>
      <c r="C306" s="35"/>
      <c r="D306" s="35"/>
      <c r="E306" s="76"/>
      <c r="F306" s="76"/>
      <c r="G306" s="76"/>
      <c r="H306" s="76"/>
      <c r="I306" s="76"/>
      <c r="J306" s="36"/>
      <c r="K306" s="76"/>
      <c r="L306" s="76"/>
      <c r="M306" s="76"/>
      <c r="N306" s="36"/>
      <c r="O306" s="70"/>
      <c r="P306" s="70"/>
      <c r="Q306" s="70"/>
      <c r="R306" s="35"/>
      <c r="S306" s="35"/>
      <c r="T306" s="35"/>
      <c r="U306" s="35"/>
      <c r="V306" s="35"/>
      <c r="W306" s="70"/>
      <c r="X306" s="70"/>
      <c r="Y306" s="35"/>
      <c r="Z306" s="35"/>
      <c r="AA306" s="35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5"/>
      <c r="AS306" s="35"/>
      <c r="AT306" s="35"/>
      <c r="AU306" s="35"/>
      <c r="AV306" s="35"/>
      <c r="AW306" s="35"/>
      <c r="AX306" s="35"/>
      <c r="AY306" s="36"/>
      <c r="AZ306" s="35"/>
      <c r="BA306" s="35"/>
      <c r="BB306" s="35"/>
      <c r="BC306" s="35"/>
      <c r="BD306" s="35"/>
      <c r="BE306" s="35"/>
      <c r="BF306" s="35"/>
      <c r="BG306" s="35"/>
      <c r="BH306" s="35"/>
      <c r="BI306" s="35"/>
      <c r="BJ306" s="35"/>
      <c r="BK306" s="35"/>
      <c r="BL306" s="35"/>
      <c r="BM306" s="35"/>
      <c r="BN306" s="35"/>
      <c r="BO306" s="35"/>
      <c r="BP306" s="35"/>
      <c r="BQ306" s="35"/>
      <c r="BR306" s="35"/>
      <c r="BS306" s="35"/>
      <c r="BT306" s="35"/>
      <c r="BU306" s="35"/>
      <c r="BV306" s="35"/>
      <c r="BW306" s="35"/>
      <c r="BX306" s="35"/>
      <c r="BY306" s="35"/>
      <c r="BZ306" s="35"/>
      <c r="CA306" s="35"/>
      <c r="CB306" s="35"/>
      <c r="CC306" s="35"/>
      <c r="CD306" s="35"/>
      <c r="CE306" s="35"/>
      <c r="CF306" s="35"/>
      <c r="CG306" s="35"/>
      <c r="CH306" s="35"/>
      <c r="CI306" s="35"/>
      <c r="CJ306" s="35"/>
      <c r="CK306" s="35"/>
      <c r="CL306" s="35"/>
      <c r="CM306" s="35"/>
      <c r="CN306" s="35"/>
      <c r="CO306" s="35"/>
      <c r="CP306" s="35"/>
      <c r="CQ306" s="35"/>
      <c r="CR306" s="35"/>
      <c r="CS306" s="35"/>
      <c r="CT306" s="35"/>
      <c r="CU306" s="35"/>
      <c r="CV306" s="35"/>
      <c r="CW306" s="35"/>
      <c r="CX306" s="35"/>
      <c r="CY306" s="35"/>
      <c r="CZ306" s="35"/>
      <c r="DA306" s="35"/>
      <c r="DB306" s="35"/>
      <c r="DC306" s="35"/>
      <c r="DD306" s="35"/>
      <c r="DE306" s="35"/>
      <c r="DF306" s="35"/>
      <c r="DG306" s="35"/>
      <c r="DH306" s="35"/>
      <c r="DI306" s="35"/>
      <c r="DJ306" s="35"/>
      <c r="DK306" s="35"/>
      <c r="DL306" s="35"/>
      <c r="DM306" s="35"/>
      <c r="DN306" s="35"/>
      <c r="DO306" s="35"/>
      <c r="DP306" s="35"/>
      <c r="DQ306" s="35"/>
      <c r="DR306" s="35"/>
      <c r="DS306" s="35"/>
      <c r="DT306" s="35"/>
      <c r="DU306" s="35"/>
      <c r="DV306" s="35"/>
      <c r="DW306" s="35"/>
      <c r="DX306" s="35"/>
      <c r="DY306" s="35"/>
      <c r="DZ306" s="35"/>
    </row>
    <row r="307" spans="1:130" ht="11.25">
      <c r="A307" s="35"/>
      <c r="B307" s="35"/>
      <c r="C307" s="35"/>
      <c r="D307" s="35"/>
      <c r="E307" s="76"/>
      <c r="F307" s="76"/>
      <c r="G307" s="76"/>
      <c r="H307" s="76"/>
      <c r="I307" s="76"/>
      <c r="J307" s="36"/>
      <c r="K307" s="76"/>
      <c r="L307" s="76"/>
      <c r="M307" s="76"/>
      <c r="N307" s="36"/>
      <c r="O307" s="70"/>
      <c r="P307" s="70"/>
      <c r="Q307" s="70"/>
      <c r="R307" s="35"/>
      <c r="S307" s="35"/>
      <c r="T307" s="35"/>
      <c r="U307" s="35"/>
      <c r="V307" s="35"/>
      <c r="W307" s="70"/>
      <c r="X307" s="70"/>
      <c r="Y307" s="35"/>
      <c r="Z307" s="35"/>
      <c r="AA307" s="35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5"/>
      <c r="AS307" s="35"/>
      <c r="AT307" s="35"/>
      <c r="AU307" s="35"/>
      <c r="AV307" s="35"/>
      <c r="AW307" s="35"/>
      <c r="AX307" s="35"/>
      <c r="AY307" s="36"/>
      <c r="AZ307" s="35"/>
      <c r="BA307" s="35"/>
      <c r="BB307" s="35"/>
      <c r="BC307" s="35"/>
      <c r="BD307" s="35"/>
      <c r="BE307" s="35"/>
      <c r="BF307" s="35"/>
      <c r="BG307" s="35"/>
      <c r="BH307" s="35"/>
      <c r="BI307" s="35"/>
      <c r="BJ307" s="35"/>
      <c r="BK307" s="35"/>
      <c r="BL307" s="35"/>
      <c r="BM307" s="35"/>
      <c r="BN307" s="35"/>
      <c r="BO307" s="35"/>
      <c r="BP307" s="35"/>
      <c r="BQ307" s="35"/>
      <c r="BR307" s="35"/>
      <c r="BS307" s="35"/>
      <c r="BT307" s="35"/>
      <c r="BU307" s="35"/>
      <c r="BV307" s="35"/>
      <c r="BW307" s="35"/>
      <c r="BX307" s="35"/>
      <c r="BY307" s="35"/>
      <c r="BZ307" s="35"/>
      <c r="CA307" s="35"/>
      <c r="CB307" s="35"/>
      <c r="CC307" s="35"/>
      <c r="CD307" s="35"/>
      <c r="CE307" s="35"/>
      <c r="CF307" s="35"/>
      <c r="CG307" s="35"/>
      <c r="CH307" s="35"/>
      <c r="CI307" s="35"/>
      <c r="CJ307" s="35"/>
      <c r="CK307" s="35"/>
      <c r="CL307" s="35"/>
      <c r="CM307" s="35"/>
      <c r="CN307" s="35"/>
      <c r="CO307" s="35"/>
      <c r="CP307" s="35"/>
      <c r="CQ307" s="35"/>
      <c r="CR307" s="35"/>
      <c r="CS307" s="35"/>
      <c r="CT307" s="35"/>
      <c r="CU307" s="35"/>
      <c r="CV307" s="35"/>
      <c r="CW307" s="35"/>
      <c r="CX307" s="35"/>
      <c r="CY307" s="35"/>
      <c r="CZ307" s="35"/>
      <c r="DA307" s="35"/>
      <c r="DB307" s="35"/>
      <c r="DC307" s="35"/>
      <c r="DD307" s="35"/>
      <c r="DE307" s="35"/>
      <c r="DF307" s="35"/>
      <c r="DG307" s="35"/>
      <c r="DH307" s="35"/>
      <c r="DI307" s="35"/>
      <c r="DJ307" s="35"/>
      <c r="DK307" s="35"/>
      <c r="DL307" s="35"/>
      <c r="DM307" s="35"/>
      <c r="DN307" s="35"/>
      <c r="DO307" s="35"/>
      <c r="DP307" s="35"/>
      <c r="DQ307" s="35"/>
      <c r="DR307" s="35"/>
      <c r="DS307" s="35"/>
      <c r="DT307" s="35"/>
      <c r="DU307" s="35"/>
      <c r="DV307" s="35"/>
      <c r="DW307" s="35"/>
      <c r="DX307" s="35"/>
      <c r="DY307" s="35"/>
      <c r="DZ307" s="35"/>
    </row>
    <row r="308" spans="1:130" ht="11.25">
      <c r="A308" s="35"/>
      <c r="B308" s="35"/>
      <c r="C308" s="35"/>
      <c r="D308" s="35"/>
      <c r="E308" s="76"/>
      <c r="F308" s="76"/>
      <c r="G308" s="76"/>
      <c r="H308" s="76"/>
      <c r="I308" s="76"/>
      <c r="J308" s="36"/>
      <c r="K308" s="76"/>
      <c r="L308" s="76"/>
      <c r="M308" s="76"/>
      <c r="N308" s="36"/>
      <c r="O308" s="70"/>
      <c r="P308" s="70"/>
      <c r="Q308" s="70"/>
      <c r="R308" s="35"/>
      <c r="S308" s="35"/>
      <c r="T308" s="35"/>
      <c r="U308" s="35"/>
      <c r="V308" s="35"/>
      <c r="W308" s="70"/>
      <c r="X308" s="70"/>
      <c r="Y308" s="35"/>
      <c r="Z308" s="35"/>
      <c r="AA308" s="35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5"/>
      <c r="AS308" s="35"/>
      <c r="AT308" s="35"/>
      <c r="AU308" s="35"/>
      <c r="AV308" s="35"/>
      <c r="AW308" s="35"/>
      <c r="AX308" s="35"/>
      <c r="AY308" s="36"/>
      <c r="AZ308" s="35"/>
      <c r="BA308" s="35"/>
      <c r="BB308" s="35"/>
      <c r="BC308" s="35"/>
      <c r="BD308" s="35"/>
      <c r="BE308" s="35"/>
      <c r="BF308" s="35"/>
      <c r="BG308" s="35"/>
      <c r="BH308" s="35"/>
      <c r="BI308" s="35"/>
      <c r="BJ308" s="35"/>
      <c r="BK308" s="35"/>
      <c r="BL308" s="35"/>
      <c r="BM308" s="35"/>
      <c r="BN308" s="35"/>
      <c r="BO308" s="35"/>
      <c r="BP308" s="35"/>
      <c r="BQ308" s="35"/>
      <c r="BR308" s="35"/>
      <c r="BS308" s="35"/>
      <c r="BT308" s="35"/>
      <c r="BU308" s="35"/>
      <c r="BV308" s="35"/>
      <c r="BW308" s="35"/>
      <c r="BX308" s="35"/>
      <c r="BY308" s="35"/>
      <c r="BZ308" s="35"/>
      <c r="CA308" s="35"/>
      <c r="CB308" s="35"/>
      <c r="CC308" s="35"/>
      <c r="CD308" s="35"/>
      <c r="CE308" s="35"/>
      <c r="CF308" s="35"/>
      <c r="CG308" s="35"/>
      <c r="CH308" s="35"/>
      <c r="CI308" s="35"/>
      <c r="CJ308" s="35"/>
      <c r="CK308" s="35"/>
      <c r="CL308" s="35"/>
      <c r="CM308" s="35"/>
      <c r="CN308" s="35"/>
      <c r="CO308" s="35"/>
      <c r="CP308" s="35"/>
      <c r="CQ308" s="35"/>
      <c r="CR308" s="35"/>
      <c r="CS308" s="35"/>
      <c r="CT308" s="35"/>
      <c r="CU308" s="35"/>
      <c r="CV308" s="35"/>
      <c r="CW308" s="35"/>
      <c r="CX308" s="35"/>
      <c r="CY308" s="35"/>
      <c r="CZ308" s="35"/>
      <c r="DA308" s="35"/>
      <c r="DB308" s="35"/>
      <c r="DC308" s="35"/>
      <c r="DD308" s="35"/>
      <c r="DE308" s="35"/>
      <c r="DF308" s="35"/>
      <c r="DG308" s="35"/>
      <c r="DH308" s="35"/>
      <c r="DI308" s="35"/>
      <c r="DJ308" s="35"/>
      <c r="DK308" s="35"/>
      <c r="DL308" s="35"/>
      <c r="DM308" s="35"/>
      <c r="DN308" s="35"/>
      <c r="DO308" s="35"/>
      <c r="DP308" s="35"/>
      <c r="DQ308" s="35"/>
      <c r="DR308" s="35"/>
      <c r="DS308" s="35"/>
      <c r="DT308" s="35"/>
      <c r="DU308" s="35"/>
      <c r="DV308" s="35"/>
      <c r="DW308" s="35"/>
      <c r="DX308" s="35"/>
      <c r="DY308" s="35"/>
      <c r="DZ308" s="35"/>
    </row>
    <row r="309" spans="1:130" ht="11.25">
      <c r="A309" s="35"/>
      <c r="B309" s="35"/>
      <c r="C309" s="35"/>
      <c r="D309" s="35"/>
      <c r="E309" s="76"/>
      <c r="F309" s="76"/>
      <c r="G309" s="76"/>
      <c r="H309" s="76"/>
      <c r="I309" s="76"/>
      <c r="J309" s="36"/>
      <c r="K309" s="76"/>
      <c r="L309" s="76"/>
      <c r="M309" s="76"/>
      <c r="N309" s="36"/>
      <c r="O309" s="70"/>
      <c r="P309" s="70"/>
      <c r="Q309" s="70"/>
      <c r="R309" s="35"/>
      <c r="S309" s="35"/>
      <c r="T309" s="35"/>
      <c r="U309" s="35"/>
      <c r="V309" s="35"/>
      <c r="W309" s="70"/>
      <c r="X309" s="70"/>
      <c r="Y309" s="35"/>
      <c r="Z309" s="35"/>
      <c r="AA309" s="35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5"/>
      <c r="AS309" s="35"/>
      <c r="AT309" s="35"/>
      <c r="AU309" s="35"/>
      <c r="AV309" s="35"/>
      <c r="AW309" s="35"/>
      <c r="AX309" s="35"/>
      <c r="AY309" s="36"/>
      <c r="AZ309" s="35"/>
      <c r="BA309" s="35"/>
      <c r="BB309" s="35"/>
      <c r="BC309" s="35"/>
      <c r="BD309" s="35"/>
      <c r="BE309" s="35"/>
      <c r="BF309" s="35"/>
      <c r="BG309" s="35"/>
      <c r="BH309" s="35"/>
      <c r="BI309" s="35"/>
      <c r="BJ309" s="35"/>
      <c r="BK309" s="35"/>
      <c r="BL309" s="35"/>
      <c r="BM309" s="35"/>
      <c r="BN309" s="35"/>
      <c r="BO309" s="35"/>
      <c r="BP309" s="35"/>
      <c r="BQ309" s="35"/>
      <c r="BR309" s="35"/>
      <c r="BS309" s="35"/>
      <c r="BT309" s="35"/>
      <c r="BU309" s="35"/>
      <c r="BV309" s="35"/>
      <c r="BW309" s="35"/>
      <c r="BX309" s="35"/>
      <c r="BY309" s="35"/>
      <c r="BZ309" s="35"/>
      <c r="CA309" s="35"/>
      <c r="CB309" s="35"/>
      <c r="CC309" s="35"/>
      <c r="CD309" s="35"/>
      <c r="CE309" s="35"/>
      <c r="CF309" s="35"/>
      <c r="CG309" s="35"/>
      <c r="CH309" s="35"/>
      <c r="CI309" s="35"/>
      <c r="CJ309" s="35"/>
      <c r="CK309" s="35"/>
      <c r="CL309" s="35"/>
      <c r="CM309" s="35"/>
      <c r="CN309" s="35"/>
      <c r="CO309" s="35"/>
      <c r="CP309" s="35"/>
      <c r="CQ309" s="35"/>
      <c r="CR309" s="35"/>
      <c r="CS309" s="35"/>
      <c r="CT309" s="35"/>
      <c r="CU309" s="35"/>
      <c r="CV309" s="35"/>
      <c r="CW309" s="35"/>
      <c r="CX309" s="35"/>
      <c r="CY309" s="35"/>
      <c r="CZ309" s="35"/>
      <c r="DA309" s="35"/>
      <c r="DB309" s="35"/>
      <c r="DC309" s="35"/>
      <c r="DD309" s="35"/>
      <c r="DE309" s="35"/>
      <c r="DF309" s="35"/>
      <c r="DG309" s="35"/>
      <c r="DH309" s="35"/>
      <c r="DI309" s="35"/>
      <c r="DJ309" s="35"/>
      <c r="DK309" s="35"/>
      <c r="DL309" s="35"/>
      <c r="DM309" s="35"/>
      <c r="DN309" s="35"/>
      <c r="DO309" s="35"/>
      <c r="DP309" s="35"/>
      <c r="DQ309" s="35"/>
      <c r="DR309" s="35"/>
      <c r="DS309" s="35"/>
      <c r="DT309" s="35"/>
      <c r="DU309" s="35"/>
      <c r="DV309" s="35"/>
      <c r="DW309" s="35"/>
      <c r="DX309" s="35"/>
      <c r="DY309" s="35"/>
      <c r="DZ309" s="35"/>
    </row>
    <row r="310" spans="1:130" ht="11.25">
      <c r="A310" s="35"/>
      <c r="B310" s="35"/>
      <c r="C310" s="35"/>
      <c r="D310" s="35"/>
      <c r="E310" s="76"/>
      <c r="F310" s="76"/>
      <c r="G310" s="76"/>
      <c r="H310" s="76"/>
      <c r="I310" s="76"/>
      <c r="J310" s="36"/>
      <c r="K310" s="76"/>
      <c r="L310" s="76"/>
      <c r="M310" s="76"/>
      <c r="N310" s="36"/>
      <c r="O310" s="70"/>
      <c r="P310" s="70"/>
      <c r="Q310" s="70"/>
      <c r="R310" s="35"/>
      <c r="S310" s="35"/>
      <c r="T310" s="35"/>
      <c r="U310" s="35"/>
      <c r="V310" s="35"/>
      <c r="W310" s="70"/>
      <c r="X310" s="70"/>
      <c r="Y310" s="35"/>
      <c r="Z310" s="35"/>
      <c r="AA310" s="35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5"/>
      <c r="AS310" s="35"/>
      <c r="AT310" s="35"/>
      <c r="AU310" s="35"/>
      <c r="AV310" s="35"/>
      <c r="AW310" s="35"/>
      <c r="AX310" s="35"/>
      <c r="AY310" s="36"/>
      <c r="AZ310" s="35"/>
      <c r="BA310" s="35"/>
      <c r="BB310" s="35"/>
      <c r="BC310" s="35"/>
      <c r="BD310" s="35"/>
      <c r="BE310" s="35"/>
      <c r="BF310" s="35"/>
      <c r="BG310" s="35"/>
      <c r="BH310" s="35"/>
      <c r="BI310" s="35"/>
      <c r="BJ310" s="35"/>
      <c r="BK310" s="35"/>
      <c r="BL310" s="35"/>
      <c r="BM310" s="35"/>
      <c r="BN310" s="35"/>
      <c r="BO310" s="35"/>
      <c r="BP310" s="35"/>
      <c r="BQ310" s="35"/>
      <c r="BR310" s="35"/>
      <c r="BS310" s="35"/>
      <c r="BT310" s="35"/>
      <c r="BU310" s="35"/>
      <c r="BV310" s="35"/>
      <c r="BW310" s="35"/>
      <c r="BX310" s="35"/>
      <c r="BY310" s="35"/>
      <c r="BZ310" s="35"/>
      <c r="CA310" s="35"/>
      <c r="CB310" s="35"/>
      <c r="CC310" s="35"/>
      <c r="CD310" s="35"/>
      <c r="CE310" s="35"/>
      <c r="CF310" s="35"/>
      <c r="CG310" s="35"/>
      <c r="CH310" s="35"/>
      <c r="CI310" s="35"/>
      <c r="CJ310" s="35"/>
      <c r="CK310" s="35"/>
      <c r="CL310" s="35"/>
      <c r="CM310" s="35"/>
      <c r="CN310" s="35"/>
      <c r="CO310" s="35"/>
      <c r="CP310" s="35"/>
      <c r="CQ310" s="35"/>
      <c r="CR310" s="35"/>
      <c r="CS310" s="35"/>
      <c r="CT310" s="35"/>
      <c r="CU310" s="35"/>
      <c r="CV310" s="35"/>
      <c r="CW310" s="35"/>
      <c r="CX310" s="35"/>
      <c r="CY310" s="35"/>
      <c r="CZ310" s="35"/>
      <c r="DA310" s="35"/>
      <c r="DB310" s="35"/>
      <c r="DC310" s="35"/>
      <c r="DD310" s="35"/>
      <c r="DE310" s="35"/>
      <c r="DF310" s="35"/>
      <c r="DG310" s="35"/>
      <c r="DH310" s="35"/>
      <c r="DI310" s="35"/>
      <c r="DJ310" s="35"/>
      <c r="DK310" s="35"/>
      <c r="DL310" s="35"/>
      <c r="DM310" s="35"/>
      <c r="DN310" s="35"/>
      <c r="DO310" s="35"/>
      <c r="DP310" s="35"/>
      <c r="DQ310" s="35"/>
      <c r="DR310" s="35"/>
      <c r="DS310" s="35"/>
      <c r="DT310" s="35"/>
      <c r="DU310" s="35"/>
      <c r="DV310" s="35"/>
      <c r="DW310" s="35"/>
      <c r="DX310" s="35"/>
      <c r="DY310" s="35"/>
      <c r="DZ310" s="35"/>
    </row>
  </sheetData>
  <mergeCells count="20">
    <mergeCell ref="A11:AV11"/>
    <mergeCell ref="A12:AV12"/>
    <mergeCell ref="A14:B14"/>
    <mergeCell ref="AF14:AI14"/>
    <mergeCell ref="AJ14:AV14"/>
    <mergeCell ref="BG14:BG16"/>
    <mergeCell ref="A15:B16"/>
    <mergeCell ref="AF15:AI15"/>
    <mergeCell ref="AJ15:AV15"/>
    <mergeCell ref="BG44:BG45"/>
    <mergeCell ref="A46:B46"/>
    <mergeCell ref="A17:B17"/>
    <mergeCell ref="A36:A37"/>
    <mergeCell ref="E36:E37"/>
    <mergeCell ref="A44:B45"/>
    <mergeCell ref="BF52:BF54"/>
    <mergeCell ref="BF55:BF57"/>
    <mergeCell ref="A68:B68"/>
    <mergeCell ref="AF44:AI44"/>
    <mergeCell ref="AJ44:AV44"/>
  </mergeCells>
  <printOptions/>
  <pageMargins left="0.75" right="0.75" top="1" bottom="1" header="0.5" footer="0.5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Викулова</cp:lastModifiedBy>
  <cp:lastPrinted>2004-12-20T12:39:06Z</cp:lastPrinted>
  <dcterms:created xsi:type="dcterms:W3CDTF">2004-12-20T10:02:29Z</dcterms:created>
  <dcterms:modified xsi:type="dcterms:W3CDTF">2004-12-20T12:40:54Z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