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2" sheetId="1" r:id="rId1"/>
    <sheet name="Лист3" sheetId="2" r:id="rId2"/>
  </sheets>
  <definedNames>
    <definedName name="_xlnm.Print_Titles" localSheetId="0">'Лист2'!$4:$5</definedName>
    <definedName name="_xlnm.Print_Titles" localSheetId="1">'Лист3'!$3:$4</definedName>
    <definedName name="_xlnm.Print_Area" localSheetId="0">'Лист2'!$A$1:$C$16</definedName>
    <definedName name="_xlnm.Print_Area" localSheetId="1">'Лист3'!$A$1:$Q$59</definedName>
  </definedNames>
  <calcPr fullCalcOnLoad="1"/>
</workbook>
</file>

<file path=xl/sharedStrings.xml><?xml version="1.0" encoding="utf-8"?>
<sst xmlns="http://schemas.openxmlformats.org/spreadsheetml/2006/main" count="109" uniqueCount="105">
  <si>
    <t>Инвалиды с детства</t>
  </si>
  <si>
    <t>Пенсионеры</t>
  </si>
  <si>
    <t>Религиозные организации</t>
  </si>
  <si>
    <t>Организации в отношении земельных участков, занятых автомобильными дорогами общего пользования</t>
  </si>
  <si>
    <t>ИТОГО по решению Думы</t>
  </si>
  <si>
    <t>Организации и учреждения уголовно-исполнительной системы Министерства юстиции Российской Федерации</t>
  </si>
  <si>
    <t>Профессиональные аварийно-спасательные службы, профессиональные аварийно-спасательные формирования</t>
  </si>
  <si>
    <t>Герои Советского Союза, Герои Российской Федерации, полные кавалеры ордена Славы</t>
  </si>
  <si>
    <t>Ветераны и инвалиды боевых действий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</si>
  <si>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</si>
  <si>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Неработающие инвалиды III группы</t>
  </si>
  <si>
    <t>Отклонение</t>
  </si>
  <si>
    <t>% исполнения</t>
  </si>
  <si>
    <t>ФАКТ 2006 года</t>
  </si>
  <si>
    <t>ФАКТ 2007 года</t>
  </si>
  <si>
    <t>Ожидаемое за 2008 год</t>
  </si>
  <si>
    <t>Наименование категории льготников</t>
  </si>
  <si>
    <t>Инвалиды I и II группы</t>
  </si>
  <si>
    <t>1.</t>
  </si>
  <si>
    <t>Лица, имеющие право на получение  социальной поддержки в соответствии с Законом РФ "О социальной защите граждан, подвергшихся воздействию радиации вследствии катастрофы на ЧАЭС"</t>
  </si>
  <si>
    <t>ИТОГО по физическим лицам</t>
  </si>
  <si>
    <t>ИТОГО по юридическим лицам</t>
  </si>
  <si>
    <t>ИТОГО в соответствии со статьёй 395 главы 31 НК РФ</t>
  </si>
  <si>
    <t>№ п/п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</si>
  <si>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</si>
  <si>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</si>
  <si>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</si>
  <si>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</si>
  <si>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</si>
  <si>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</si>
  <si>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</si>
  <si>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</si>
  <si>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</si>
  <si>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</si>
  <si>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</si>
  <si>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</si>
  <si>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</si>
  <si>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</si>
  <si>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</si>
  <si>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</si>
  <si>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</si>
  <si>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</si>
  <si>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2.1.</t>
  </si>
  <si>
    <t>2.2.</t>
  </si>
  <si>
    <t>2.3.</t>
  </si>
  <si>
    <t>2.4.</t>
  </si>
  <si>
    <t>Организации, уставный капитал которых состоит из вкладов инвалидов не менее 50 %</t>
  </si>
  <si>
    <t>Органы судебной системы, органы прокуратуры, органы внутренних дел</t>
  </si>
  <si>
    <t>прогноз</t>
  </si>
  <si>
    <t>ожидаемое</t>
  </si>
  <si>
    <t>отчёт</t>
  </si>
  <si>
    <t xml:space="preserve">отчёт </t>
  </si>
  <si>
    <t>по данным инспекции по состоянию на 25.03.2013</t>
  </si>
  <si>
    <t>отчёт по данным инспекции по состоянию на 21.05.2013</t>
  </si>
  <si>
    <t>Льготы, предоставленные юридическим и физическим лицам в соответствии с решением городской Думы от 26.10.2005 № 505-III ГД «Об установлении земельного налога»</t>
  </si>
  <si>
    <t>Льготы, предоставленные в соответствии со статьёй 395 главы 31 НК РФ</t>
  </si>
  <si>
    <t>тыс. рублей</t>
  </si>
  <si>
    <t>Расчёт потерь бюджета на 2014-2016 годы от предоставления налоговых льгот произведён с учётом динамики поступления сумм льгот в 2011 и 2012 годах. Тенденция к увеличению количества плательщиков - получателей льгот по земельному налогу наблюдается по следующим категориям: Пенсионеры (171,5%); Учреждения образования (104,9%).</t>
  </si>
  <si>
    <t xml:space="preserve">Органы местного самоуправления </t>
  </si>
  <si>
    <t>Организации - в отношении земельных участков, предоставленных для оказания услуг в сфере образования</t>
  </si>
  <si>
    <t>Организации - в отношении земельных участков, предоставленных для оказания услуг в сфере здравоохранения</t>
  </si>
  <si>
    <t>Организации - в отношении земельных участков, предоставленных для оказания услуг в сфере физической культуры и спорта</t>
  </si>
  <si>
    <t>Организации - в отношении земельных участков, предоставленных для оказания услуг в сфере культуры, соц. и молодежной политики</t>
  </si>
  <si>
    <t>1.19.</t>
  </si>
  <si>
    <t>1.20.</t>
  </si>
  <si>
    <t>1.21.</t>
  </si>
  <si>
    <t>1.22.</t>
  </si>
  <si>
    <t>Лица, имеющие трех и более детей до 16 лет или учащихся в возрасте до 18 лет *</t>
  </si>
  <si>
    <t>Члены многодетных семей **</t>
  </si>
  <si>
    <t>Социально ориентированные некоммерческие организации - в отношении земельных участков, предоставленных для размещения приюта для бездомных животных***</t>
  </si>
  <si>
    <t>Организации- в отношении земельных участков, предоставленных органами местного самоуправления в постоянное ( бесрочное пользование) для осуществления материально-технического и организационного обеспечения деятельности органо местного самоуправления ****</t>
  </si>
  <si>
    <t xml:space="preserve">Юридические лица в отношении земельных участков, предоставленных для ведения крестьянских (фермерских) хозяйств либо осуществления предпринимательской деятельности в сфере сельского хозяйства.
</t>
  </si>
  <si>
    <t>ВСЕГО по земельному налогу</t>
  </si>
  <si>
    <t>****Категория введена решением Думы города от 20.06.2013 № 346-V ДГ</t>
  </si>
  <si>
    <t>***Категория введена решением Думы города от 26.12.2012 № 282-V ДГ</t>
  </si>
  <si>
    <t>**Категория введена решением Думы города от 26.12.2012 № 282-V ДГ</t>
  </si>
  <si>
    <t>*Категория отменена решением Думы города от 26.12.2012 № 282-V ДГ</t>
  </si>
  <si>
    <t xml:space="preserve">Ветераны и инвалиды Великой Отечественной войны </t>
  </si>
  <si>
    <t xml:space="preserve"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
</t>
  </si>
  <si>
    <t>Организации - в отношении земельных участков, предоставленных для содержания озелененных территорий общего пользования</t>
  </si>
  <si>
    <t>Организации - в отношении земельных участков, предоставленных для размещения кладбищ и крематориев</t>
  </si>
  <si>
    <t xml:space="preserve">
         Прогноз потерь бюджета города Сургута от предоставления льгот по земельному налогу
в 2014-2016 годах
</t>
  </si>
  <si>
    <t>Льготы, предоставленные в соответствии с  решением  Думы города от 30.10.2014 № 601 -IV ДГ
 "О введении налога на имущество физических лиц на территории муниципального образования городской округ город Сургут"</t>
  </si>
  <si>
    <t>представители коренных малочисленных народов Севера, проживающие на территории города</t>
  </si>
  <si>
    <t>лица, принимавшие участие в боевых действиях на территории Российской Федерации</t>
  </si>
  <si>
    <t>несовершеннолетние лица</t>
  </si>
  <si>
    <t xml:space="preserve">Сумма предоставленных  налоговых льгот в 2016 году,
 рублей
</t>
  </si>
  <si>
    <t>неработающие трудоспособные лица, осуществляющие уход за инвалидами I группы инвалидности или престарелыми, нуждающимися в постоянном постороннем уходе, по заключению лечебного учреждения, а также за детьми-инвалидами в возрасте до 18 лет;</t>
  </si>
  <si>
    <t>граждане, инфицированные вирусом иммунодефицита человека или больные СПИДом;</t>
  </si>
  <si>
    <t>одинокие матери, воспитывающие детей в возрасте до 18 лет, отцы, воспитывающие детей в возрасте до 18 лет без матери;</t>
  </si>
  <si>
    <t xml:space="preserve">Информация о суммах льгот, предоставленных по налогу на имущество физических лиц
 в 2016 году </t>
  </si>
  <si>
    <t>неработающие инвалиды III группы инвалидности;</t>
  </si>
  <si>
    <t>лица, воспитывающие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поддержки;</t>
  </si>
  <si>
    <t>студенты и слушатели, обучающиеся по очной форме обучения в образовательных учреждениях начального профессионального образования, среднего профессионального образования, высшего профессионального образования, учащиеся профессионально-технических училищ;</t>
  </si>
  <si>
    <t>2.</t>
  </si>
  <si>
    <t>3.</t>
  </si>
  <si>
    <t>4.</t>
  </si>
  <si>
    <t>5.</t>
  </si>
  <si>
    <t>6.</t>
  </si>
  <si>
    <t>7.</t>
  </si>
  <si>
    <t>8.</t>
  </si>
  <si>
    <t>9.</t>
  </si>
  <si>
    <t>Наименование льготной категории в соответствии с нормативным актом</t>
  </si>
  <si>
    <t xml:space="preserve">                                             Приложение 1 
                                             к аналитической записке по результатам оценки эффективности
                                             предоставляемых по решениям Думы города налоговых льгот
                                             по местным налогам в 2016 году</t>
  </si>
  <si>
    <t>ИТОГО: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</si>
</sst>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justify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justify" wrapText="1"/>
    </xf>
    <xf numFmtId="17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72" fontId="8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1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0" fillId="0" borderId="0" xfId="0" applyAlignment="1">
      <alignment horizontal="justify" vertical="top" wrapText="1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justify" wrapText="1"/>
    </xf>
    <xf numFmtId="0" fontId="12" fillId="0" borderId="19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8.75390625" style="1" customWidth="1"/>
    <col min="2" max="2" width="82.375" style="4" customWidth="1"/>
    <col min="3" max="3" width="23.875" style="1" customWidth="1"/>
    <col min="4" max="4" width="11.00390625" style="1" customWidth="1"/>
    <col min="5" max="16384" width="9.125" style="1" customWidth="1"/>
  </cols>
  <sheetData>
    <row r="1" spans="2:3" ht="90.75" customHeight="1">
      <c r="B1" s="70" t="s">
        <v>103</v>
      </c>
      <c r="C1" s="71"/>
    </row>
    <row r="2" spans="1:3" ht="48.75" customHeight="1">
      <c r="A2" s="74" t="s">
        <v>90</v>
      </c>
      <c r="B2" s="74"/>
      <c r="C2" s="74"/>
    </row>
    <row r="3" spans="1:3" ht="21.75" customHeight="1">
      <c r="A3" s="16"/>
      <c r="B3" s="16"/>
      <c r="C3" s="16"/>
    </row>
    <row r="4" spans="1:3" ht="50.25" customHeight="1">
      <c r="A4" s="79"/>
      <c r="B4" s="77" t="s">
        <v>102</v>
      </c>
      <c r="C4" s="81" t="s">
        <v>86</v>
      </c>
    </row>
    <row r="5" spans="1:3" ht="38.25" customHeight="1">
      <c r="A5" s="80"/>
      <c r="B5" s="78"/>
      <c r="C5" s="82"/>
    </row>
    <row r="6" spans="1:3" ht="57" customHeight="1">
      <c r="A6" s="17"/>
      <c r="B6" s="75" t="s">
        <v>82</v>
      </c>
      <c r="C6" s="76"/>
    </row>
    <row r="7" spans="1:3" ht="39" customHeight="1">
      <c r="A7" s="64" t="s">
        <v>18</v>
      </c>
      <c r="B7" s="67" t="s">
        <v>83</v>
      </c>
      <c r="C7" s="31">
        <v>28541</v>
      </c>
    </row>
    <row r="8" spans="1:3" ht="40.5" customHeight="1">
      <c r="A8" s="64" t="s">
        <v>94</v>
      </c>
      <c r="B8" s="67" t="s">
        <v>84</v>
      </c>
      <c r="C8" s="31">
        <v>26969</v>
      </c>
    </row>
    <row r="9" spans="1:3" ht="99.75" customHeight="1">
      <c r="A9" s="64" t="s">
        <v>95</v>
      </c>
      <c r="B9" s="67" t="s">
        <v>93</v>
      </c>
      <c r="C9" s="31">
        <v>65709</v>
      </c>
    </row>
    <row r="10" spans="1:3" ht="102" customHeight="1">
      <c r="A10" s="64" t="s">
        <v>96</v>
      </c>
      <c r="B10" s="67" t="s">
        <v>87</v>
      </c>
      <c r="C10" s="31">
        <v>9157</v>
      </c>
    </row>
    <row r="11" spans="1:3" ht="32.25" customHeight="1">
      <c r="A11" s="64" t="s">
        <v>97</v>
      </c>
      <c r="B11" s="67" t="s">
        <v>91</v>
      </c>
      <c r="C11" s="31">
        <v>2400</v>
      </c>
    </row>
    <row r="12" spans="1:3" ht="52.5" customHeight="1">
      <c r="A12" s="64" t="s">
        <v>98</v>
      </c>
      <c r="B12" s="67" t="s">
        <v>88</v>
      </c>
      <c r="C12" s="31"/>
    </row>
    <row r="13" spans="1:3" ht="54.75" customHeight="1">
      <c r="A13" s="64" t="s">
        <v>99</v>
      </c>
      <c r="B13" s="67" t="s">
        <v>89</v>
      </c>
      <c r="C13" s="31">
        <v>29773</v>
      </c>
    </row>
    <row r="14" spans="1:3" ht="129.75" customHeight="1">
      <c r="A14" s="64" t="s">
        <v>100</v>
      </c>
      <c r="B14" s="67" t="s">
        <v>92</v>
      </c>
      <c r="C14" s="31">
        <v>304617</v>
      </c>
    </row>
    <row r="15" spans="1:4" ht="36" customHeight="1">
      <c r="A15" s="65" t="s">
        <v>101</v>
      </c>
      <c r="B15" s="67" t="s">
        <v>85</v>
      </c>
      <c r="C15" s="31">
        <v>1622092</v>
      </c>
      <c r="D15" s="26"/>
    </row>
    <row r="16" spans="1:5" s="3" customFormat="1" ht="36.75" customHeight="1">
      <c r="A16" s="66"/>
      <c r="B16" s="68" t="s">
        <v>104</v>
      </c>
      <c r="C16" s="69">
        <f>SUM(C7:C15)</f>
        <v>2089258</v>
      </c>
      <c r="D16" s="27"/>
      <c r="E16" s="27"/>
    </row>
    <row r="17" spans="1:3" ht="27.75" customHeight="1">
      <c r="A17" s="18"/>
      <c r="B17" s="19"/>
      <c r="C17" s="18"/>
    </row>
    <row r="18" spans="1:3" ht="23.25" customHeight="1">
      <c r="A18" s="18"/>
      <c r="B18" s="72"/>
      <c r="C18" s="73"/>
    </row>
    <row r="19" spans="1:3" ht="18.75" hidden="1">
      <c r="A19" s="18"/>
      <c r="B19" s="28"/>
      <c r="C19" s="18"/>
    </row>
    <row r="20" spans="2:3" ht="18.75">
      <c r="B20" s="35"/>
      <c r="C20" s="62"/>
    </row>
    <row r="21" spans="2:3" ht="18.75">
      <c r="B21" s="35"/>
      <c r="C21" s="62"/>
    </row>
    <row r="23" spans="3:4" ht="12.75">
      <c r="C23" s="26"/>
      <c r="D23" s="26"/>
    </row>
  </sheetData>
  <sheetProtection/>
  <mergeCells count="7">
    <mergeCell ref="B1:C1"/>
    <mergeCell ref="B18:C18"/>
    <mergeCell ref="A2:C2"/>
    <mergeCell ref="B6:C6"/>
    <mergeCell ref="B4:B5"/>
    <mergeCell ref="A4:A5"/>
    <mergeCell ref="C4:C5"/>
  </mergeCells>
  <printOptions/>
  <pageMargins left="0.7874015748031497" right="0.3937007874015748" top="0.6692913385826772" bottom="0.5118110236220472" header="0" footer="0.0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view="pageBreakPreview" zoomScale="75" zoomScaleSheetLayoutView="75" workbookViewId="0" topLeftCell="A1">
      <selection activeCell="N18" sqref="N18"/>
    </sheetView>
  </sheetViews>
  <sheetFormatPr defaultColWidth="9.00390625" defaultRowHeight="12.75"/>
  <cols>
    <col min="1" max="1" width="7.75390625" style="1" customWidth="1"/>
    <col min="2" max="2" width="47.75390625" style="4" customWidth="1"/>
    <col min="3" max="4" width="0" style="1" hidden="1" customWidth="1"/>
    <col min="5" max="5" width="11.25390625" style="1" hidden="1" customWidth="1"/>
    <col min="6" max="6" width="10.625" style="1" hidden="1" customWidth="1"/>
    <col min="7" max="7" width="12.625" style="1" hidden="1" customWidth="1"/>
    <col min="8" max="8" width="12.625" style="1" customWidth="1"/>
    <col min="9" max="9" width="12.625" style="1" hidden="1" customWidth="1"/>
    <col min="10" max="10" width="12.625" style="1" customWidth="1"/>
    <col min="11" max="12" width="14.25390625" style="1" hidden="1" customWidth="1"/>
    <col min="13" max="14" width="14.25390625" style="1" customWidth="1"/>
    <col min="15" max="15" width="13.00390625" style="1" customWidth="1"/>
    <col min="16" max="16" width="12.00390625" style="1" customWidth="1"/>
    <col min="17" max="17" width="10.75390625" style="1" customWidth="1"/>
    <col min="18" max="16384" width="9.125" style="1" customWidth="1"/>
  </cols>
  <sheetData>
    <row r="1" spans="1:17" ht="51" customHeight="1">
      <c r="A1" s="90" t="s">
        <v>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6:17" ht="33.75" customHeight="1">
      <c r="P2" s="95" t="s">
        <v>56</v>
      </c>
      <c r="Q2" s="96"/>
    </row>
    <row r="3" spans="1:17" ht="113.25" customHeight="1">
      <c r="A3" s="108" t="s">
        <v>23</v>
      </c>
      <c r="B3" s="106" t="s">
        <v>16</v>
      </c>
      <c r="C3" s="47" t="s">
        <v>13</v>
      </c>
      <c r="D3" s="47" t="s">
        <v>14</v>
      </c>
      <c r="E3" s="47" t="s">
        <v>11</v>
      </c>
      <c r="F3" s="47" t="s">
        <v>12</v>
      </c>
      <c r="G3" s="48" t="s">
        <v>15</v>
      </c>
      <c r="H3" s="46" t="s">
        <v>50</v>
      </c>
      <c r="I3" s="46" t="s">
        <v>50</v>
      </c>
      <c r="J3" s="46" t="s">
        <v>51</v>
      </c>
      <c r="K3" s="38" t="s">
        <v>49</v>
      </c>
      <c r="L3" s="41" t="s">
        <v>52</v>
      </c>
      <c r="M3" s="41" t="s">
        <v>53</v>
      </c>
      <c r="N3" s="41" t="s">
        <v>49</v>
      </c>
      <c r="O3" s="113" t="s">
        <v>48</v>
      </c>
      <c r="P3" s="114"/>
      <c r="Q3" s="115"/>
    </row>
    <row r="4" spans="1:17" ht="36" customHeight="1">
      <c r="A4" s="109"/>
      <c r="B4" s="107"/>
      <c r="C4" s="49"/>
      <c r="D4" s="49"/>
      <c r="E4" s="49"/>
      <c r="F4" s="49"/>
      <c r="G4" s="50"/>
      <c r="H4" s="15">
        <v>2010</v>
      </c>
      <c r="I4" s="15">
        <v>2011</v>
      </c>
      <c r="J4" s="15">
        <v>2011</v>
      </c>
      <c r="K4" s="38">
        <v>2012</v>
      </c>
      <c r="L4" s="38">
        <v>2012</v>
      </c>
      <c r="M4" s="38">
        <v>2012</v>
      </c>
      <c r="N4" s="38">
        <v>2013</v>
      </c>
      <c r="O4" s="38">
        <v>2014</v>
      </c>
      <c r="P4" s="38">
        <v>2015</v>
      </c>
      <c r="Q4" s="38">
        <v>2016</v>
      </c>
    </row>
    <row r="5" spans="1:17" s="2" customFormat="1" ht="45" customHeight="1">
      <c r="A5" s="15" t="s">
        <v>18</v>
      </c>
      <c r="B5" s="110" t="s">
        <v>54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2"/>
    </row>
    <row r="6" spans="1:17" ht="34.5" customHeight="1">
      <c r="A6" s="13" t="s">
        <v>24</v>
      </c>
      <c r="B6" s="9" t="s">
        <v>7</v>
      </c>
      <c r="C6" s="6">
        <v>0</v>
      </c>
      <c r="D6" s="6">
        <v>0</v>
      </c>
      <c r="E6" s="6">
        <f>D6-C6</f>
        <v>0</v>
      </c>
      <c r="F6" s="6"/>
      <c r="G6" s="7"/>
      <c r="H6" s="20">
        <v>0</v>
      </c>
      <c r="I6" s="5"/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</row>
    <row r="7" spans="1:17" ht="33.75" customHeight="1">
      <c r="A7" s="13" t="s">
        <v>25</v>
      </c>
      <c r="B7" s="9" t="s">
        <v>77</v>
      </c>
      <c r="C7" s="12">
        <v>5.21</v>
      </c>
      <c r="D7" s="12">
        <v>0</v>
      </c>
      <c r="E7" s="12">
        <f aca="true" t="shared" si="0" ref="E7:E24">D7-C7</f>
        <v>-5.21</v>
      </c>
      <c r="F7" s="12"/>
      <c r="G7" s="103">
        <v>6</v>
      </c>
      <c r="H7" s="86">
        <v>12.2</v>
      </c>
      <c r="I7" s="86">
        <v>5</v>
      </c>
      <c r="J7" s="86">
        <v>5</v>
      </c>
      <c r="K7" s="83">
        <v>5</v>
      </c>
      <c r="L7" s="83">
        <f>11+12</f>
        <v>23</v>
      </c>
      <c r="M7" s="83">
        <f>11+12</f>
        <v>23</v>
      </c>
      <c r="N7" s="83">
        <f>11+12</f>
        <v>23</v>
      </c>
      <c r="O7" s="83">
        <v>23</v>
      </c>
      <c r="P7" s="83">
        <v>23</v>
      </c>
      <c r="Q7" s="83">
        <v>23</v>
      </c>
    </row>
    <row r="8" spans="1:17" ht="28.5" customHeight="1">
      <c r="A8" s="13" t="s">
        <v>26</v>
      </c>
      <c r="B8" s="23" t="s">
        <v>8</v>
      </c>
      <c r="C8" s="12">
        <v>0.604</v>
      </c>
      <c r="D8" s="12">
        <v>0</v>
      </c>
      <c r="E8" s="12">
        <f t="shared" si="0"/>
        <v>-0.604</v>
      </c>
      <c r="F8" s="12"/>
      <c r="G8" s="104"/>
      <c r="H8" s="105"/>
      <c r="I8" s="87"/>
      <c r="J8" s="87"/>
      <c r="K8" s="89"/>
      <c r="L8" s="84"/>
      <c r="M8" s="84"/>
      <c r="N8" s="84"/>
      <c r="O8" s="89"/>
      <c r="P8" s="85"/>
      <c r="Q8" s="85"/>
    </row>
    <row r="9" spans="1:17" ht="24" customHeight="1">
      <c r="A9" s="13" t="s">
        <v>27</v>
      </c>
      <c r="B9" s="9" t="s">
        <v>17</v>
      </c>
      <c r="C9" s="12">
        <v>11.085</v>
      </c>
      <c r="D9" s="12">
        <v>0</v>
      </c>
      <c r="E9" s="12">
        <f t="shared" si="0"/>
        <v>-11.085</v>
      </c>
      <c r="F9" s="12"/>
      <c r="G9" s="103">
        <v>14</v>
      </c>
      <c r="H9" s="86">
        <v>16.6</v>
      </c>
      <c r="I9" s="86">
        <v>38</v>
      </c>
      <c r="J9" s="86">
        <v>38</v>
      </c>
      <c r="K9" s="83">
        <v>40</v>
      </c>
      <c r="L9" s="39">
        <v>73</v>
      </c>
      <c r="M9" s="83">
        <v>76</v>
      </c>
      <c r="N9" s="83">
        <v>76</v>
      </c>
      <c r="O9" s="83">
        <v>76</v>
      </c>
      <c r="P9" s="83">
        <v>76</v>
      </c>
      <c r="Q9" s="83">
        <v>76</v>
      </c>
    </row>
    <row r="10" spans="1:17" ht="28.5" customHeight="1">
      <c r="A10" s="13" t="s">
        <v>28</v>
      </c>
      <c r="B10" s="9" t="s">
        <v>10</v>
      </c>
      <c r="C10" s="12">
        <v>3.044</v>
      </c>
      <c r="D10" s="12">
        <v>0</v>
      </c>
      <c r="E10" s="12">
        <f t="shared" si="0"/>
        <v>-3.044</v>
      </c>
      <c r="F10" s="12"/>
      <c r="G10" s="104"/>
      <c r="H10" s="105"/>
      <c r="I10" s="87"/>
      <c r="J10" s="87"/>
      <c r="K10" s="89"/>
      <c r="L10" s="40">
        <v>3</v>
      </c>
      <c r="M10" s="84"/>
      <c r="N10" s="84"/>
      <c r="O10" s="84"/>
      <c r="P10" s="84"/>
      <c r="Q10" s="84"/>
    </row>
    <row r="11" spans="1:17" ht="30" customHeight="1">
      <c r="A11" s="13" t="s">
        <v>29</v>
      </c>
      <c r="B11" s="23" t="s">
        <v>0</v>
      </c>
      <c r="C11" s="12">
        <v>0.193</v>
      </c>
      <c r="D11" s="12">
        <v>0</v>
      </c>
      <c r="E11" s="12">
        <f t="shared" si="0"/>
        <v>-0.193</v>
      </c>
      <c r="F11" s="12"/>
      <c r="G11" s="13"/>
      <c r="H11" s="20">
        <v>1</v>
      </c>
      <c r="I11" s="20">
        <v>2</v>
      </c>
      <c r="J11" s="20">
        <v>2</v>
      </c>
      <c r="K11" s="32">
        <v>2</v>
      </c>
      <c r="L11" s="32">
        <v>6</v>
      </c>
      <c r="M11" s="32">
        <v>6</v>
      </c>
      <c r="N11" s="32">
        <v>6</v>
      </c>
      <c r="O11" s="32">
        <v>6</v>
      </c>
      <c r="P11" s="32">
        <v>6</v>
      </c>
      <c r="Q11" s="32">
        <v>6</v>
      </c>
    </row>
    <row r="12" spans="1:17" ht="84" customHeight="1">
      <c r="A12" s="13" t="s">
        <v>30</v>
      </c>
      <c r="B12" s="54" t="s">
        <v>9</v>
      </c>
      <c r="C12" s="55">
        <v>2.128</v>
      </c>
      <c r="D12" s="55">
        <v>0</v>
      </c>
      <c r="E12" s="55">
        <f t="shared" si="0"/>
        <v>-2.128</v>
      </c>
      <c r="F12" s="55"/>
      <c r="G12" s="56">
        <v>4</v>
      </c>
      <c r="H12" s="91">
        <v>0.2</v>
      </c>
      <c r="I12" s="57">
        <v>7</v>
      </c>
      <c r="J12" s="91">
        <v>7</v>
      </c>
      <c r="K12" s="91">
        <v>7</v>
      </c>
      <c r="L12" s="91">
        <v>17</v>
      </c>
      <c r="M12" s="91">
        <v>17</v>
      </c>
      <c r="N12" s="91">
        <v>17</v>
      </c>
      <c r="O12" s="91">
        <v>17</v>
      </c>
      <c r="P12" s="91">
        <v>17</v>
      </c>
      <c r="Q12" s="91">
        <v>17</v>
      </c>
    </row>
    <row r="13" spans="1:17" ht="84" customHeight="1">
      <c r="A13" s="13" t="s">
        <v>31</v>
      </c>
      <c r="B13" s="54" t="s">
        <v>19</v>
      </c>
      <c r="C13" s="55"/>
      <c r="D13" s="55"/>
      <c r="E13" s="55"/>
      <c r="F13" s="55"/>
      <c r="G13" s="56">
        <v>7</v>
      </c>
      <c r="H13" s="87"/>
      <c r="I13" s="58"/>
      <c r="J13" s="87"/>
      <c r="K13" s="87"/>
      <c r="L13" s="87"/>
      <c r="M13" s="87"/>
      <c r="N13" s="87"/>
      <c r="O13" s="87"/>
      <c r="P13" s="87"/>
      <c r="Q13" s="87"/>
    </row>
    <row r="14" spans="1:17" ht="85.5" customHeight="1">
      <c r="A14" s="13" t="s">
        <v>32</v>
      </c>
      <c r="B14" s="54" t="s">
        <v>78</v>
      </c>
      <c r="C14" s="55"/>
      <c r="D14" s="55"/>
      <c r="E14" s="55"/>
      <c r="F14" s="55"/>
      <c r="G14" s="56"/>
      <c r="H14" s="20">
        <v>0</v>
      </c>
      <c r="I14" s="58"/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</row>
    <row r="15" spans="1:17" ht="25.5" customHeight="1">
      <c r="A15" s="13" t="s">
        <v>33</v>
      </c>
      <c r="B15" s="23" t="s">
        <v>1</v>
      </c>
      <c r="C15" s="12">
        <v>70.388</v>
      </c>
      <c r="D15" s="12">
        <v>0</v>
      </c>
      <c r="E15" s="12">
        <f t="shared" si="0"/>
        <v>-70.388</v>
      </c>
      <c r="F15" s="12"/>
      <c r="G15" s="13">
        <v>80</v>
      </c>
      <c r="H15" s="20">
        <v>310.7</v>
      </c>
      <c r="I15" s="20">
        <v>545</v>
      </c>
      <c r="J15" s="20">
        <v>545</v>
      </c>
      <c r="K15" s="32">
        <v>708.5</v>
      </c>
      <c r="L15" s="32">
        <v>934</v>
      </c>
      <c r="M15" s="32">
        <v>934</v>
      </c>
      <c r="N15" s="44">
        <v>1200</v>
      </c>
      <c r="O15" s="32">
        <v>1400</v>
      </c>
      <c r="P15" s="32">
        <v>1400</v>
      </c>
      <c r="Q15" s="32">
        <v>1400</v>
      </c>
    </row>
    <row r="16" spans="1:17" ht="33.75" customHeight="1">
      <c r="A16" s="13" t="s">
        <v>34</v>
      </c>
      <c r="B16" s="10" t="s">
        <v>67</v>
      </c>
      <c r="C16" s="12">
        <v>0.029</v>
      </c>
      <c r="D16" s="12">
        <v>0</v>
      </c>
      <c r="E16" s="12">
        <f t="shared" si="0"/>
        <v>-0.029</v>
      </c>
      <c r="F16" s="12"/>
      <c r="G16" s="13"/>
      <c r="H16" s="20">
        <v>1.2</v>
      </c>
      <c r="I16" s="20">
        <v>11</v>
      </c>
      <c r="J16" s="20">
        <v>11</v>
      </c>
      <c r="K16" s="32">
        <v>15</v>
      </c>
      <c r="L16" s="32">
        <v>13</v>
      </c>
      <c r="M16" s="32"/>
      <c r="N16" s="32"/>
      <c r="O16" s="32"/>
      <c r="P16" s="32"/>
      <c r="Q16" s="32"/>
    </row>
    <row r="17" spans="1:17" ht="33.75" customHeight="1">
      <c r="A17" s="13" t="s">
        <v>35</v>
      </c>
      <c r="B17" s="23" t="s">
        <v>68</v>
      </c>
      <c r="C17" s="12"/>
      <c r="D17" s="12"/>
      <c r="E17" s="12"/>
      <c r="F17" s="12"/>
      <c r="G17" s="13"/>
      <c r="H17" s="20"/>
      <c r="I17" s="20"/>
      <c r="J17" s="20"/>
      <c r="K17" s="32"/>
      <c r="L17" s="32"/>
      <c r="M17" s="32">
        <v>13</v>
      </c>
      <c r="N17" s="59">
        <v>13</v>
      </c>
      <c r="O17" s="59">
        <v>13</v>
      </c>
      <c r="P17" s="59">
        <v>13</v>
      </c>
      <c r="Q17" s="59">
        <v>13</v>
      </c>
    </row>
    <row r="18" spans="1:18" s="3" customFormat="1" ht="39" customHeight="1">
      <c r="A18" s="21"/>
      <c r="B18" s="53" t="s">
        <v>20</v>
      </c>
      <c r="C18" s="14">
        <f>SUM(C6:C16)</f>
        <v>92.68100000000001</v>
      </c>
      <c r="D18" s="14">
        <f>SUM(D6:D16)</f>
        <v>0</v>
      </c>
      <c r="E18" s="14">
        <f>SUM(E6:E16)</f>
        <v>-92.68100000000001</v>
      </c>
      <c r="F18" s="14">
        <f>SUM(F6:F16)</f>
        <v>0</v>
      </c>
      <c r="G18" s="8">
        <f>SUM(G6:G16)</f>
        <v>111</v>
      </c>
      <c r="H18" s="8">
        <f>SUM(H6:H17)</f>
        <v>341.9</v>
      </c>
      <c r="I18" s="8">
        <f>SUM(I6:I16)</f>
        <v>608</v>
      </c>
      <c r="J18" s="8">
        <f aca="true" t="shared" si="1" ref="J18:Q18">SUM(J6:J17)</f>
        <v>608</v>
      </c>
      <c r="K18" s="8">
        <f t="shared" si="1"/>
        <v>777.5</v>
      </c>
      <c r="L18" s="8">
        <f t="shared" si="1"/>
        <v>1069</v>
      </c>
      <c r="M18" s="8">
        <f t="shared" si="1"/>
        <v>1069</v>
      </c>
      <c r="N18" s="8">
        <f t="shared" si="1"/>
        <v>1335</v>
      </c>
      <c r="O18" s="8">
        <f t="shared" si="1"/>
        <v>1535</v>
      </c>
      <c r="P18" s="8">
        <f t="shared" si="1"/>
        <v>1535</v>
      </c>
      <c r="Q18" s="8">
        <f t="shared" si="1"/>
        <v>1535</v>
      </c>
      <c r="R18" s="27"/>
    </row>
    <row r="19" spans="1:17" ht="47.25">
      <c r="A19" s="13" t="s">
        <v>36</v>
      </c>
      <c r="B19" s="9" t="s">
        <v>59</v>
      </c>
      <c r="C19" s="12">
        <v>24007</v>
      </c>
      <c r="D19" s="12">
        <v>67278</v>
      </c>
      <c r="E19" s="12">
        <f t="shared" si="0"/>
        <v>43271</v>
      </c>
      <c r="F19" s="12">
        <f>D19/C19*100</f>
        <v>280.2432623818053</v>
      </c>
      <c r="G19" s="103">
        <v>120207</v>
      </c>
      <c r="H19" s="11">
        <v>149946</v>
      </c>
      <c r="I19" s="11">
        <v>89290</v>
      </c>
      <c r="J19" s="11">
        <v>80290</v>
      </c>
      <c r="K19" s="25">
        <v>90182.9</v>
      </c>
      <c r="L19" s="25">
        <v>84673.3</v>
      </c>
      <c r="M19" s="25">
        <v>84234.4</v>
      </c>
      <c r="N19" s="45">
        <f>M19*104.9/100</f>
        <v>88361.88560000001</v>
      </c>
      <c r="O19" s="25">
        <f>N19*104.9/100</f>
        <v>92691.61799440002</v>
      </c>
      <c r="P19" s="25">
        <v>92691.6</v>
      </c>
      <c r="Q19" s="25">
        <v>92691.6</v>
      </c>
    </row>
    <row r="20" spans="1:17" ht="51.75" customHeight="1">
      <c r="A20" s="13" t="s">
        <v>37</v>
      </c>
      <c r="B20" s="9" t="s">
        <v>60</v>
      </c>
      <c r="C20" s="12">
        <v>4558</v>
      </c>
      <c r="D20" s="12">
        <v>14353</v>
      </c>
      <c r="E20" s="12">
        <f t="shared" si="0"/>
        <v>9795</v>
      </c>
      <c r="F20" s="12">
        <f aca="true" t="shared" si="2" ref="F20:F36">D20/C20*100</f>
        <v>314.8968845985081</v>
      </c>
      <c r="G20" s="118"/>
      <c r="H20" s="11">
        <v>36588.5</v>
      </c>
      <c r="I20" s="11">
        <v>25612</v>
      </c>
      <c r="J20" s="11">
        <v>25612</v>
      </c>
      <c r="K20" s="25">
        <f>28446.2</f>
        <v>28446.2</v>
      </c>
      <c r="L20" s="25">
        <v>28951.8</v>
      </c>
      <c r="M20" s="25">
        <v>25169.3</v>
      </c>
      <c r="N20" s="25">
        <v>25169.3</v>
      </c>
      <c r="O20" s="25">
        <v>25169.3</v>
      </c>
      <c r="P20" s="25">
        <v>25169.3</v>
      </c>
      <c r="Q20" s="25">
        <v>25169.3</v>
      </c>
    </row>
    <row r="21" spans="1:17" ht="48" customHeight="1">
      <c r="A21" s="13" t="s">
        <v>38</v>
      </c>
      <c r="B21" s="9" t="s">
        <v>61</v>
      </c>
      <c r="C21" s="12">
        <v>227</v>
      </c>
      <c r="D21" s="12">
        <v>252</v>
      </c>
      <c r="E21" s="12">
        <f t="shared" si="0"/>
        <v>25</v>
      </c>
      <c r="F21" s="12">
        <f t="shared" si="2"/>
        <v>111.01321585903084</v>
      </c>
      <c r="G21" s="118"/>
      <c r="H21" s="24">
        <v>12674.5</v>
      </c>
      <c r="I21" s="24">
        <v>7554</v>
      </c>
      <c r="J21" s="24">
        <v>7554</v>
      </c>
      <c r="K21" s="25">
        <v>8296.8</v>
      </c>
      <c r="L21" s="25">
        <v>25032.7</v>
      </c>
      <c r="M21" s="25">
        <v>11950.7</v>
      </c>
      <c r="N21" s="25">
        <v>11950.7</v>
      </c>
      <c r="O21" s="25">
        <v>11950.7</v>
      </c>
      <c r="P21" s="25">
        <v>11950.7</v>
      </c>
      <c r="Q21" s="25">
        <v>11950.7</v>
      </c>
    </row>
    <row r="22" spans="1:17" ht="48.75" customHeight="1">
      <c r="A22" s="13" t="s">
        <v>39</v>
      </c>
      <c r="B22" s="9" t="s">
        <v>62</v>
      </c>
      <c r="C22" s="12">
        <v>685</v>
      </c>
      <c r="D22" s="12">
        <v>3063</v>
      </c>
      <c r="E22" s="12">
        <f t="shared" si="0"/>
        <v>2378</v>
      </c>
      <c r="F22" s="12">
        <f>D22/C22*100</f>
        <v>447.1532846715329</v>
      </c>
      <c r="G22" s="104"/>
      <c r="H22" s="24">
        <v>46063.3</v>
      </c>
      <c r="I22" s="24">
        <v>33776.5</v>
      </c>
      <c r="J22" s="24">
        <v>32577.8</v>
      </c>
      <c r="K22" s="25">
        <v>34114.7</v>
      </c>
      <c r="L22" s="25">
        <v>38971.4</v>
      </c>
      <c r="M22" s="25">
        <v>22662.8</v>
      </c>
      <c r="N22" s="25">
        <v>22662.8</v>
      </c>
      <c r="O22" s="25">
        <v>22662.8</v>
      </c>
      <c r="P22" s="25">
        <v>22662.8</v>
      </c>
      <c r="Q22" s="25">
        <v>22662.8</v>
      </c>
    </row>
    <row r="23" spans="1:17" ht="50.25" customHeight="1">
      <c r="A23" s="13" t="s">
        <v>40</v>
      </c>
      <c r="B23" s="9" t="s">
        <v>6</v>
      </c>
      <c r="C23" s="12">
        <v>594</v>
      </c>
      <c r="D23" s="12">
        <v>1121</v>
      </c>
      <c r="E23" s="12">
        <f t="shared" si="0"/>
        <v>527</v>
      </c>
      <c r="F23" s="12">
        <f t="shared" si="2"/>
        <v>188.7205387205387</v>
      </c>
      <c r="G23" s="13">
        <v>6434</v>
      </c>
      <c r="H23" s="11">
        <v>422</v>
      </c>
      <c r="I23" s="11">
        <v>1736.2</v>
      </c>
      <c r="J23" s="11">
        <v>1736.2</v>
      </c>
      <c r="K23" s="25">
        <v>1736</v>
      </c>
      <c r="L23" s="25">
        <v>1492</v>
      </c>
      <c r="M23" s="25">
        <v>1492</v>
      </c>
      <c r="N23" s="25">
        <v>1492</v>
      </c>
      <c r="O23" s="25">
        <v>1492</v>
      </c>
      <c r="P23" s="25">
        <v>1492</v>
      </c>
      <c r="Q23" s="25">
        <v>1492</v>
      </c>
    </row>
    <row r="24" spans="1:17" ht="22.5" customHeight="1">
      <c r="A24" s="13" t="s">
        <v>41</v>
      </c>
      <c r="B24" s="9" t="s">
        <v>58</v>
      </c>
      <c r="C24" s="12">
        <v>656</v>
      </c>
      <c r="D24" s="12">
        <v>2624</v>
      </c>
      <c r="E24" s="12">
        <f t="shared" si="0"/>
        <v>1968</v>
      </c>
      <c r="F24" s="12">
        <f t="shared" si="2"/>
        <v>400</v>
      </c>
      <c r="G24" s="13">
        <v>4021</v>
      </c>
      <c r="H24" s="11">
        <v>1969</v>
      </c>
      <c r="I24" s="11">
        <v>1018.1</v>
      </c>
      <c r="J24" s="11">
        <v>1018.1</v>
      </c>
      <c r="K24" s="25">
        <v>1018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ht="31.5" customHeight="1" hidden="1">
      <c r="A25" s="13" t="s">
        <v>40</v>
      </c>
      <c r="B25" s="9" t="s">
        <v>47</v>
      </c>
      <c r="C25" s="12"/>
      <c r="D25" s="12"/>
      <c r="E25" s="12"/>
      <c r="F25" s="12"/>
      <c r="G25" s="13">
        <v>2895</v>
      </c>
      <c r="H25" s="11"/>
      <c r="I25" s="11"/>
      <c r="J25" s="11"/>
      <c r="K25" s="25"/>
      <c r="L25" s="25"/>
      <c r="M25" s="25"/>
      <c r="N25" s="25"/>
      <c r="O25" s="5"/>
      <c r="P25" s="5"/>
      <c r="Q25" s="5"/>
    </row>
    <row r="26" spans="1:17" ht="52.5" customHeight="1">
      <c r="A26" s="13" t="s">
        <v>63</v>
      </c>
      <c r="B26" s="23" t="s">
        <v>79</v>
      </c>
      <c r="C26" s="12"/>
      <c r="D26" s="12"/>
      <c r="E26" s="12"/>
      <c r="F26" s="12"/>
      <c r="G26" s="13"/>
      <c r="H26" s="31">
        <v>0.04</v>
      </c>
      <c r="I26" s="31">
        <v>140.2</v>
      </c>
      <c r="J26" s="31">
        <v>140.2</v>
      </c>
      <c r="K26" s="25">
        <v>140.2</v>
      </c>
      <c r="L26" s="25">
        <v>140.4</v>
      </c>
      <c r="M26" s="25">
        <v>140.4</v>
      </c>
      <c r="N26" s="25">
        <v>140.4</v>
      </c>
      <c r="O26" s="25">
        <v>140.4</v>
      </c>
      <c r="P26" s="25">
        <v>140.4</v>
      </c>
      <c r="Q26" s="25">
        <v>140.4</v>
      </c>
    </row>
    <row r="27" spans="1:17" ht="53.25" customHeight="1">
      <c r="A27" s="13" t="s">
        <v>64</v>
      </c>
      <c r="B27" s="23" t="s">
        <v>80</v>
      </c>
      <c r="C27" s="12"/>
      <c r="D27" s="12"/>
      <c r="E27" s="12"/>
      <c r="F27" s="12"/>
      <c r="G27" s="13"/>
      <c r="H27" s="20"/>
      <c r="I27" s="20">
        <v>54187.5</v>
      </c>
      <c r="J27" s="20">
        <v>21345</v>
      </c>
      <c r="K27" s="20">
        <f>21345+5117.1-2597.9</f>
        <v>23864.199999999997</v>
      </c>
      <c r="L27" s="20">
        <v>21445.3</v>
      </c>
      <c r="M27" s="20">
        <v>21445.3</v>
      </c>
      <c r="N27" s="20">
        <v>21445.3</v>
      </c>
      <c r="O27" s="25">
        <v>21445.3</v>
      </c>
      <c r="P27" s="25">
        <v>21445.3</v>
      </c>
      <c r="Q27" s="25">
        <v>21445.3</v>
      </c>
    </row>
    <row r="28" spans="1:17" ht="67.5" customHeight="1">
      <c r="A28" s="13" t="s">
        <v>65</v>
      </c>
      <c r="B28" s="23" t="s">
        <v>69</v>
      </c>
      <c r="C28" s="12"/>
      <c r="D28" s="12"/>
      <c r="E28" s="12"/>
      <c r="F28" s="12"/>
      <c r="G28" s="13"/>
      <c r="H28" s="31"/>
      <c r="I28" s="31"/>
      <c r="J28" s="31"/>
      <c r="K28" s="31"/>
      <c r="L28" s="31"/>
      <c r="M28" s="51">
        <v>0</v>
      </c>
      <c r="N28" s="51">
        <v>0</v>
      </c>
      <c r="O28" s="52">
        <v>0</v>
      </c>
      <c r="P28" s="52">
        <v>0</v>
      </c>
      <c r="Q28" s="52">
        <v>0</v>
      </c>
    </row>
    <row r="29" spans="1:17" ht="125.25" customHeight="1">
      <c r="A29" s="13" t="s">
        <v>66</v>
      </c>
      <c r="B29" s="23" t="s">
        <v>70</v>
      </c>
      <c r="C29" s="12"/>
      <c r="D29" s="12"/>
      <c r="E29" s="12"/>
      <c r="F29" s="12"/>
      <c r="G29" s="13"/>
      <c r="H29" s="31"/>
      <c r="I29" s="31"/>
      <c r="J29" s="31"/>
      <c r="K29" s="31"/>
      <c r="L29" s="31"/>
      <c r="M29" s="25">
        <v>773.1</v>
      </c>
      <c r="N29" s="25">
        <v>773.1</v>
      </c>
      <c r="O29" s="25">
        <v>773.1</v>
      </c>
      <c r="P29" s="25">
        <v>773.1</v>
      </c>
      <c r="Q29" s="25">
        <v>773.1</v>
      </c>
    </row>
    <row r="30" spans="1:17" ht="91.5" customHeight="1">
      <c r="A30" s="13"/>
      <c r="B30" s="23" t="s">
        <v>71</v>
      </c>
      <c r="C30" s="12"/>
      <c r="D30" s="12"/>
      <c r="E30" s="12"/>
      <c r="F30" s="12"/>
      <c r="G30" s="13"/>
      <c r="H30" s="31">
        <v>0</v>
      </c>
      <c r="I30" s="31"/>
      <c r="J30" s="31">
        <v>0</v>
      </c>
      <c r="K30" s="31"/>
      <c r="L30" s="31"/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8" s="3" customFormat="1" ht="24.75" customHeight="1">
      <c r="A31" s="21"/>
      <c r="B31" s="53" t="s">
        <v>21</v>
      </c>
      <c r="C31" s="14">
        <f>SUM(C19:C25)</f>
        <v>30727</v>
      </c>
      <c r="D31" s="14">
        <f>SUM(D19:D25)</f>
        <v>88691</v>
      </c>
      <c r="E31" s="14">
        <f>SUM(E19:E25)</f>
        <v>57964</v>
      </c>
      <c r="F31" s="14">
        <f t="shared" si="2"/>
        <v>288.6419110228789</v>
      </c>
      <c r="G31" s="8">
        <f>SUM(G19:G25)</f>
        <v>133557</v>
      </c>
      <c r="H31" s="8">
        <f>SUM(H19:H29)</f>
        <v>247663.34</v>
      </c>
      <c r="I31" s="8">
        <f>SUM(I19:I27)</f>
        <v>213314.50000000003</v>
      </c>
      <c r="J31" s="8">
        <f>SUM(J19:J29)</f>
        <v>170273.30000000002</v>
      </c>
      <c r="K31" s="8">
        <f>SUM(K19:K27)</f>
        <v>187799</v>
      </c>
      <c r="L31" s="8">
        <f>SUM(L19:L27)</f>
        <v>200706.9</v>
      </c>
      <c r="M31" s="8">
        <f>SUM(M19:M29)</f>
        <v>167867.99999999997</v>
      </c>
      <c r="N31" s="8">
        <f>SUM(N19:N29)</f>
        <v>171995.48559999999</v>
      </c>
      <c r="O31" s="8">
        <f>SUM(O19:O29)</f>
        <v>176325.2179944</v>
      </c>
      <c r="P31" s="8">
        <f>SUM(P19:P29)</f>
        <v>176325.19999999998</v>
      </c>
      <c r="Q31" s="8">
        <f>SUM(Q19:Q29)</f>
        <v>176325.19999999998</v>
      </c>
      <c r="R31" s="27"/>
    </row>
    <row r="32" spans="1:18" s="3" customFormat="1" ht="27.75" customHeight="1">
      <c r="A32" s="21"/>
      <c r="B32" s="53" t="s">
        <v>4</v>
      </c>
      <c r="C32" s="14">
        <f>C18+C31</f>
        <v>30819.681</v>
      </c>
      <c r="D32" s="14">
        <f>D18+D31</f>
        <v>88691</v>
      </c>
      <c r="E32" s="14">
        <f>E18+E31</f>
        <v>57871.319</v>
      </c>
      <c r="F32" s="14">
        <f t="shared" si="2"/>
        <v>287.77390655016836</v>
      </c>
      <c r="G32" s="8">
        <f aca="true" t="shared" si="3" ref="G32:Q32">G18+G31</f>
        <v>133668</v>
      </c>
      <c r="H32" s="8">
        <f t="shared" si="3"/>
        <v>248005.24</v>
      </c>
      <c r="I32" s="8">
        <f t="shared" si="3"/>
        <v>213922.50000000003</v>
      </c>
      <c r="J32" s="8">
        <f t="shared" si="3"/>
        <v>170881.30000000002</v>
      </c>
      <c r="K32" s="8">
        <f t="shared" si="3"/>
        <v>188576.5</v>
      </c>
      <c r="L32" s="8">
        <f t="shared" si="3"/>
        <v>201775.9</v>
      </c>
      <c r="M32" s="8">
        <f>M18+M31</f>
        <v>168936.99999999997</v>
      </c>
      <c r="N32" s="8">
        <f>N18+N31</f>
        <v>173330.48559999999</v>
      </c>
      <c r="O32" s="8">
        <f t="shared" si="3"/>
        <v>177860.2179944</v>
      </c>
      <c r="P32" s="8">
        <f t="shared" si="3"/>
        <v>177860.19999999998</v>
      </c>
      <c r="Q32" s="8">
        <f t="shared" si="3"/>
        <v>177860.19999999998</v>
      </c>
      <c r="R32" s="27"/>
    </row>
    <row r="33" spans="1:19" s="3" customFormat="1" ht="36.75" customHeight="1">
      <c r="A33" s="21">
        <v>2</v>
      </c>
      <c r="B33" s="92" t="s">
        <v>55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  <c r="S33" s="27"/>
    </row>
    <row r="34" spans="1:17" ht="28.5" customHeight="1">
      <c r="A34" s="13" t="s">
        <v>42</v>
      </c>
      <c r="B34" s="9" t="s">
        <v>2</v>
      </c>
      <c r="C34" s="12">
        <v>549</v>
      </c>
      <c r="D34" s="12">
        <v>790</v>
      </c>
      <c r="E34" s="12">
        <f>D34-C34</f>
        <v>241</v>
      </c>
      <c r="F34" s="12">
        <f t="shared" si="2"/>
        <v>143.89799635701274</v>
      </c>
      <c r="G34" s="13">
        <v>2252</v>
      </c>
      <c r="H34" s="20">
        <v>8534</v>
      </c>
      <c r="I34" s="20">
        <v>8632</v>
      </c>
      <c r="J34" s="20">
        <v>8479</v>
      </c>
      <c r="K34" s="25">
        <v>9000</v>
      </c>
      <c r="L34" s="42">
        <v>4415</v>
      </c>
      <c r="M34" s="42">
        <v>4415</v>
      </c>
      <c r="N34" s="42">
        <v>4415</v>
      </c>
      <c r="O34" s="25">
        <v>4415</v>
      </c>
      <c r="P34" s="25">
        <v>4415</v>
      </c>
      <c r="Q34" s="25">
        <v>4415</v>
      </c>
    </row>
    <row r="35" spans="1:17" ht="51" customHeight="1">
      <c r="A35" s="13" t="s">
        <v>43</v>
      </c>
      <c r="B35" s="10" t="s">
        <v>5</v>
      </c>
      <c r="C35" s="12">
        <v>1225</v>
      </c>
      <c r="D35" s="12">
        <v>4899</v>
      </c>
      <c r="E35" s="12">
        <f>D35-C35</f>
        <v>3674</v>
      </c>
      <c r="F35" s="12">
        <f t="shared" si="2"/>
        <v>399.9183673469388</v>
      </c>
      <c r="G35" s="13">
        <v>7560</v>
      </c>
      <c r="H35" s="20">
        <v>3062</v>
      </c>
      <c r="I35" s="20">
        <v>6970</v>
      </c>
      <c r="J35" s="20">
        <v>10226</v>
      </c>
      <c r="K35" s="25">
        <f>10226+649.5</f>
        <v>10875.5</v>
      </c>
      <c r="L35" s="42">
        <v>10226</v>
      </c>
      <c r="M35" s="42">
        <v>10226</v>
      </c>
      <c r="N35" s="42">
        <v>10226</v>
      </c>
      <c r="O35" s="25">
        <v>10226</v>
      </c>
      <c r="P35" s="25">
        <v>10226</v>
      </c>
      <c r="Q35" s="25">
        <v>10226</v>
      </c>
    </row>
    <row r="36" spans="1:17" ht="48.75" customHeight="1">
      <c r="A36" s="13" t="s">
        <v>44</v>
      </c>
      <c r="B36" s="10" t="s">
        <v>3</v>
      </c>
      <c r="C36" s="12">
        <v>2787</v>
      </c>
      <c r="D36" s="12">
        <v>2441</v>
      </c>
      <c r="E36" s="12">
        <f>D36-C36</f>
        <v>-346</v>
      </c>
      <c r="F36" s="12">
        <f t="shared" si="2"/>
        <v>87.58521707929674</v>
      </c>
      <c r="G36" s="13">
        <v>17372</v>
      </c>
      <c r="H36" s="20">
        <v>54734</v>
      </c>
      <c r="I36" s="20">
        <v>57283</v>
      </c>
      <c r="J36" s="20">
        <v>46615</v>
      </c>
      <c r="K36" s="25">
        <f>54619+1298.9+649.5</f>
        <v>56567.4</v>
      </c>
      <c r="L36" s="42">
        <v>17387</v>
      </c>
      <c r="M36" s="42">
        <v>17387</v>
      </c>
      <c r="N36" s="42">
        <v>17387</v>
      </c>
      <c r="O36" s="25">
        <v>17387</v>
      </c>
      <c r="P36" s="25">
        <v>17387</v>
      </c>
      <c r="Q36" s="25">
        <v>17387</v>
      </c>
    </row>
    <row r="37" spans="1:17" ht="45" customHeight="1">
      <c r="A37" s="13" t="s">
        <v>45</v>
      </c>
      <c r="B37" s="10" t="s">
        <v>46</v>
      </c>
      <c r="C37" s="12"/>
      <c r="D37" s="12"/>
      <c r="E37" s="12"/>
      <c r="F37" s="12"/>
      <c r="G37" s="13"/>
      <c r="H37" s="20">
        <v>448</v>
      </c>
      <c r="I37" s="20">
        <v>346</v>
      </c>
      <c r="J37" s="20">
        <v>346</v>
      </c>
      <c r="K37" s="25">
        <v>500</v>
      </c>
      <c r="L37" s="42">
        <v>346</v>
      </c>
      <c r="M37" s="42">
        <v>346</v>
      </c>
      <c r="N37" s="42">
        <v>346</v>
      </c>
      <c r="O37" s="25">
        <v>346</v>
      </c>
      <c r="P37" s="25">
        <v>346</v>
      </c>
      <c r="Q37" s="25">
        <v>346</v>
      </c>
    </row>
    <row r="38" spans="1:18" s="3" customFormat="1" ht="33" customHeight="1">
      <c r="A38" s="22"/>
      <c r="B38" s="53" t="s">
        <v>22</v>
      </c>
      <c r="C38" s="14">
        <f>SUM(C34:C36)</f>
        <v>4561</v>
      </c>
      <c r="D38" s="14">
        <f>SUM(D34:D36)</f>
        <v>8130</v>
      </c>
      <c r="E38" s="14">
        <f>SUM(E34:E36)</f>
        <v>3569</v>
      </c>
      <c r="F38" s="14">
        <f>D38/C38*100</f>
        <v>178.25038368778777</v>
      </c>
      <c r="G38" s="8">
        <f>SUM(G34:G36)</f>
        <v>27184</v>
      </c>
      <c r="H38" s="8">
        <f aca="true" t="shared" si="4" ref="H38:Q38">SUM(H34:H37)</f>
        <v>66778</v>
      </c>
      <c r="I38" s="8">
        <f t="shared" si="4"/>
        <v>73231</v>
      </c>
      <c r="J38" s="8">
        <f t="shared" si="4"/>
        <v>65666</v>
      </c>
      <c r="K38" s="8">
        <f t="shared" si="4"/>
        <v>76942.9</v>
      </c>
      <c r="L38" s="43">
        <f t="shared" si="4"/>
        <v>32374</v>
      </c>
      <c r="M38" s="43">
        <f>SUM(M34:M37)</f>
        <v>32374</v>
      </c>
      <c r="N38" s="43">
        <f>SUM(N34:N37)</f>
        <v>32374</v>
      </c>
      <c r="O38" s="8">
        <f t="shared" si="4"/>
        <v>32374</v>
      </c>
      <c r="P38" s="8">
        <f t="shared" si="4"/>
        <v>32374</v>
      </c>
      <c r="Q38" s="8">
        <f t="shared" si="4"/>
        <v>32374</v>
      </c>
      <c r="R38" s="27"/>
    </row>
    <row r="39" spans="1:17" s="3" customFormat="1" ht="35.25" customHeight="1">
      <c r="A39" s="22"/>
      <c r="B39" s="53" t="s">
        <v>72</v>
      </c>
      <c r="C39" s="14">
        <f>C32+C38</f>
        <v>35380.681</v>
      </c>
      <c r="D39" s="14">
        <f>D32+D38</f>
        <v>96821</v>
      </c>
      <c r="E39" s="14">
        <f>E32+E38</f>
        <v>61440.319</v>
      </c>
      <c r="F39" s="14">
        <f>D39/C39*100</f>
        <v>273.6549926780663</v>
      </c>
      <c r="G39" s="8">
        <f aca="true" t="shared" si="5" ref="G39:Q39">G32+G38</f>
        <v>160852</v>
      </c>
      <c r="H39" s="8">
        <f t="shared" si="5"/>
        <v>314783.24</v>
      </c>
      <c r="I39" s="8">
        <f t="shared" si="5"/>
        <v>287153.5</v>
      </c>
      <c r="J39" s="8">
        <f t="shared" si="5"/>
        <v>236547.30000000002</v>
      </c>
      <c r="K39" s="8">
        <f t="shared" si="5"/>
        <v>265519.4</v>
      </c>
      <c r="L39" s="8">
        <f t="shared" si="5"/>
        <v>234149.9</v>
      </c>
      <c r="M39" s="8">
        <f>M32+M38</f>
        <v>201310.99999999997</v>
      </c>
      <c r="N39" s="8">
        <f>N32+N38</f>
        <v>205704.48559999999</v>
      </c>
      <c r="O39" s="8">
        <f t="shared" si="5"/>
        <v>210234.2179944</v>
      </c>
      <c r="P39" s="8">
        <f t="shared" si="5"/>
        <v>210234.19999999998</v>
      </c>
      <c r="Q39" s="8">
        <f t="shared" si="5"/>
        <v>210234.19999999998</v>
      </c>
    </row>
    <row r="40" spans="1:17" ht="21" customHeight="1">
      <c r="A40" s="119" t="s">
        <v>76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2:15" ht="15.75" customHeight="1" hidden="1">
      <c r="B41" s="33"/>
      <c r="O41" s="26"/>
    </row>
    <row r="42" spans="2:17" ht="21" customHeight="1" hidden="1">
      <c r="B42" s="117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 ht="42" customHeight="1" hidden="1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s="29" customFormat="1" ht="39" customHeight="1" hidden="1">
      <c r="A44" s="37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 s="3" customFormat="1" ht="27" customHeight="1" hidden="1">
      <c r="B45" s="72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ht="27" customHeight="1" hidden="1">
      <c r="B46" s="34"/>
    </row>
    <row r="47" spans="2:17" ht="19.5" customHeight="1" hidden="1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ht="23.25" customHeight="1" hidden="1">
      <c r="B48" s="35"/>
    </row>
    <row r="49" spans="2:17" ht="42.75" customHeight="1" hidden="1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 ht="41.25" customHeight="1" hidden="1">
      <c r="B50" s="116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="3" customFormat="1" ht="24" customHeight="1" hidden="1">
      <c r="B51" s="35"/>
    </row>
    <row r="52" s="3" customFormat="1" ht="17.25" customHeight="1" hidden="1">
      <c r="B52" s="35"/>
    </row>
    <row r="53" ht="10.5" customHeight="1" hidden="1">
      <c r="B53" s="35"/>
    </row>
    <row r="54" ht="18.75" customHeight="1" hidden="1">
      <c r="B54" s="36"/>
    </row>
    <row r="55" spans="1:17" ht="22.5" customHeight="1">
      <c r="A55" s="88" t="s">
        <v>75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ht="23.25" customHeight="1">
      <c r="A56" s="88" t="s">
        <v>74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ht="27" customHeight="1">
      <c r="A57" s="88" t="s">
        <v>73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 ht="27" customHeight="1"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ht="71.25" customHeight="1">
      <c r="A59" s="70" t="s">
        <v>57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</row>
    <row r="60" ht="18.75">
      <c r="B60" s="35"/>
    </row>
    <row r="61" spans="2:17" ht="15.75">
      <c r="B61" s="30"/>
      <c r="H61" s="26">
        <f>H6+H7+H9+H11+H12+H14+H15+H16+H17</f>
        <v>341.9</v>
      </c>
      <c r="I61" s="26">
        <f aca="true" t="shared" si="6" ref="I61:Q61">I6+I7+I9+I11+I12+I14+I15+I16+I17</f>
        <v>608</v>
      </c>
      <c r="J61" s="26">
        <f t="shared" si="6"/>
        <v>608</v>
      </c>
      <c r="K61" s="26">
        <f t="shared" si="6"/>
        <v>777.5</v>
      </c>
      <c r="L61" s="26">
        <f t="shared" si="6"/>
        <v>1066</v>
      </c>
      <c r="M61" s="26">
        <f t="shared" si="6"/>
        <v>1069</v>
      </c>
      <c r="N61" s="26">
        <f t="shared" si="6"/>
        <v>1335</v>
      </c>
      <c r="O61" s="26">
        <f t="shared" si="6"/>
        <v>1535</v>
      </c>
      <c r="P61" s="26">
        <f t="shared" si="6"/>
        <v>1535</v>
      </c>
      <c r="Q61" s="26">
        <f t="shared" si="6"/>
        <v>1535</v>
      </c>
    </row>
    <row r="62" ht="15.75">
      <c r="B62" s="30"/>
    </row>
    <row r="64" spans="8:17" ht="12.75">
      <c r="H64" s="63">
        <f>H19+H20+H21+H22+H23+H24+H26+H27+H28+H29+H30</f>
        <v>247663.34</v>
      </c>
      <c r="I64" s="63">
        <f aca="true" t="shared" si="7" ref="I64:Q64">I19+I20+I21+I22+I23+I24+I26+I27+I28+I29+I30</f>
        <v>213314.50000000003</v>
      </c>
      <c r="J64" s="63">
        <f t="shared" si="7"/>
        <v>170273.30000000002</v>
      </c>
      <c r="K64" s="63">
        <f t="shared" si="7"/>
        <v>187799</v>
      </c>
      <c r="L64" s="63">
        <f t="shared" si="7"/>
        <v>200706.9</v>
      </c>
      <c r="M64" s="63">
        <f t="shared" si="7"/>
        <v>167867.99999999997</v>
      </c>
      <c r="N64" s="63">
        <f t="shared" si="7"/>
        <v>171995.48559999999</v>
      </c>
      <c r="O64" s="63">
        <f t="shared" si="7"/>
        <v>176325.2179944</v>
      </c>
      <c r="P64" s="63">
        <f t="shared" si="7"/>
        <v>176325.19999999998</v>
      </c>
      <c r="Q64" s="63">
        <f t="shared" si="7"/>
        <v>176325.19999999998</v>
      </c>
    </row>
    <row r="67" spans="8:17" ht="12.75">
      <c r="H67" s="63">
        <f>H61+H64</f>
        <v>248005.24</v>
      </c>
      <c r="I67" s="63">
        <f aca="true" t="shared" si="8" ref="I67:Q67">I61+I64</f>
        <v>213922.50000000003</v>
      </c>
      <c r="J67" s="63">
        <f t="shared" si="8"/>
        <v>170881.30000000002</v>
      </c>
      <c r="K67" s="63">
        <f t="shared" si="8"/>
        <v>188576.5</v>
      </c>
      <c r="L67" s="63">
        <f t="shared" si="8"/>
        <v>201772.9</v>
      </c>
      <c r="M67" s="63">
        <f t="shared" si="8"/>
        <v>168936.99999999997</v>
      </c>
      <c r="N67" s="63">
        <f t="shared" si="8"/>
        <v>173330.48559999999</v>
      </c>
      <c r="O67" s="63">
        <f t="shared" si="8"/>
        <v>177860.2179944</v>
      </c>
      <c r="P67" s="63">
        <f t="shared" si="8"/>
        <v>177860.19999999998</v>
      </c>
      <c r="Q67" s="63">
        <f t="shared" si="8"/>
        <v>177860.19999999998</v>
      </c>
    </row>
    <row r="70" spans="8:17" ht="12.75">
      <c r="H70" s="63">
        <f>H34+H35+H36+H37</f>
        <v>66778</v>
      </c>
      <c r="I70" s="63">
        <f aca="true" t="shared" si="9" ref="I70:Q70">I34+I35+I36+I37</f>
        <v>73231</v>
      </c>
      <c r="J70" s="63">
        <f t="shared" si="9"/>
        <v>65666</v>
      </c>
      <c r="K70" s="63">
        <f t="shared" si="9"/>
        <v>76942.9</v>
      </c>
      <c r="L70" s="63">
        <f t="shared" si="9"/>
        <v>32374</v>
      </c>
      <c r="M70" s="63">
        <f t="shared" si="9"/>
        <v>32374</v>
      </c>
      <c r="N70" s="63">
        <f t="shared" si="9"/>
        <v>32374</v>
      </c>
      <c r="O70" s="63">
        <f t="shared" si="9"/>
        <v>32374</v>
      </c>
      <c r="P70" s="63">
        <f t="shared" si="9"/>
        <v>32374</v>
      </c>
      <c r="Q70" s="63">
        <f t="shared" si="9"/>
        <v>32374</v>
      </c>
    </row>
    <row r="73" spans="8:17" ht="12.75">
      <c r="H73" s="63">
        <f>H67+H70</f>
        <v>314783.24</v>
      </c>
      <c r="I73" s="63">
        <f aca="true" t="shared" si="10" ref="I73:Q73">I67+I70</f>
        <v>287153.5</v>
      </c>
      <c r="J73" s="63">
        <f t="shared" si="10"/>
        <v>236547.30000000002</v>
      </c>
      <c r="K73" s="63">
        <f t="shared" si="10"/>
        <v>265519.4</v>
      </c>
      <c r="L73" s="63">
        <f t="shared" si="10"/>
        <v>234146.9</v>
      </c>
      <c r="M73" s="63">
        <f t="shared" si="10"/>
        <v>201310.99999999997</v>
      </c>
      <c r="N73" s="63">
        <f t="shared" si="10"/>
        <v>205704.48559999999</v>
      </c>
      <c r="O73" s="63">
        <f t="shared" si="10"/>
        <v>210234.2179944</v>
      </c>
      <c r="P73" s="63">
        <f t="shared" si="10"/>
        <v>210234.19999999998</v>
      </c>
      <c r="Q73" s="63">
        <f t="shared" si="10"/>
        <v>210234.19999999998</v>
      </c>
    </row>
  </sheetData>
  <sheetProtection/>
  <mergeCells count="50">
    <mergeCell ref="B50:Q50"/>
    <mergeCell ref="B42:Q42"/>
    <mergeCell ref="G19:G22"/>
    <mergeCell ref="K12:K13"/>
    <mergeCell ref="B49:Q49"/>
    <mergeCell ref="H12:H13"/>
    <mergeCell ref="A40:Q40"/>
    <mergeCell ref="L12:L13"/>
    <mergeCell ref="O12:O13"/>
    <mergeCell ref="M12:M13"/>
    <mergeCell ref="B3:B4"/>
    <mergeCell ref="A3:A4"/>
    <mergeCell ref="M9:M10"/>
    <mergeCell ref="N9:N10"/>
    <mergeCell ref="B5:Q5"/>
    <mergeCell ref="O3:Q3"/>
    <mergeCell ref="O7:O8"/>
    <mergeCell ref="M7:M8"/>
    <mergeCell ref="G9:G10"/>
    <mergeCell ref="H9:H10"/>
    <mergeCell ref="N12:N13"/>
    <mergeCell ref="B45:Q45"/>
    <mergeCell ref="B47:Q47"/>
    <mergeCell ref="B43:Q43"/>
    <mergeCell ref="B44:Q44"/>
    <mergeCell ref="G7:G8"/>
    <mergeCell ref="H7:H8"/>
    <mergeCell ref="N7:N8"/>
    <mergeCell ref="J7:J8"/>
    <mergeCell ref="J9:J10"/>
    <mergeCell ref="A57:Q57"/>
    <mergeCell ref="A59:Q59"/>
    <mergeCell ref="A1:Q1"/>
    <mergeCell ref="P12:P13"/>
    <mergeCell ref="Q12:Q13"/>
    <mergeCell ref="B33:Q33"/>
    <mergeCell ref="J12:J13"/>
    <mergeCell ref="P2:Q2"/>
    <mergeCell ref="K7:K8"/>
    <mergeCell ref="L7:L8"/>
    <mergeCell ref="Q9:Q10"/>
    <mergeCell ref="Q7:Q8"/>
    <mergeCell ref="I7:I8"/>
    <mergeCell ref="I9:I10"/>
    <mergeCell ref="A55:Q55"/>
    <mergeCell ref="A56:Q56"/>
    <mergeCell ref="P7:P8"/>
    <mergeCell ref="K9:K10"/>
    <mergeCell ref="O9:O10"/>
    <mergeCell ref="P9:P10"/>
  </mergeCells>
  <printOptions/>
  <pageMargins left="0.5118110236220472" right="0.2755905511811024" top="0.5905511811023623" bottom="0.2362204724409449" header="0.15748031496062992" footer="0.2362204724409449"/>
  <pageSetup fitToHeight="2" fitToWidth="1" horizontalDpi="600" verticalDpi="600" orientation="portrait" paperSize="9" scale="67" r:id="rId1"/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Зайцева Ирина Ивановна</cp:lastModifiedBy>
  <cp:lastPrinted>2017-08-15T05:32:20Z</cp:lastPrinted>
  <dcterms:created xsi:type="dcterms:W3CDTF">2008-08-13T05:00:39Z</dcterms:created>
  <dcterms:modified xsi:type="dcterms:W3CDTF">2017-08-15T05:32:51Z</dcterms:modified>
  <cp:category/>
  <cp:version/>
  <cp:contentType/>
  <cp:contentStatus/>
</cp:coreProperties>
</file>