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bookViews>
    <workbookView xWindow="0" yWindow="0" windowWidth="28335" windowHeight="10440" tabRatio="601"/>
  </bookViews>
  <sheets>
    <sheet name="Приложение 2" sheetId="1" r:id="rId1"/>
  </sheets>
  <definedNames>
    <definedName name="_xlnm._FilterDatabase" localSheetId="0" hidden="1">'Приложение 2'!$A$9:$M$229</definedName>
    <definedName name="Excel_BuiltIn__FilterDatabase_1">'Приложение 2'!#REF!</definedName>
    <definedName name="_xlnm.Print_Titles" localSheetId="0">'Приложение 2'!$7:$9</definedName>
    <definedName name="_xlnm.Print_Area" localSheetId="0">'Приложение 2'!$A$1:$O$229</definedName>
  </definedNames>
  <calcPr calcId="162913"/>
</workbook>
</file>

<file path=xl/calcChain.xml><?xml version="1.0" encoding="utf-8"?>
<calcChain xmlns="http://schemas.openxmlformats.org/spreadsheetml/2006/main">
  <c r="D229" i="1" l="1"/>
  <c r="D228" i="1"/>
  <c r="D225" i="1"/>
  <c r="I222" i="1"/>
  <c r="I219" i="1" s="1"/>
  <c r="L221" i="1"/>
  <c r="K221" i="1"/>
  <c r="J221" i="1"/>
  <c r="I221" i="1"/>
  <c r="H221" i="1"/>
  <c r="D221" i="1"/>
  <c r="H220" i="1"/>
  <c r="G220" i="1"/>
  <c r="F220" i="1"/>
  <c r="D220" i="1"/>
  <c r="C220" i="1" s="1"/>
  <c r="D217" i="1"/>
  <c r="N216" i="1"/>
  <c r="D216" i="1"/>
  <c r="F209" i="1"/>
  <c r="C209" i="1" s="1"/>
  <c r="N201" i="1" s="1"/>
  <c r="G208" i="1"/>
  <c r="F208" i="1"/>
  <c r="C208" i="1" s="1"/>
  <c r="N200" i="1" s="1"/>
  <c r="C207" i="1"/>
  <c r="G206" i="1"/>
  <c r="F206" i="1"/>
  <c r="C206" i="1" s="1"/>
  <c r="N198" i="1" s="1"/>
  <c r="C205" i="1"/>
  <c r="H204" i="1"/>
  <c r="G204" i="1"/>
  <c r="F204" i="1"/>
  <c r="C204" i="1" s="1"/>
  <c r="N196" i="1" s="1"/>
  <c r="N203" i="1"/>
  <c r="H203" i="1"/>
  <c r="G203" i="1"/>
  <c r="G202" i="1" s="1"/>
  <c r="C202" i="1" s="1"/>
  <c r="N194" i="1" s="1"/>
  <c r="F203" i="1"/>
  <c r="N202" i="1"/>
  <c r="H202" i="1"/>
  <c r="F202" i="1"/>
  <c r="H201" i="1"/>
  <c r="H214" i="1" s="1"/>
  <c r="F201" i="1"/>
  <c r="F200" i="1" s="1"/>
  <c r="F213" i="1" s="1"/>
  <c r="D201" i="1"/>
  <c r="D200" i="1" s="1"/>
  <c r="H200" i="1"/>
  <c r="H213" i="1" s="1"/>
  <c r="N199" i="1"/>
  <c r="N197" i="1"/>
  <c r="I196" i="1"/>
  <c r="I218" i="1" s="1"/>
  <c r="L194" i="1"/>
  <c r="K194" i="1"/>
  <c r="J194" i="1"/>
  <c r="I194" i="1"/>
  <c r="H194" i="1"/>
  <c r="H216" i="1" s="1"/>
  <c r="G194" i="1"/>
  <c r="G216" i="1" s="1"/>
  <c r="F194" i="1"/>
  <c r="C194" i="1" s="1"/>
  <c r="C192" i="1"/>
  <c r="N191" i="1"/>
  <c r="C191" i="1"/>
  <c r="N190" i="1"/>
  <c r="C190" i="1"/>
  <c r="N189" i="1"/>
  <c r="H189" i="1"/>
  <c r="G189" i="1"/>
  <c r="C189" i="1" s="1"/>
  <c r="F189" i="1"/>
  <c r="C188" i="1"/>
  <c r="C187" i="1"/>
  <c r="C186" i="1"/>
  <c r="H185" i="1"/>
  <c r="F185" i="1"/>
  <c r="E185" i="1"/>
  <c r="C183" i="1"/>
  <c r="N184" i="1" s="1"/>
  <c r="N182" i="1"/>
  <c r="F182" i="1"/>
  <c r="E182" i="1"/>
  <c r="C182" i="1" s="1"/>
  <c r="N183" i="1" s="1"/>
  <c r="F181" i="1"/>
  <c r="E181" i="1"/>
  <c r="C181" i="1"/>
  <c r="N180" i="1"/>
  <c r="F180" i="1"/>
  <c r="E180" i="1"/>
  <c r="N181" i="1" s="1"/>
  <c r="C180" i="1"/>
  <c r="C179" i="1"/>
  <c r="G178" i="1"/>
  <c r="C178" i="1" s="1"/>
  <c r="N179" i="1" s="1"/>
  <c r="F178" i="1"/>
  <c r="N177" i="1"/>
  <c r="N176" i="1"/>
  <c r="N175" i="1"/>
  <c r="N174" i="1"/>
  <c r="N173" i="1"/>
  <c r="N172" i="1"/>
  <c r="N171" i="1"/>
  <c r="N170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C99" i="1"/>
  <c r="N92" i="1" s="1"/>
  <c r="C98" i="1"/>
  <c r="L97" i="1"/>
  <c r="K97" i="1"/>
  <c r="J97" i="1"/>
  <c r="I97" i="1"/>
  <c r="H97" i="1"/>
  <c r="G97" i="1"/>
  <c r="F97" i="1"/>
  <c r="L96" i="1"/>
  <c r="L229" i="1" s="1"/>
  <c r="K96" i="1"/>
  <c r="K229" i="1" s="1"/>
  <c r="J96" i="1"/>
  <c r="J229" i="1" s="1"/>
  <c r="I96" i="1"/>
  <c r="I229" i="1" s="1"/>
  <c r="H96" i="1"/>
  <c r="H229" i="1" s="1"/>
  <c r="G96" i="1"/>
  <c r="G229" i="1" s="1"/>
  <c r="F96" i="1"/>
  <c r="C96" i="1" s="1"/>
  <c r="C229" i="1" s="1"/>
  <c r="L95" i="1"/>
  <c r="K95" i="1"/>
  <c r="K195" i="1" s="1"/>
  <c r="K217" i="1" s="1"/>
  <c r="J95" i="1"/>
  <c r="J195" i="1" s="1"/>
  <c r="J217" i="1" s="1"/>
  <c r="I95" i="1"/>
  <c r="I228" i="1" s="1"/>
  <c r="I227" i="1" s="1"/>
  <c r="H95" i="1"/>
  <c r="G95" i="1"/>
  <c r="G228" i="1" s="1"/>
  <c r="F95" i="1"/>
  <c r="C95" i="1" s="1"/>
  <c r="N88" i="1" s="1"/>
  <c r="L94" i="1"/>
  <c r="K94" i="1"/>
  <c r="J94" i="1"/>
  <c r="I94" i="1"/>
  <c r="H94" i="1"/>
  <c r="G94" i="1"/>
  <c r="F94" i="1"/>
  <c r="C93" i="1"/>
  <c r="N85" i="1" s="1"/>
  <c r="N91" i="1"/>
  <c r="H91" i="1"/>
  <c r="G91" i="1"/>
  <c r="F91" i="1"/>
  <c r="E91" i="1"/>
  <c r="C91" i="1" s="1"/>
  <c r="N83" i="1" s="1"/>
  <c r="L90" i="1"/>
  <c r="L222" i="1" s="1"/>
  <c r="L219" i="1" s="1"/>
  <c r="K90" i="1"/>
  <c r="K196" i="1" s="1"/>
  <c r="K218" i="1" s="1"/>
  <c r="J90" i="1"/>
  <c r="J196" i="1" s="1"/>
  <c r="J218" i="1" s="1"/>
  <c r="H90" i="1"/>
  <c r="G90" i="1"/>
  <c r="F90" i="1"/>
  <c r="C90" i="1" s="1"/>
  <c r="N82" i="1" s="1"/>
  <c r="N89" i="1"/>
  <c r="L88" i="1"/>
  <c r="J88" i="1"/>
  <c r="I88" i="1"/>
  <c r="G88" i="1"/>
  <c r="F88" i="1"/>
  <c r="E88" i="1"/>
  <c r="C86" i="1"/>
  <c r="C85" i="1"/>
  <c r="N84" i="1"/>
  <c r="H83" i="1"/>
  <c r="G83" i="1"/>
  <c r="F83" i="1"/>
  <c r="E83" i="1"/>
  <c r="G82" i="1"/>
  <c r="G222" i="1" s="1"/>
  <c r="C82" i="1"/>
  <c r="N81" i="1"/>
  <c r="G81" i="1"/>
  <c r="G195" i="1" s="1"/>
  <c r="G217" i="1" s="1"/>
  <c r="F81" i="1"/>
  <c r="F221" i="1" s="1"/>
  <c r="C81" i="1"/>
  <c r="N79" i="1"/>
  <c r="H79" i="1"/>
  <c r="G79" i="1"/>
  <c r="F79" i="1"/>
  <c r="N78" i="1"/>
  <c r="F78" i="1"/>
  <c r="F222" i="1" s="1"/>
  <c r="C78" i="1"/>
  <c r="C77" i="1"/>
  <c r="N77" i="1" s="1"/>
  <c r="L76" i="1"/>
  <c r="K76" i="1"/>
  <c r="J76" i="1"/>
  <c r="I76" i="1"/>
  <c r="G76" i="1"/>
  <c r="F76" i="1"/>
  <c r="E76" i="1"/>
  <c r="C76" i="1" s="1"/>
  <c r="N76" i="1" s="1"/>
  <c r="N75" i="1"/>
  <c r="C74" i="1"/>
  <c r="F73" i="1"/>
  <c r="C73" i="1" s="1"/>
  <c r="C69" i="1" s="1"/>
  <c r="C72" i="1"/>
  <c r="F71" i="1"/>
  <c r="C71" i="1"/>
  <c r="F70" i="1"/>
  <c r="C70" i="1"/>
  <c r="F69" i="1"/>
  <c r="C67" i="1"/>
  <c r="N67" i="1" s="1"/>
  <c r="F66" i="1"/>
  <c r="N65" i="1"/>
  <c r="C65" i="1"/>
  <c r="N64" i="1"/>
  <c r="H64" i="1"/>
  <c r="G64" i="1"/>
  <c r="C64" i="1"/>
  <c r="N63" i="1"/>
  <c r="C62" i="1"/>
  <c r="N62" i="1" s="1"/>
  <c r="G61" i="1"/>
  <c r="N60" i="1"/>
  <c r="C60" i="1"/>
  <c r="N59" i="1"/>
  <c r="G59" i="1"/>
  <c r="C59" i="1"/>
  <c r="C58" i="1"/>
  <c r="N58" i="1" s="1"/>
  <c r="C57" i="1"/>
  <c r="N57" i="1" s="1"/>
  <c r="C56" i="1"/>
  <c r="N56" i="1" s="1"/>
  <c r="G55" i="1"/>
  <c r="C55" i="1" s="1"/>
  <c r="N55" i="1" s="1"/>
  <c r="N54" i="1"/>
  <c r="C54" i="1"/>
  <c r="G53" i="1"/>
  <c r="C53" i="1"/>
  <c r="N53" i="1" s="1"/>
  <c r="G52" i="1"/>
  <c r="C52" i="1" s="1"/>
  <c r="N52" i="1" s="1"/>
  <c r="F51" i="1"/>
  <c r="N50" i="1"/>
  <c r="F50" i="1"/>
  <c r="C50" i="1"/>
  <c r="F49" i="1"/>
  <c r="C49" i="1" s="1"/>
  <c r="N49" i="1" s="1"/>
  <c r="H48" i="1"/>
  <c r="H47" i="1" s="1"/>
  <c r="G48" i="1"/>
  <c r="F48" i="1"/>
  <c r="D48" i="1"/>
  <c r="F47" i="1"/>
  <c r="D47" i="1"/>
  <c r="C46" i="1"/>
  <c r="H45" i="1"/>
  <c r="G45" i="1"/>
  <c r="C45" i="1" s="1"/>
  <c r="N44" i="1"/>
  <c r="C44" i="1"/>
  <c r="H43" i="1"/>
  <c r="G43" i="1"/>
  <c r="F43" i="1"/>
  <c r="C43" i="1"/>
  <c r="N43" i="1" s="1"/>
  <c r="N42" i="1"/>
  <c r="N41" i="1"/>
  <c r="C40" i="1"/>
  <c r="N40" i="1" s="1"/>
  <c r="C39" i="1"/>
  <c r="N39" i="1" s="1"/>
  <c r="C38" i="1"/>
  <c r="N38" i="1" s="1"/>
  <c r="H37" i="1"/>
  <c r="F37" i="1"/>
  <c r="C36" i="1"/>
  <c r="N36" i="1" s="1"/>
  <c r="H35" i="1"/>
  <c r="C35" i="1" s="1"/>
  <c r="N35" i="1" s="1"/>
  <c r="G35" i="1"/>
  <c r="G34" i="1"/>
  <c r="C34" i="1" s="1"/>
  <c r="F34" i="1"/>
  <c r="G33" i="1"/>
  <c r="F33" i="1"/>
  <c r="H32" i="1"/>
  <c r="G32" i="1"/>
  <c r="G226" i="1" s="1"/>
  <c r="G223" i="1" s="1"/>
  <c r="N31" i="1"/>
  <c r="G30" i="1"/>
  <c r="F30" i="1"/>
  <c r="F29" i="1"/>
  <c r="C29" i="1" s="1"/>
  <c r="N29" i="1" s="1"/>
  <c r="F27" i="1"/>
  <c r="F26" i="1"/>
  <c r="F225" i="1" s="1"/>
  <c r="C26" i="1"/>
  <c r="N26" i="1" s="1"/>
  <c r="D25" i="1"/>
  <c r="F24" i="1"/>
  <c r="G23" i="1"/>
  <c r="F23" i="1"/>
  <c r="G22" i="1"/>
  <c r="G196" i="1" s="1"/>
  <c r="D22" i="1"/>
  <c r="D226" i="1" s="1"/>
  <c r="F21" i="1"/>
  <c r="G20" i="1"/>
  <c r="D20" i="1"/>
  <c r="C18" i="1"/>
  <c r="F17" i="1"/>
  <c r="C17" i="1"/>
  <c r="C16" i="1"/>
  <c r="F15" i="1"/>
  <c r="F14" i="1" s="1"/>
  <c r="J193" i="1" l="1"/>
  <c r="J215" i="1" s="1"/>
  <c r="F226" i="1"/>
  <c r="C24" i="1"/>
  <c r="N24" i="1" s="1"/>
  <c r="F22" i="1"/>
  <c r="C225" i="1"/>
  <c r="F219" i="1"/>
  <c r="K193" i="1"/>
  <c r="K215" i="1" s="1"/>
  <c r="H219" i="1"/>
  <c r="D223" i="1"/>
  <c r="N186" i="1"/>
  <c r="F196" i="1"/>
  <c r="C48" i="1"/>
  <c r="G47" i="1"/>
  <c r="E79" i="1"/>
  <c r="C83" i="1"/>
  <c r="C79" i="1" s="1"/>
  <c r="C94" i="1"/>
  <c r="N87" i="1" s="1"/>
  <c r="G227" i="1"/>
  <c r="C185" i="1"/>
  <c r="N212" i="1"/>
  <c r="C51" i="1"/>
  <c r="N51" i="1" s="1"/>
  <c r="C21" i="1"/>
  <c r="F195" i="1"/>
  <c r="C23" i="1"/>
  <c r="N23" i="1" s="1"/>
  <c r="C27" i="1"/>
  <c r="N27" i="1" s="1"/>
  <c r="F25" i="1"/>
  <c r="C25" i="1" s="1"/>
  <c r="N25" i="1" s="1"/>
  <c r="F13" i="1"/>
  <c r="N16" i="1"/>
  <c r="C15" i="1"/>
  <c r="H226" i="1"/>
  <c r="H223" i="1" s="1"/>
  <c r="H30" i="1"/>
  <c r="H22" i="1"/>
  <c r="H196" i="1" s="1"/>
  <c r="H218" i="1" s="1"/>
  <c r="C32" i="1"/>
  <c r="N32" i="1" s="1"/>
  <c r="N34" i="1"/>
  <c r="C33" i="1"/>
  <c r="N33" i="1" s="1"/>
  <c r="C37" i="1"/>
  <c r="N37" i="1" s="1"/>
  <c r="H222" i="1"/>
  <c r="C222" i="1" s="1"/>
  <c r="N214" i="1" s="1"/>
  <c r="H88" i="1"/>
  <c r="C88" i="1" s="1"/>
  <c r="N80" i="1" s="1"/>
  <c r="H195" i="1"/>
  <c r="H228" i="1"/>
  <c r="H227" i="1" s="1"/>
  <c r="L195" i="1"/>
  <c r="L228" i="1"/>
  <c r="L227" i="1" s="1"/>
  <c r="C97" i="1"/>
  <c r="N90" i="1" s="1"/>
  <c r="F28" i="1"/>
  <c r="C28" i="1" s="1"/>
  <c r="N28" i="1" s="1"/>
  <c r="G51" i="1"/>
  <c r="C61" i="1"/>
  <c r="N61" i="1" s="1"/>
  <c r="C66" i="1"/>
  <c r="N66" i="1" s="1"/>
  <c r="G193" i="1"/>
  <c r="I195" i="1"/>
  <c r="L196" i="1"/>
  <c r="L218" i="1" s="1"/>
  <c r="D214" i="1"/>
  <c r="G221" i="1"/>
  <c r="G219" i="1" s="1"/>
  <c r="D222" i="1"/>
  <c r="F228" i="1"/>
  <c r="C228" i="1" s="1"/>
  <c r="J228" i="1"/>
  <c r="J227" i="1" s="1"/>
  <c r="F214" i="1"/>
  <c r="F216" i="1"/>
  <c r="C216" i="1" s="1"/>
  <c r="N208" i="1" s="1"/>
  <c r="J222" i="1"/>
  <c r="J219" i="1" s="1"/>
  <c r="K228" i="1"/>
  <c r="K227" i="1" s="1"/>
  <c r="F229" i="1"/>
  <c r="N221" i="1" s="1"/>
  <c r="K88" i="1"/>
  <c r="G185" i="1"/>
  <c r="G201" i="1"/>
  <c r="C203" i="1"/>
  <c r="D219" i="1"/>
  <c r="K222" i="1"/>
  <c r="K219" i="1" s="1"/>
  <c r="D227" i="1"/>
  <c r="F193" i="1"/>
  <c r="F215" i="1" s="1"/>
  <c r="C227" i="1" l="1"/>
  <c r="N220" i="1"/>
  <c r="C201" i="1"/>
  <c r="N193" i="1" s="1"/>
  <c r="N195" i="1"/>
  <c r="H20" i="1"/>
  <c r="C30" i="1"/>
  <c r="N30" i="1" s="1"/>
  <c r="G214" i="1"/>
  <c r="G218" i="1" s="1"/>
  <c r="G200" i="1"/>
  <c r="D213" i="1"/>
  <c r="D218" i="1"/>
  <c r="L217" i="1"/>
  <c r="L193" i="1"/>
  <c r="L215" i="1" s="1"/>
  <c r="F217" i="1"/>
  <c r="C195" i="1"/>
  <c r="N217" i="1"/>
  <c r="C223" i="1"/>
  <c r="N215" i="1" s="1"/>
  <c r="C226" i="1"/>
  <c r="N218" i="1" s="1"/>
  <c r="F218" i="1"/>
  <c r="C196" i="1"/>
  <c r="N188" i="1" s="1"/>
  <c r="F227" i="1"/>
  <c r="N15" i="1"/>
  <c r="C14" i="1"/>
  <c r="F223" i="1"/>
  <c r="I217" i="1"/>
  <c r="I193" i="1"/>
  <c r="I215" i="1" s="1"/>
  <c r="H217" i="1"/>
  <c r="H193" i="1"/>
  <c r="H215" i="1" s="1"/>
  <c r="F20" i="1"/>
  <c r="C20" i="1" s="1"/>
  <c r="N20" i="1" s="1"/>
  <c r="N48" i="1"/>
  <c r="C47" i="1"/>
  <c r="N47" i="1" s="1"/>
  <c r="C221" i="1"/>
  <c r="C22" i="1"/>
  <c r="N22" i="1" s="1"/>
  <c r="C13" i="1" l="1"/>
  <c r="N13" i="1" s="1"/>
  <c r="N14" i="1"/>
  <c r="N187" i="1"/>
  <c r="C193" i="1"/>
  <c r="N185" i="1" s="1"/>
  <c r="C218" i="1"/>
  <c r="N210" i="1" s="1"/>
  <c r="C217" i="1"/>
  <c r="N209" i="1" s="1"/>
  <c r="D215" i="1"/>
  <c r="C214" i="1"/>
  <c r="N206" i="1" s="1"/>
  <c r="N213" i="1"/>
  <c r="C219" i="1"/>
  <c r="N211" i="1" s="1"/>
  <c r="G213" i="1"/>
  <c r="G215" i="1" s="1"/>
  <c r="C200" i="1"/>
  <c r="N192" i="1" s="1"/>
  <c r="N219" i="1"/>
  <c r="C215" i="1" l="1"/>
  <c r="N207" i="1" s="1"/>
  <c r="C213" i="1"/>
  <c r="N205" i="1" s="1"/>
</calcChain>
</file>

<file path=xl/comments1.xml><?xml version="1.0" encoding="utf-8"?>
<comments xmlns="http://schemas.openxmlformats.org/spreadsheetml/2006/main">
  <authors>
    <author>Друмова Анастасия Ивановна</author>
  </authors>
  <commentList>
    <comment ref="B20" authorId="0" shapeId="0">
      <text>
        <r>
          <rPr>
            <b/>
            <sz val="9"/>
            <color indexed="81"/>
            <rFont val="Tahoma"/>
            <family val="2"/>
            <charset val="204"/>
          </rPr>
          <t>Друмова Анастасия Ивановна:</t>
        </r>
        <r>
          <rPr>
            <sz val="9"/>
            <color indexed="81"/>
            <rFont val="Tahoma"/>
            <family val="2"/>
            <charset val="204"/>
          </rPr>
          <t xml:space="preserve">
В формуле не учитывалась строка 3.1.10</t>
        </r>
      </text>
    </comment>
    <comment ref="B22" authorId="0" shapeId="0">
      <text>
        <r>
          <rPr>
            <b/>
            <sz val="9"/>
            <color indexed="81"/>
            <rFont val="Tahoma"/>
            <family val="2"/>
            <charset val="204"/>
          </rPr>
          <t>Друмова Анастасия Ивановна:</t>
        </r>
        <r>
          <rPr>
            <sz val="9"/>
            <color indexed="81"/>
            <rFont val="Tahoma"/>
            <family val="2"/>
            <charset val="204"/>
          </rPr>
          <t xml:space="preserve">
В формуле не учитывалась строка 3.1.10</t>
        </r>
      </text>
    </comment>
    <comment ref="A91" authorId="0" shapeId="0">
      <text>
        <r>
          <rPr>
            <b/>
            <sz val="9"/>
            <color indexed="81"/>
            <rFont val="Tahoma"/>
            <family val="2"/>
            <charset val="204"/>
          </rPr>
          <t>Друмова Анастасия Ивановна:</t>
        </r>
        <r>
          <rPr>
            <sz val="9"/>
            <color indexed="81"/>
            <rFont val="Tahoma"/>
            <family val="2"/>
            <charset val="204"/>
          </rPr>
          <t xml:space="preserve">
Согласно обращению ДАИГ необходимо внести изменения</t>
        </r>
      </text>
    </comment>
  </commentList>
</comments>
</file>

<file path=xl/sharedStrings.xml><?xml version="1.0" encoding="utf-8"?>
<sst xmlns="http://schemas.openxmlformats.org/spreadsheetml/2006/main" count="405" uniqueCount="125">
  <si>
    <t xml:space="preserve">Наименование </t>
  </si>
  <si>
    <t>Источники финансирования</t>
  </si>
  <si>
    <t>Объем финансирования (всего, руб.)</t>
  </si>
  <si>
    <t>ДАиГ</t>
  </si>
  <si>
    <t>ДГХ</t>
  </si>
  <si>
    <t>х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</si>
  <si>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</si>
  <si>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</si>
  <si>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</si>
  <si>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</si>
  <si>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</si>
  <si>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</si>
  <si>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</si>
  <si>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</si>
  <si>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</si>
  <si>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за счет средств местного бюджета</t>
  </si>
  <si>
    <t>всего, в том числе</t>
  </si>
  <si>
    <t>Цель подпрограммы: развитие устойчиво функционирующей, привлекательной и доступной для всех слоев населения системы городского пассажирского транспорта</t>
  </si>
  <si>
    <t>Общий объем финансирования программы – всего, в том числе</t>
  </si>
  <si>
    <t>Объем финансирования администратора – департамента городского хозяйства</t>
  </si>
  <si>
    <t>Объем финансирования соадминистратора – департамента архитектуры и градостроительства</t>
  </si>
  <si>
    <t>В том числе по годам</t>
  </si>
  <si>
    <t>УИТС</t>
  </si>
  <si>
    <t>ДГХ, УИТС</t>
  </si>
  <si>
    <t>ДАиГ,                                     ДГХ</t>
  </si>
  <si>
    <t xml:space="preserve">Подпрограмма «Дорожное хозяйство» </t>
  </si>
  <si>
    <t xml:space="preserve">Всего по подпрограмме «Автомобильный транспорт» </t>
  </si>
  <si>
    <t xml:space="preserve">Объем финансирования соадминистратора – МКУ «УИТС» </t>
  </si>
  <si>
    <t xml:space="preserve">Подпрограмма «Автомобильный транспорт» </t>
  </si>
  <si>
    <t xml:space="preserve">Всего по подпрограмме «Дорожное хозяйство» </t>
  </si>
  <si>
    <t>за счет межбюджетных трансфертов                        из окружного бюджета</t>
  </si>
  <si>
    <t>за счет межбюджетных трансфертов                           из окружного бюджета</t>
  </si>
  <si>
    <t>за счет межбюджетных трансфертов                            из окружного бюджета</t>
  </si>
  <si>
    <t>за счет межбюджетных трансфертов                    из окружного бюджета</t>
  </si>
  <si>
    <t>за счет межбюджетных трансфертов                          из окружного бюджета</t>
  </si>
  <si>
    <t>за счет межбюджетных трансфертов                         из окружного бюджета</t>
  </si>
  <si>
    <t>за счет межбюджетных трансфертов                           из федерального бюджета</t>
  </si>
  <si>
    <t>за счет межбюджетных трансфертов                          из федерального бюджета</t>
  </si>
  <si>
    <t>за счет межбюджетных трансфертов                            из федерального бюджета</t>
  </si>
  <si>
    <t>за счет межбюджетных трансфертов                                     из федерального бюджета</t>
  </si>
  <si>
    <t>Задача 3. Строительство автомобильных дорог и улиц</t>
  </si>
  <si>
    <t xml:space="preserve">за счет межбюджетных трансфертов                            из окружного бюджета </t>
  </si>
  <si>
    <t>Задача 9. Капитальный ремонт и ремонт автомобильных дорог</t>
  </si>
  <si>
    <t>Задача 11. Обеспечение комплексного содержания автомобильных дорог, искусственных сооружений в соответствии с требованиями к эксплуатационному состоянию, допустимому по условиям обеспечения безопасности дорожного движения</t>
  </si>
  <si>
    <t>Объект № 1: ул. Аэрофлотская - ул. Индустриальная</t>
  </si>
  <si>
    <t>Объект № 2: Кольцо ГРЭС (ул. 30 лет Победы – Нефтеюганское шоссе – ул. Рационализаторов)</t>
  </si>
  <si>
    <t>Объект № 3: проспект Ленина –  ул. 50 лет ВЛКСМ</t>
  </si>
  <si>
    <t>Объект № 4: ул. М.Карамова – ул. Геологическая</t>
  </si>
  <si>
    <t>Объект № 5: Нефтеюганское шоссе 3 км.</t>
  </si>
  <si>
    <t>Объект № 6: ул. Профсоюзов – проспект Ленина</t>
  </si>
  <si>
    <t>Объект № 7: Югорский тракт –  «КОС»</t>
  </si>
  <si>
    <t>Объект № 8: Югорский тракт – ул. Энгельса</t>
  </si>
  <si>
    <t>Объект № 9: Югорский тракт – АЗС</t>
  </si>
  <si>
    <t>Объект № 11: ул. Рационализаторов (район дома 22)</t>
  </si>
  <si>
    <t>Объект № 12: Нефтеюганское шоссе (район ТЦ «Магнит экстра», ТЦ "Мосмарт")</t>
  </si>
  <si>
    <t>Объект № 14: пос. Финский (разворотная площадка)</t>
  </si>
  <si>
    <t>Объект № 15: Югорский тракт – ул. Энергетиков</t>
  </si>
  <si>
    <t>Объект № 16: ул. Энергетиков – ул. Гагарина</t>
  </si>
  <si>
    <t>Объект № 17: ул. Аэрофлотская – ул. Западная</t>
  </si>
  <si>
    <t>Объект № 18: Тюменский тракт, 8 км</t>
  </si>
  <si>
    <t>Объект № 19: ул. 50 лет ВЛКСМ – ул. Студенческая</t>
  </si>
  <si>
    <t>Объект № 20: ул. Гагарина, в районе стр. № 12</t>
  </si>
  <si>
    <t>Объект № 21: Нефтеюганское шоссе, в районе стр. № 38</t>
  </si>
  <si>
    <t>Объект № 22: Югорский тракт – ул. Никольская</t>
  </si>
  <si>
    <t>Объект № 23: проспект Мира – ул. Маяковского</t>
  </si>
  <si>
    <t>Объект № 25: Югорский тракт – ул. Киртбая</t>
  </si>
  <si>
    <t>Объект № 26: Югорский тракт – ул. Показаньева</t>
  </si>
  <si>
    <t>Задача 2. Выкуп и снос объектов недвижимости для строительства автомобильных дорог</t>
  </si>
  <si>
    <t>Задача 7. Строительство парковок</t>
  </si>
  <si>
    <t>Задача 12. Снижение количества мест концентрации дорожно-транспортных происшествий (аварийно-опасных участков) на дорожной сети городской агломерации мунципального образования города Сургута</t>
  </si>
  <si>
    <t>-</t>
  </si>
  <si>
    <t>Задача. Увеличение объема перевозок пассажиров городским пассажирским транспортом</t>
  </si>
  <si>
    <t>Основное мероприятие 2.1.
Выкуп объектов недвижимости для муниципальных нужд (компенсация) (5)</t>
  </si>
  <si>
    <t>Мероприятие 2.1.1.
Реконструкция привокзальной площади в границах красных линий улицы Привокзальной</t>
  </si>
  <si>
    <t>Основное мероприятие 3.1.
Строительство (реконструкция) автомобильных дорог общего пользования местного значения (3, 5, 6, 8, 9)</t>
  </si>
  <si>
    <t>Мероприятие 3.1.1.
Строительство объекта «Улица Тюменская 
от ул. Сосновой до ул. Монтажников в г. Сургуте»</t>
  </si>
  <si>
    <t>Мероприятие 3.1.2. 
Строительство объекта «Магистральная дорога 
на участках: ул. 16 "ЮР" от ул. 3 "ЮР" до примыкания                                      к ул. Никольская; ул. 3 "ЮР" от ул. 16 "ЮР" до 18 "ЮР";                         ул. 18 "ЮР" от 3 "ЮР" до примыкания к ул. Энгельса 
в г. Сургуте»</t>
  </si>
  <si>
    <t>Мероприятие 3.1.4.
Строительство объекта «Дорога с инженерными сетями                                      ул. Усольцева на участке от ул. Билецкого 
до ул. Аэрофлотской в г. Сургуте»</t>
  </si>
  <si>
    <t>Мероприятие 3.1.7. Строительство объекта  «Автомобильная дорога по ул. Железнодорожная в г. Сургуте»</t>
  </si>
  <si>
    <t>Основное мероприятие 7.1.
Строительство дополнительных парковочных мест (9)</t>
  </si>
  <si>
    <t>Основное мероприятие 9.1. 
Капитальный ремонт и ремонт автомобильных дорог (7, 13, 14)</t>
  </si>
  <si>
    <t>Основное мероприятие 9.2. 
«Региональный проект «Региональная и местная дорожная сеть» (2, 3, 5, 7, 12)</t>
  </si>
  <si>
    <t xml:space="preserve">Мероприятие 9.2.1.
Капитальный ремонт и ремонт автомобильных дорог </t>
  </si>
  <si>
    <t>Основное мероприятие 11.1.
Обеспечение комплексного содержания автомобильных дорог, искусственных сооружений в соответствии с требованиями                         к эксплуатационному состоянию, допустимому по условиям обеспечения безопасности дорожного движения (4)</t>
  </si>
  <si>
    <t>Основное мероприятие 11.2.
Обеспечение развития системы видеонаблюдения с целью повышения безопасности дорожного движения и информирования владельцев транспортных средств (8)</t>
  </si>
  <si>
    <t>Основное мероприятие 11.3.                                                                             Осуществление деятельности по организации управления объектами дорожного хозяйства</t>
  </si>
  <si>
    <t>Основное мероприятие 11.4.
Реализация инициативных проектов (2)</t>
  </si>
  <si>
    <t>Мероприятие 11.4.1. Безопасный переход на Пролетарском</t>
  </si>
  <si>
    <t>Основное мероприятие 12.1.
Региональный проект «Общесистемные меры развития дорожного хозяйства» (4)</t>
  </si>
  <si>
    <t>Мероприятие 12.1.1. 
Внедрение интеллектуальной транспортной системы, предусматривающей автоматизацию процессов управления дорожным движением в Сургутской городской агломерации</t>
  </si>
  <si>
    <t>Основное мероприятие 1. 
Организация обеспечения населения услугами по перевозке пассажиров транспортом общего пользования (11)</t>
  </si>
  <si>
    <t xml:space="preserve">Мероприятие 1.1. 
Осуществление городских пассажирских регулярных перевозок </t>
  </si>
  <si>
    <t xml:space="preserve">Мероприятие 1.2. 
Осуществление городских пассажирских регулярных перевозок </t>
  </si>
  <si>
    <t>Мероприятие 1.3. 
Изготовление (приобретение), замена, установка, размещение, демонтаж и утилизация маршрутных указателей (информационных аппликаций) на остановочных пунктах общественного транспорта, изготовление полиграфической продукции для информирования пассажиров автобусных маршрутов</t>
  </si>
  <si>
    <t>Мероприятие 1.4. 
Обеспечение санитарно-эпидемиологических условий                                        при оказании услуг по перевозке пассажиров транспортом общего пользования</t>
  </si>
  <si>
    <t>Мероприятие 1.5.
Приобретение подвижного состава пассажирского транспорта общего пользования</t>
  </si>
  <si>
    <t>Мероприятие 7.1.2.
Научно-исследовательские работы по технико-экономическому обоснованию инвестиционного проекта: Комплекс мероприятий по реализации Центральной транспортной транзитной магистрали 
в г. Сургуте</t>
  </si>
  <si>
    <t>Основное мероприятие 3.2. 
Строительство внутриквартальных проездов (9)</t>
  </si>
  <si>
    <t>Мероприятие 3.2.1.
Строительство объекта «Проезд Мунарева на участке                                         от пр. Комсомольский до ул. Мелик-Карамова в г. Сургуте»</t>
  </si>
  <si>
    <t xml:space="preserve">Мероприятие 3.2.2.
Строительство объекта «Внутриквартальный проезд с устройством открытой автостоянки в мкр. 37 г. Сургута»  </t>
  </si>
  <si>
    <t xml:space="preserve">Мероприятие 3.2.3.
Строительство объекта «Проезд к ЖК «Марьина гора»                                       с примыканием к ул. Глухова в г. Сургуте» </t>
  </si>
  <si>
    <t xml:space="preserve">Мероприятие 3.2.4.
Строительство объекта «Подъездные пути и инженерные сети                             к средней общеобразовательной школе в микрорайоне 20А                         г. Сургута (общеобразовательная организация с универсальной безбарьерной средой)» </t>
  </si>
  <si>
    <t xml:space="preserve">Мероприятие 3.2.5.
Строительство объекта «Подъездные пути и инженерные сети                             к нежилому зданию для размещения общеобразовательной организации с универсальной безбарьерной средой в 31Б мкр.» </t>
  </si>
  <si>
    <t>Мероприятие 3.2.8.
Строительство объекта  «Проезд от ул. Сосновой к ЖК "Марьина гора" в г. Сургуте»</t>
  </si>
  <si>
    <t>Мероприятие 3.2.9.
Строительство объекта «Подъездной путь к территории жилой застройки "Марьина Гора" в г. Сургуте»</t>
  </si>
  <si>
    <t>Объект № 10: проспект Комсомольский (ул. Югорская –                                  ул. Щепеткина)</t>
  </si>
  <si>
    <t xml:space="preserve">Мероприятие 3.1.5.
Строительство объекта «Участок дороги с инженерными сетями ул. Усольцева на участке от ул. Шидловского до ул. Семена Билецкого в г. Сургуте» </t>
  </si>
  <si>
    <t>Мероприятие 3.1.3.
Реконструкция объекта «Улица Киртбая от пр. Ленина до ул. 1"З" в г. Сургуте»</t>
  </si>
  <si>
    <t xml:space="preserve">Мероприятие 3.1.6.
Строительство объекта «Дорога с инженерными сетями                                      ул. Усольцева на участке от ул. Есенина до ул. Шидловского                                                   в г. Сургуте» </t>
  </si>
  <si>
    <t xml:space="preserve">Мероприятие 3.2.6.
Строительство объекта «Проезд от дороги к СОТ «Виктория»                                                                                               к СНТ «Кедровый 16» в г. Сургуте» </t>
  </si>
  <si>
    <t>Мероприятие 7.1.1.
Автомобильная парковка БУ ХМАО-Югры "СГКП № 4",                                                пр. Набережный, 41 г. Сургут</t>
  </si>
  <si>
    <t>Мероприятие 3.1.9.                                                                                                          Объекты наружного освещения, находящиесяв собственности муниципального образования городской округ Сургут Ханты-Мансийскогоавтономного округа  - Югры</t>
  </si>
  <si>
    <t xml:space="preserve">   Таблица 3</t>
  </si>
  <si>
    <t>Цель программы: развитие транспортной системы города</t>
  </si>
  <si>
    <t>Программные мероприятия, объем финансирования муниципальной программы                                                                                                                                                      «Развитие транспортной системы  города Сургута на период до 2030 года»</t>
  </si>
  <si>
    <t xml:space="preserve">Приложение 2                                                                       к постановлению                                                                   Администрации города                            от ________________ № _________
</t>
  </si>
  <si>
    <t>Ответственный 
(администратор                          или соадминистратор)</t>
  </si>
  <si>
    <t>Мероприятие 2.1.2.
Строительство объекта «Объездная автомобильная дорога                                     г. Сургута (Восточная объездная дорога. 
2 очередь). Съезд на Нижневартовское шоссе»</t>
  </si>
  <si>
    <t>Объект № 24: Тюменский тракт, 10 км (в районе поворота                                   на пос. Белый Яр)</t>
  </si>
  <si>
    <t>Мероприятие 3.1.8.                                                                      Строительство автомобильной дороги – проспект Комсомольский на участке от ул. Федорова до ул. Кайдалова                                                     в г. Сургуте</t>
  </si>
  <si>
    <t>Мероприятие 3.1.10.
Строительство объекта "Автомобильная дорога                                                     по ул. Мостостроительная (в кад. квартале № 86:10:0101240)                                                     в г. Сургуте</t>
  </si>
  <si>
    <t>Мероприятие 3.2.7. 
Строительство объекта «Инженерные сети и подъездные пути                              к СОШ в мкр. 30 А»</t>
  </si>
  <si>
    <t>Основное мероприятие 11.1.
Обеспечение комплексного содержания автомобильных дорог, искусственных сооружений в соответствии с требованиями                          к эксплуатационному состоянию, допустимому по условиям обеспечения безопасности дорожного движения (4)</t>
  </si>
  <si>
    <t>Мероприятие 11.2.1.
Приобретение, установка и модернизация работающих                                         в автоматическом режиме специальных технических средств, имеющих функции фото- и киносъемки, видеозаписи                           для фиксации нарушений правил дорожного движения</t>
  </si>
  <si>
    <t>Объект № 13: Нижневартовск – Старофедоровская дорога                                   (ж/д переезд)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</si>
</sst>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\ _₽_-;\-* #,##0\ _₽_-;_-* &quot;-&quot;\ _₽_-;_-@_-"/>
    <numFmt numFmtId="165" formatCode="_-* #,##0.00\ _₽_-;\-* #,##0.00\ _₽_-;_-* &quot;-&quot;??\ _₽_-;_-@_-"/>
    <numFmt numFmtId="166" formatCode="#,##0.00_ ;\-#,##0.00\ "/>
    <numFmt numFmtId="167" formatCode="#,##0.00;\-#,##0.00;&quot;-&quot;"/>
  </numFmts>
  <fonts count="29" x14ac:knownFonts="1"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family val="2"/>
      <charset val="204"/>
    </font>
    <font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2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  <font>
      <sz val="20"/>
      <name val="Times New Roman"/>
      <family val="1"/>
      <charset val="204"/>
    </font>
    <font>
      <sz val="20"/>
      <name val="Arial Cyr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21" fillId="14" borderId="8" applyNumberFormat="0" applyAlignment="0" applyProtection="0"/>
    <xf numFmtId="0" fontId="14" fillId="0" borderId="9" applyNumberFormat="0" applyFill="0" applyAlignment="0" applyProtection="0"/>
    <xf numFmtId="4" fontId="15" fillId="15" borderId="10" applyProtection="0">
      <alignment horizontal="center" vertical="center"/>
    </xf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86">
    <xf numFmtId="0" fontId="0" fillId="0" borderId="0" xfId="0"/>
    <xf numFmtId="0" fontId="15" fillId="16" borderId="0" xfId="0" applyFont="1" applyFill="1"/>
    <xf numFmtId="0" fontId="23" fillId="16" borderId="0" xfId="0" applyFont="1" applyFill="1" applyAlignment="1">
      <alignment vertical="center" wrapText="1"/>
    </xf>
    <xf numFmtId="0" fontId="25" fillId="16" borderId="0" xfId="0" applyFont="1" applyFill="1" applyAlignment="1">
      <alignment vertical="center" wrapText="1"/>
    </xf>
    <xf numFmtId="0" fontId="0" fillId="16" borderId="0" xfId="0" applyFont="1" applyFill="1"/>
    <xf numFmtId="0" fontId="19" fillId="16" borderId="0" xfId="0" applyFont="1" applyFill="1"/>
    <xf numFmtId="0" fontId="22" fillId="16" borderId="0" xfId="0" applyFont="1" applyFill="1" applyAlignment="1">
      <alignment horizontal="left" vertical="center" wrapText="1"/>
    </xf>
    <xf numFmtId="0" fontId="0" fillId="16" borderId="0" xfId="0" applyFont="1" applyFill="1" applyBorder="1"/>
    <xf numFmtId="0" fontId="22" fillId="16" borderId="0" xfId="0" applyFont="1" applyFill="1" applyBorder="1" applyAlignment="1">
      <alignment horizontal="center" vertical="center" wrapText="1"/>
    </xf>
    <xf numFmtId="0" fontId="19" fillId="16" borderId="0" xfId="0" applyFont="1" applyFill="1" applyBorder="1" applyAlignment="1">
      <alignment horizontal="center" vertical="center" wrapText="1"/>
    </xf>
    <xf numFmtId="0" fontId="23" fillId="16" borderId="12" xfId="0" applyFont="1" applyFill="1" applyBorder="1" applyAlignment="1">
      <alignment horizontal="right" vertical="center" wrapText="1"/>
    </xf>
    <xf numFmtId="0" fontId="24" fillId="16" borderId="0" xfId="0" applyFont="1" applyFill="1" applyBorder="1" applyAlignment="1">
      <alignment horizontal="right" vertical="center" wrapText="1"/>
    </xf>
    <xf numFmtId="0" fontId="0" fillId="16" borderId="0" xfId="0" applyFont="1" applyFill="1" applyBorder="1" applyAlignment="1">
      <alignment horizontal="left"/>
    </xf>
    <xf numFmtId="0" fontId="20" fillId="16" borderId="0" xfId="0" applyFont="1" applyFill="1" applyBorder="1"/>
    <xf numFmtId="4" fontId="0" fillId="16" borderId="0" xfId="0" applyNumberFormat="1" applyFont="1" applyFill="1"/>
    <xf numFmtId="4" fontId="0" fillId="16" borderId="0" xfId="0" applyNumberFormat="1" applyFont="1" applyFill="1" applyBorder="1"/>
    <xf numFmtId="4" fontId="19" fillId="16" borderId="11" xfId="0" applyNumberFormat="1" applyFont="1" applyFill="1" applyBorder="1" applyAlignment="1">
      <alignment horizontal="center" vertical="top"/>
    </xf>
    <xf numFmtId="3" fontId="19" fillId="16" borderId="11" xfId="0" applyNumberFormat="1" applyFont="1" applyFill="1" applyBorder="1" applyAlignment="1">
      <alignment horizontal="left" vertical="top" wrapText="1"/>
    </xf>
    <xf numFmtId="167" fontId="19" fillId="16" borderId="11" xfId="0" applyNumberFormat="1" applyFont="1" applyFill="1" applyBorder="1" applyAlignment="1">
      <alignment horizontal="center" vertical="top"/>
    </xf>
    <xf numFmtId="0" fontId="15" fillId="16" borderId="0" xfId="0" applyFont="1" applyFill="1" applyAlignment="1">
      <alignment vertical="top"/>
    </xf>
    <xf numFmtId="0" fontId="19" fillId="16" borderId="0" xfId="0" applyFont="1" applyFill="1" applyAlignment="1">
      <alignment vertical="top"/>
    </xf>
    <xf numFmtId="0" fontId="25" fillId="16" borderId="0" xfId="0" applyFont="1" applyFill="1" applyBorder="1" applyAlignment="1">
      <alignment horizontal="center" vertical="top" wrapText="1"/>
    </xf>
    <xf numFmtId="0" fontId="19" fillId="16" borderId="0" xfId="0" applyFont="1" applyFill="1" applyBorder="1" applyAlignment="1">
      <alignment horizontal="center" vertical="top" wrapText="1"/>
    </xf>
    <xf numFmtId="0" fontId="0" fillId="16" borderId="0" xfId="0" applyFont="1" applyFill="1" applyBorder="1" applyAlignment="1">
      <alignment vertical="top"/>
    </xf>
    <xf numFmtId="4" fontId="0" fillId="16" borderId="0" xfId="0" applyNumberFormat="1" applyFont="1" applyFill="1" applyBorder="1" applyAlignment="1">
      <alignment vertical="top"/>
    </xf>
    <xf numFmtId="0" fontId="0" fillId="16" borderId="0" xfId="0" applyFont="1" applyFill="1" applyAlignment="1">
      <alignment vertical="top"/>
    </xf>
    <xf numFmtId="164" fontId="19" fillId="16" borderId="11" xfId="0" applyNumberFormat="1" applyFont="1" applyFill="1" applyBorder="1" applyAlignment="1">
      <alignment horizontal="center" vertical="top"/>
    </xf>
    <xf numFmtId="165" fontId="19" fillId="16" borderId="11" xfId="0" applyNumberFormat="1" applyFont="1" applyFill="1" applyBorder="1" applyAlignment="1">
      <alignment horizontal="center" vertical="top"/>
    </xf>
    <xf numFmtId="166" fontId="19" fillId="16" borderId="11" xfId="0" applyNumberFormat="1" applyFont="1" applyFill="1" applyBorder="1" applyAlignment="1">
      <alignment horizontal="center" vertical="top"/>
    </xf>
    <xf numFmtId="4" fontId="19" fillId="16" borderId="11" xfId="0" applyNumberFormat="1" applyFont="1" applyFill="1" applyBorder="1" applyAlignment="1" applyProtection="1">
      <alignment horizontal="center" vertical="top" wrapText="1"/>
    </xf>
    <xf numFmtId="4" fontId="19" fillId="16" borderId="15" xfId="0" applyNumberFormat="1" applyFont="1" applyFill="1" applyBorder="1" applyAlignment="1">
      <alignment horizontal="right" vertical="top" wrapText="1"/>
    </xf>
    <xf numFmtId="0" fontId="25" fillId="16" borderId="0" xfId="0" applyFont="1" applyFill="1" applyAlignment="1">
      <alignment horizontal="right" vertical="center" wrapText="1"/>
    </xf>
    <xf numFmtId="164" fontId="19" fillId="16" borderId="11" xfId="0" applyNumberFormat="1" applyFont="1" applyFill="1" applyBorder="1" applyAlignment="1">
      <alignment horizontal="center" vertical="center"/>
    </xf>
    <xf numFmtId="4" fontId="19" fillId="16" borderId="11" xfId="0" applyNumberFormat="1" applyFont="1" applyFill="1" applyBorder="1" applyAlignment="1">
      <alignment horizontal="center" vertical="center" wrapText="1"/>
    </xf>
    <xf numFmtId="4" fontId="19" fillId="16" borderId="0" xfId="0" applyNumberFormat="1" applyFont="1" applyFill="1" applyBorder="1" applyAlignment="1">
      <alignment horizontal="center" vertical="top"/>
    </xf>
    <xf numFmtId="4" fontId="19" fillId="16" borderId="11" xfId="0" applyNumberFormat="1" applyFont="1" applyFill="1" applyBorder="1" applyAlignment="1">
      <alignment horizontal="center" vertical="center"/>
    </xf>
    <xf numFmtId="4" fontId="19" fillId="16" borderId="16" xfId="0" applyNumberFormat="1" applyFont="1" applyFill="1" applyBorder="1" applyAlignment="1">
      <alignment horizontal="right" vertical="top" wrapText="1"/>
    </xf>
    <xf numFmtId="4" fontId="19" fillId="16" borderId="15" xfId="0" applyNumberFormat="1" applyFont="1" applyFill="1" applyBorder="1" applyAlignment="1">
      <alignment horizontal="right" vertical="top"/>
    </xf>
    <xf numFmtId="4" fontId="19" fillId="16" borderId="16" xfId="0" applyNumberFormat="1" applyFont="1" applyFill="1" applyBorder="1" applyAlignment="1">
      <alignment horizontal="right" vertical="top"/>
    </xf>
    <xf numFmtId="4" fontId="19" fillId="16" borderId="17" xfId="0" applyNumberFormat="1" applyFont="1" applyFill="1" applyBorder="1" applyAlignment="1">
      <alignment horizontal="center" vertical="top"/>
    </xf>
    <xf numFmtId="4" fontId="19" fillId="16" borderId="16" xfId="0" applyNumberFormat="1" applyFont="1" applyFill="1" applyBorder="1" applyAlignment="1">
      <alignment horizontal="center" vertical="top"/>
    </xf>
    <xf numFmtId="4" fontId="19" fillId="16" borderId="15" xfId="0" applyNumberFormat="1" applyFont="1" applyFill="1" applyBorder="1" applyAlignment="1">
      <alignment horizontal="center" vertical="top"/>
    </xf>
    <xf numFmtId="4" fontId="19" fillId="16" borderId="18" xfId="0" applyNumberFormat="1" applyFont="1" applyFill="1" applyBorder="1" applyAlignment="1">
      <alignment horizontal="center" vertical="top"/>
    </xf>
    <xf numFmtId="4" fontId="19" fillId="16" borderId="15" xfId="0" applyNumberFormat="1" applyFont="1" applyFill="1" applyBorder="1" applyAlignment="1">
      <alignment horizontal="center" vertical="top" wrapText="1"/>
    </xf>
    <xf numFmtId="0" fontId="19" fillId="16" borderId="11" xfId="0" applyFont="1" applyFill="1" applyBorder="1" applyAlignment="1">
      <alignment vertical="top" wrapText="1"/>
    </xf>
    <xf numFmtId="3" fontId="19" fillId="16" borderId="11" xfId="0" applyNumberFormat="1" applyFont="1" applyFill="1" applyBorder="1" applyAlignment="1">
      <alignment horizontal="center" vertical="top" wrapText="1"/>
    </xf>
    <xf numFmtId="3" fontId="19" fillId="16" borderId="11" xfId="0" applyNumberFormat="1" applyFont="1" applyFill="1" applyBorder="1" applyAlignment="1">
      <alignment horizontal="center" vertical="top"/>
    </xf>
    <xf numFmtId="0" fontId="19" fillId="16" borderId="11" xfId="0" applyFont="1" applyFill="1" applyBorder="1" applyAlignment="1">
      <alignment horizontal="center" vertical="top" wrapText="1"/>
    </xf>
    <xf numFmtId="4" fontId="19" fillId="16" borderId="11" xfId="0" applyNumberFormat="1" applyFont="1" applyFill="1" applyBorder="1" applyAlignment="1">
      <alignment horizontal="left" vertical="top" wrapText="1"/>
    </xf>
    <xf numFmtId="4" fontId="19" fillId="16" borderId="11" xfId="0" applyNumberFormat="1" applyFont="1" applyFill="1" applyBorder="1" applyAlignment="1">
      <alignment horizontal="center" vertical="top" wrapText="1"/>
    </xf>
    <xf numFmtId="49" fontId="19" fillId="16" borderId="11" xfId="0" applyNumberFormat="1" applyFont="1" applyFill="1" applyBorder="1" applyAlignment="1">
      <alignment horizontal="left" vertical="top" wrapText="1"/>
    </xf>
    <xf numFmtId="0" fontId="25" fillId="16" borderId="0" xfId="0" applyFont="1" applyFill="1" applyBorder="1" applyAlignment="1">
      <alignment horizontal="center" vertical="center" wrapText="1"/>
    </xf>
    <xf numFmtId="3" fontId="19" fillId="0" borderId="11" xfId="0" applyNumberFormat="1" applyFont="1" applyFill="1" applyBorder="1" applyAlignment="1">
      <alignment horizontal="left" vertical="top" wrapText="1"/>
    </xf>
    <xf numFmtId="4" fontId="19" fillId="0" borderId="11" xfId="0" applyNumberFormat="1" applyFont="1" applyFill="1" applyBorder="1" applyAlignment="1">
      <alignment horizontal="center" vertical="top" wrapText="1"/>
    </xf>
    <xf numFmtId="4" fontId="19" fillId="0" borderId="11" xfId="0" applyNumberFormat="1" applyFont="1" applyFill="1" applyBorder="1" applyAlignment="1">
      <alignment horizontal="center" vertical="top"/>
    </xf>
    <xf numFmtId="165" fontId="19" fillId="0" borderId="11" xfId="0" applyNumberFormat="1" applyFont="1" applyFill="1" applyBorder="1" applyAlignment="1">
      <alignment horizontal="center" vertical="top"/>
    </xf>
    <xf numFmtId="167" fontId="19" fillId="0" borderId="11" xfId="0" applyNumberFormat="1" applyFont="1" applyFill="1" applyBorder="1" applyAlignment="1">
      <alignment horizontal="center" vertical="top"/>
    </xf>
    <xf numFmtId="4" fontId="0" fillId="0" borderId="0" xfId="0" applyNumberFormat="1" applyFont="1" applyFill="1"/>
    <xf numFmtId="0" fontId="0" fillId="0" borderId="0" xfId="0" applyFont="1" applyFill="1"/>
    <xf numFmtId="49" fontId="19" fillId="0" borderId="11" xfId="0" applyNumberFormat="1" applyFont="1" applyFill="1" applyBorder="1" applyAlignment="1">
      <alignment horizontal="left" vertical="top" wrapText="1"/>
    </xf>
    <xf numFmtId="2" fontId="19" fillId="16" borderId="11" xfId="0" applyNumberFormat="1" applyFont="1" applyFill="1" applyBorder="1" applyAlignment="1">
      <alignment horizontal="center" vertical="top"/>
    </xf>
    <xf numFmtId="0" fontId="19" fillId="16" borderId="11" xfId="0" applyFont="1" applyFill="1" applyBorder="1" applyAlignment="1">
      <alignment horizontal="center" vertical="top" wrapText="1"/>
    </xf>
    <xf numFmtId="49" fontId="19" fillId="16" borderId="11" xfId="0" applyNumberFormat="1" applyFont="1" applyFill="1" applyBorder="1" applyAlignment="1">
      <alignment horizontal="left" vertical="top" wrapText="1"/>
    </xf>
    <xf numFmtId="4" fontId="19" fillId="16" borderId="11" xfId="0" applyNumberFormat="1" applyFont="1" applyFill="1" applyBorder="1" applyAlignment="1">
      <alignment horizontal="center" vertical="top" wrapText="1"/>
    </xf>
    <xf numFmtId="0" fontId="19" fillId="16" borderId="11" xfId="0" applyFont="1" applyFill="1" applyBorder="1" applyAlignment="1">
      <alignment horizontal="left" vertical="top" wrapText="1"/>
    </xf>
    <xf numFmtId="4" fontId="19" fillId="16" borderId="11" xfId="0" applyNumberFormat="1" applyFont="1" applyFill="1" applyBorder="1" applyAlignment="1">
      <alignment horizontal="left" vertical="top" wrapText="1"/>
    </xf>
    <xf numFmtId="0" fontId="25" fillId="16" borderId="0" xfId="0" applyFont="1" applyFill="1" applyAlignment="1">
      <alignment horizontal="left" vertical="center" wrapText="1"/>
    </xf>
    <xf numFmtId="0" fontId="19" fillId="0" borderId="11" xfId="0" applyFont="1" applyFill="1" applyBorder="1" applyAlignment="1">
      <alignment horizontal="left" vertical="top" wrapText="1"/>
    </xf>
    <xf numFmtId="0" fontId="25" fillId="16" borderId="0" xfId="0" applyFont="1" applyFill="1" applyBorder="1" applyAlignment="1">
      <alignment horizontal="center" vertical="center" wrapText="1"/>
    </xf>
    <xf numFmtId="0" fontId="19" fillId="16" borderId="11" xfId="0" applyFont="1" applyFill="1" applyBorder="1" applyAlignment="1">
      <alignment horizontal="left" vertical="center" wrapText="1"/>
    </xf>
    <xf numFmtId="0" fontId="0" fillId="16" borderId="11" xfId="0" applyFont="1" applyFill="1" applyBorder="1" applyAlignment="1">
      <alignment horizontal="left" vertical="top" wrapText="1"/>
    </xf>
    <xf numFmtId="0" fontId="0" fillId="16" borderId="11" xfId="0" applyFont="1" applyFill="1" applyBorder="1" applyAlignment="1">
      <alignment horizontal="center" vertical="top" wrapText="1"/>
    </xf>
    <xf numFmtId="49" fontId="19" fillId="16" borderId="19" xfId="0" applyNumberFormat="1" applyFont="1" applyFill="1" applyBorder="1" applyAlignment="1">
      <alignment horizontal="left" vertical="top" wrapText="1"/>
    </xf>
    <xf numFmtId="49" fontId="19" fillId="16" borderId="21" xfId="0" applyNumberFormat="1" applyFont="1" applyFill="1" applyBorder="1" applyAlignment="1">
      <alignment horizontal="left" vertical="top" wrapText="1"/>
    </xf>
    <xf numFmtId="49" fontId="19" fillId="16" borderId="20" xfId="0" applyNumberFormat="1" applyFont="1" applyFill="1" applyBorder="1" applyAlignment="1">
      <alignment horizontal="left" vertical="top" wrapText="1"/>
    </xf>
    <xf numFmtId="0" fontId="25" fillId="16" borderId="0" xfId="0" applyFont="1" applyFill="1" applyBorder="1" applyAlignment="1">
      <alignment horizontal="right" vertical="center" wrapText="1"/>
    </xf>
    <xf numFmtId="0" fontId="26" fillId="16" borderId="0" xfId="0" applyFont="1" applyFill="1" applyBorder="1" applyAlignment="1">
      <alignment horizontal="right" vertical="center" wrapText="1"/>
    </xf>
    <xf numFmtId="0" fontId="19" fillId="0" borderId="11" xfId="0" applyFont="1" applyFill="1" applyBorder="1" applyAlignment="1">
      <alignment horizontal="center" vertical="top" wrapText="1"/>
    </xf>
    <xf numFmtId="4" fontId="19" fillId="0" borderId="11" xfId="0" applyNumberFormat="1" applyFont="1" applyFill="1" applyBorder="1" applyAlignment="1">
      <alignment horizontal="left" vertical="top" wrapText="1"/>
    </xf>
    <xf numFmtId="0" fontId="19" fillId="16" borderId="13" xfId="0" applyFont="1" applyFill="1" applyBorder="1" applyAlignment="1">
      <alignment horizontal="left" vertical="top" wrapText="1"/>
    </xf>
    <xf numFmtId="0" fontId="19" fillId="16" borderId="14" xfId="0" applyFont="1" applyFill="1" applyBorder="1" applyAlignment="1">
      <alignment horizontal="left" vertical="top" wrapText="1"/>
    </xf>
    <xf numFmtId="0" fontId="19" fillId="16" borderId="19" xfId="0" applyFont="1" applyFill="1" applyBorder="1" applyAlignment="1">
      <alignment horizontal="center" vertical="top" wrapText="1"/>
    </xf>
    <xf numFmtId="0" fontId="19" fillId="16" borderId="14" xfId="0" applyFont="1" applyFill="1" applyBorder="1" applyAlignment="1">
      <alignment horizontal="center" vertical="top" wrapText="1"/>
    </xf>
    <xf numFmtId="4" fontId="19" fillId="16" borderId="19" xfId="0" applyNumberFormat="1" applyFont="1" applyFill="1" applyBorder="1" applyAlignment="1">
      <alignment horizontal="left" vertical="top" wrapText="1"/>
    </xf>
    <xf numFmtId="4" fontId="19" fillId="16" borderId="20" xfId="0" applyNumberFormat="1" applyFont="1" applyFill="1" applyBorder="1" applyAlignment="1">
      <alignment horizontal="left" vertical="top" wrapText="1"/>
    </xf>
    <xf numFmtId="0" fontId="19" fillId="16" borderId="20" xfId="0" applyFont="1" applyFill="1" applyBorder="1" applyAlignment="1">
      <alignment horizontal="center" vertical="top" wrapText="1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Стиль 1" xfId="22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D327"/>
  <sheetViews>
    <sheetView showZeros="0" tabSelected="1" view="pageBreakPreview" zoomScale="70" zoomScaleNormal="77" zoomScaleSheetLayoutView="70" zoomScalePageLayoutView="70" workbookViewId="0">
      <selection activeCell="F45" sqref="F45"/>
    </sheetView>
  </sheetViews>
  <sheetFormatPr defaultColWidth="9.140625" defaultRowHeight="12.75" x14ac:dyDescent="0.2"/>
  <cols>
    <col min="1" max="1" width="63.7109375" style="4" customWidth="1"/>
    <col min="2" max="2" width="25" style="25" customWidth="1"/>
    <col min="3" max="3" width="20.140625" style="4" customWidth="1"/>
    <col min="4" max="5" width="10.5703125" style="4" hidden="1" customWidth="1"/>
    <col min="6" max="7" width="20.7109375" style="4" customWidth="1"/>
    <col min="8" max="8" width="20.140625" style="4" customWidth="1"/>
    <col min="9" max="9" width="21.42578125" style="4" customWidth="1"/>
    <col min="10" max="10" width="18.7109375" style="4" customWidth="1"/>
    <col min="11" max="11" width="19.140625" style="4" customWidth="1"/>
    <col min="12" max="12" width="18.85546875" style="4" customWidth="1"/>
    <col min="13" max="13" width="25.85546875" style="4" customWidth="1"/>
    <col min="14" max="14" width="0.140625" style="4" customWidth="1"/>
    <col min="15" max="15" width="8.7109375" style="4" hidden="1" customWidth="1"/>
    <col min="16" max="17" width="8.7109375" style="4" customWidth="1"/>
    <col min="18" max="18" width="3.5703125" style="4" customWidth="1"/>
    <col min="19" max="16384" width="9.140625" style="4"/>
  </cols>
  <sheetData>
    <row r="1" spans="1:30" ht="151.5" customHeight="1" x14ac:dyDescent="0.2">
      <c r="A1" s="1"/>
      <c r="B1" s="19"/>
      <c r="C1" s="1"/>
      <c r="D1" s="1"/>
      <c r="E1" s="1"/>
      <c r="F1" s="1"/>
      <c r="G1" s="1"/>
      <c r="H1" s="1"/>
      <c r="I1" s="2"/>
      <c r="J1" s="3"/>
      <c r="K1" s="66" t="s">
        <v>115</v>
      </c>
      <c r="L1" s="66"/>
      <c r="M1" s="66"/>
    </row>
    <row r="2" spans="1:30" s="7" customFormat="1" ht="18" hidden="1" customHeight="1" x14ac:dyDescent="0.25">
      <c r="A2" s="5"/>
      <c r="B2" s="20"/>
      <c r="C2" s="5"/>
      <c r="D2" s="5"/>
      <c r="E2" s="5"/>
      <c r="F2" s="5"/>
      <c r="G2" s="5"/>
      <c r="H2" s="5"/>
      <c r="I2" s="5"/>
      <c r="J2" s="6"/>
      <c r="K2" s="6"/>
      <c r="L2" s="6"/>
      <c r="M2" s="6"/>
    </row>
    <row r="3" spans="1:30" s="7" customFormat="1" ht="42.75" customHeight="1" x14ac:dyDescent="0.25">
      <c r="A3" s="5"/>
      <c r="B3" s="20"/>
      <c r="C3" s="5"/>
      <c r="D3" s="5"/>
      <c r="E3" s="5"/>
      <c r="F3" s="5"/>
      <c r="G3" s="5"/>
      <c r="H3" s="5"/>
      <c r="I3" s="5"/>
      <c r="J3" s="6"/>
      <c r="K3" s="6"/>
      <c r="L3" s="6"/>
      <c r="M3" s="31" t="s">
        <v>112</v>
      </c>
    </row>
    <row r="4" spans="1:30" s="7" customFormat="1" ht="51.75" customHeight="1" x14ac:dyDescent="0.2">
      <c r="A4" s="68" t="s">
        <v>114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</row>
    <row r="5" spans="1:30" s="7" customFormat="1" ht="24.75" customHeight="1" x14ac:dyDescent="0.2">
      <c r="A5" s="51"/>
      <c r="B5" s="21"/>
      <c r="C5" s="51"/>
      <c r="D5" s="51"/>
      <c r="E5" s="51"/>
      <c r="F5" s="51"/>
      <c r="G5" s="51"/>
      <c r="H5" s="51"/>
      <c r="I5" s="51"/>
      <c r="J5" s="51"/>
      <c r="K5" s="51"/>
      <c r="L5" s="75"/>
      <c r="M5" s="76"/>
      <c r="N5" s="8"/>
      <c r="O5" s="8"/>
    </row>
    <row r="6" spans="1:30" s="7" customFormat="1" ht="11.25" customHeight="1" x14ac:dyDescent="0.2">
      <c r="A6" s="9"/>
      <c r="B6" s="22"/>
      <c r="C6" s="9"/>
      <c r="D6" s="9"/>
      <c r="E6" s="9"/>
      <c r="F6" s="9"/>
      <c r="G6" s="9"/>
      <c r="H6" s="9"/>
      <c r="I6" s="9"/>
      <c r="J6" s="9"/>
      <c r="K6" s="8"/>
      <c r="L6" s="10"/>
      <c r="M6" s="11"/>
      <c r="N6" s="8"/>
      <c r="O6" s="8"/>
    </row>
    <row r="7" spans="1:30" s="7" customFormat="1" ht="12.75" customHeight="1" x14ac:dyDescent="0.2">
      <c r="A7" s="61" t="s">
        <v>0</v>
      </c>
      <c r="B7" s="61" t="s">
        <v>1</v>
      </c>
      <c r="C7" s="61" t="s">
        <v>2</v>
      </c>
      <c r="D7" s="61" t="s">
        <v>21</v>
      </c>
      <c r="E7" s="61"/>
      <c r="F7" s="61"/>
      <c r="G7" s="61"/>
      <c r="H7" s="61"/>
      <c r="I7" s="61"/>
      <c r="J7" s="61"/>
      <c r="K7" s="61"/>
      <c r="L7" s="61"/>
      <c r="M7" s="61" t="s">
        <v>116</v>
      </c>
    </row>
    <row r="8" spans="1:30" s="7" customFormat="1" ht="12.75" customHeight="1" x14ac:dyDescent="0.2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</row>
    <row r="9" spans="1:30" s="7" customFormat="1" ht="34.5" customHeight="1" x14ac:dyDescent="0.2">
      <c r="A9" s="61"/>
      <c r="B9" s="61"/>
      <c r="C9" s="61"/>
      <c r="D9" s="47" t="s">
        <v>6</v>
      </c>
      <c r="E9" s="47" t="s">
        <v>7</v>
      </c>
      <c r="F9" s="47" t="s">
        <v>8</v>
      </c>
      <c r="G9" s="47" t="s">
        <v>9</v>
      </c>
      <c r="H9" s="47" t="s">
        <v>10</v>
      </c>
      <c r="I9" s="47" t="s">
        <v>11</v>
      </c>
      <c r="J9" s="47" t="s">
        <v>12</v>
      </c>
      <c r="K9" s="47" t="s">
        <v>13</v>
      </c>
      <c r="L9" s="47" t="s">
        <v>14</v>
      </c>
      <c r="M9" s="61"/>
    </row>
    <row r="10" spans="1:30" s="7" customFormat="1" ht="23.25" customHeight="1" x14ac:dyDescent="0.2">
      <c r="A10" s="69" t="s">
        <v>113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</row>
    <row r="11" spans="1:30" s="12" customFormat="1" ht="23.25" customHeight="1" x14ac:dyDescent="0.2">
      <c r="A11" s="64" t="s">
        <v>25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</row>
    <row r="12" spans="1:30" s="13" customFormat="1" ht="21.75" customHeight="1" x14ac:dyDescent="0.2">
      <c r="A12" s="64" t="s">
        <v>67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</row>
    <row r="13" spans="1:30" ht="25.5" customHeight="1" x14ac:dyDescent="0.2">
      <c r="A13" s="64" t="s">
        <v>72</v>
      </c>
      <c r="B13" s="17" t="s">
        <v>16</v>
      </c>
      <c r="C13" s="49">
        <f>C14</f>
        <v>12480200</v>
      </c>
      <c r="D13" s="32"/>
      <c r="E13" s="33"/>
      <c r="F13" s="49">
        <f t="shared" ref="F13:F15" si="0">F14</f>
        <v>12480200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61" t="s">
        <v>3</v>
      </c>
      <c r="N13" s="14" t="b">
        <f t="shared" ref="N13:N58" si="1">SUM(E13:L13)=C13</f>
        <v>1</v>
      </c>
      <c r="V13" s="34"/>
      <c r="W13" s="34"/>
      <c r="X13" s="34"/>
      <c r="Y13" s="34"/>
      <c r="Z13" s="34"/>
      <c r="AA13" s="34"/>
      <c r="AB13" s="7"/>
      <c r="AC13" s="7"/>
      <c r="AD13" s="7"/>
    </row>
    <row r="14" spans="1:30" ht="30.75" customHeight="1" x14ac:dyDescent="0.2">
      <c r="A14" s="64"/>
      <c r="B14" s="50" t="s">
        <v>15</v>
      </c>
      <c r="C14" s="49">
        <f>C15+C18</f>
        <v>12480200</v>
      </c>
      <c r="D14" s="32"/>
      <c r="E14" s="35"/>
      <c r="F14" s="49">
        <f>F15+F18</f>
        <v>12480200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61"/>
      <c r="N14" s="14" t="b">
        <f t="shared" si="1"/>
        <v>1</v>
      </c>
      <c r="V14" s="7"/>
      <c r="W14" s="7"/>
      <c r="X14" s="7"/>
      <c r="Y14" s="7"/>
      <c r="Z14" s="7"/>
      <c r="AA14" s="7"/>
      <c r="AB14" s="7"/>
      <c r="AC14" s="7"/>
      <c r="AD14" s="7"/>
    </row>
    <row r="15" spans="1:30" ht="21.75" customHeight="1" x14ac:dyDescent="0.2">
      <c r="A15" s="64" t="s">
        <v>73</v>
      </c>
      <c r="B15" s="17" t="s">
        <v>16</v>
      </c>
      <c r="C15" s="49">
        <f t="shared" ref="C15:C17" si="2">C16</f>
        <v>11936000</v>
      </c>
      <c r="D15" s="32"/>
      <c r="E15" s="33"/>
      <c r="F15" s="49">
        <f t="shared" si="0"/>
        <v>11936000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61" t="s">
        <v>3</v>
      </c>
      <c r="N15" s="14" t="b">
        <f t="shared" si="1"/>
        <v>1</v>
      </c>
    </row>
    <row r="16" spans="1:30" ht="33" customHeight="1" x14ac:dyDescent="0.2">
      <c r="A16" s="64"/>
      <c r="B16" s="50" t="s">
        <v>15</v>
      </c>
      <c r="C16" s="49">
        <f>D16+E16+F16+G16+H16+I16+J16</f>
        <v>11936000</v>
      </c>
      <c r="D16" s="32"/>
      <c r="E16" s="35"/>
      <c r="F16" s="49">
        <v>11936000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61"/>
      <c r="N16" s="14" t="b">
        <f t="shared" si="1"/>
        <v>1</v>
      </c>
    </row>
    <row r="17" spans="1:14" ht="25.5" customHeight="1" x14ac:dyDescent="0.2">
      <c r="A17" s="79" t="s">
        <v>117</v>
      </c>
      <c r="B17" s="17" t="s">
        <v>16</v>
      </c>
      <c r="C17" s="49">
        <f t="shared" si="2"/>
        <v>544200</v>
      </c>
      <c r="D17" s="32"/>
      <c r="E17" s="35"/>
      <c r="F17" s="30">
        <f t="shared" ref="F17" si="3">F18</f>
        <v>544200</v>
      </c>
      <c r="G17" s="18"/>
      <c r="H17" s="18"/>
      <c r="I17" s="18"/>
      <c r="J17" s="18"/>
      <c r="K17" s="18"/>
      <c r="L17" s="18"/>
      <c r="M17" s="81" t="s">
        <v>3</v>
      </c>
      <c r="N17" s="14"/>
    </row>
    <row r="18" spans="1:14" ht="45" customHeight="1" x14ac:dyDescent="0.2">
      <c r="A18" s="80"/>
      <c r="B18" s="50" t="s">
        <v>15</v>
      </c>
      <c r="C18" s="49">
        <f>D18+E18+F18+G18+H18+I18+J18</f>
        <v>544200</v>
      </c>
      <c r="D18" s="32"/>
      <c r="E18" s="35"/>
      <c r="F18" s="30">
        <v>544200</v>
      </c>
      <c r="G18" s="18"/>
      <c r="H18" s="18"/>
      <c r="I18" s="18"/>
      <c r="J18" s="18"/>
      <c r="K18" s="18"/>
      <c r="L18" s="18"/>
      <c r="M18" s="82"/>
      <c r="N18" s="14"/>
    </row>
    <row r="19" spans="1:14" ht="21.75" customHeight="1" x14ac:dyDescent="0.2">
      <c r="A19" s="64" t="s">
        <v>40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14"/>
    </row>
    <row r="20" spans="1:14" ht="18" customHeight="1" x14ac:dyDescent="0.2">
      <c r="A20" s="64" t="s">
        <v>74</v>
      </c>
      <c r="B20" s="17" t="s">
        <v>16</v>
      </c>
      <c r="C20" s="16">
        <f>F20+G20+H20+I20+J20+K20+L20</f>
        <v>2054470508.2900004</v>
      </c>
      <c r="D20" s="16" t="e">
        <f>D23+D25+D28+D30+D33+D35+D37+#REF!+D39+D41+D43</f>
        <v>#REF!</v>
      </c>
      <c r="E20" s="16"/>
      <c r="F20" s="16">
        <f>F23+F25+F28+F30+F33+F35+F37+F39+F41+F43+F45</f>
        <v>767882849.0400002</v>
      </c>
      <c r="G20" s="16">
        <f t="shared" ref="G20:H20" si="4">G23+G25+G28+G30+G33+G35+G37+G39+G41+G43+G45</f>
        <v>533921291.94000006</v>
      </c>
      <c r="H20" s="16">
        <f t="shared" si="4"/>
        <v>752666367.31000006</v>
      </c>
      <c r="I20" s="18">
        <v>0</v>
      </c>
      <c r="J20" s="18">
        <v>0</v>
      </c>
      <c r="K20" s="18">
        <v>0</v>
      </c>
      <c r="L20" s="18">
        <v>0</v>
      </c>
      <c r="M20" s="61" t="s">
        <v>24</v>
      </c>
      <c r="N20" s="14" t="b">
        <f t="shared" si="1"/>
        <v>1</v>
      </c>
    </row>
    <row r="21" spans="1:14" ht="49.5" customHeight="1" x14ac:dyDescent="0.2">
      <c r="A21" s="64"/>
      <c r="B21" s="17" t="s">
        <v>30</v>
      </c>
      <c r="C21" s="16">
        <f>F21</f>
        <v>338075600</v>
      </c>
      <c r="D21" s="16"/>
      <c r="E21" s="16"/>
      <c r="F21" s="16">
        <f>F26</f>
        <v>338075600</v>
      </c>
      <c r="G21" s="16" t="s">
        <v>70</v>
      </c>
      <c r="H21" s="16" t="s">
        <v>70</v>
      </c>
      <c r="I21" s="18">
        <v>0</v>
      </c>
      <c r="J21" s="18">
        <v>0</v>
      </c>
      <c r="K21" s="18">
        <v>0</v>
      </c>
      <c r="L21" s="18">
        <v>0</v>
      </c>
      <c r="M21" s="61"/>
      <c r="N21" s="14"/>
    </row>
    <row r="22" spans="1:14" ht="31.5" customHeight="1" x14ac:dyDescent="0.2">
      <c r="A22" s="64"/>
      <c r="B22" s="50" t="s">
        <v>15</v>
      </c>
      <c r="C22" s="16">
        <f>F22+G22+H22+I22+J22+K22+L22</f>
        <v>1716394908.29</v>
      </c>
      <c r="D22" s="16" t="e">
        <f>D24+D27+D29+D32+D34+D36+D38+#REF!+D42+D44+D40</f>
        <v>#REF!</v>
      </c>
      <c r="E22" s="16"/>
      <c r="F22" s="16">
        <f>F24+F27+F29+F32+F34+F36+F38+F40+F44+F46</f>
        <v>429807249.03999996</v>
      </c>
      <c r="G22" s="16">
        <f t="shared" ref="G22:H22" si="5">G24+G27+G29+G32+G34+G36+G38+G40+G44+G46</f>
        <v>533921291.94000006</v>
      </c>
      <c r="H22" s="16">
        <f t="shared" si="5"/>
        <v>752666367.31000006</v>
      </c>
      <c r="I22" s="18">
        <v>0</v>
      </c>
      <c r="J22" s="18">
        <v>0</v>
      </c>
      <c r="K22" s="18">
        <v>0</v>
      </c>
      <c r="L22" s="18">
        <v>0</v>
      </c>
      <c r="M22" s="61"/>
      <c r="N22" s="14" t="b">
        <f t="shared" si="1"/>
        <v>1</v>
      </c>
    </row>
    <row r="23" spans="1:14" ht="19.5" customHeight="1" x14ac:dyDescent="0.2">
      <c r="A23" s="64" t="s">
        <v>75</v>
      </c>
      <c r="B23" s="17" t="s">
        <v>16</v>
      </c>
      <c r="C23" s="16">
        <f t="shared" ref="C23:C29" si="6">SUM(D23:L23)</f>
        <v>88936686.400000006</v>
      </c>
      <c r="D23" s="16"/>
      <c r="E23" s="18"/>
      <c r="F23" s="30">
        <f t="shared" ref="F23:G23" si="7">F24</f>
        <v>44471896.400000006</v>
      </c>
      <c r="G23" s="36">
        <f t="shared" si="7"/>
        <v>44464790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61" t="s">
        <v>3</v>
      </c>
      <c r="N23" s="14" t="b">
        <f t="shared" si="1"/>
        <v>1</v>
      </c>
    </row>
    <row r="24" spans="1:14" ht="33" customHeight="1" x14ac:dyDescent="0.2">
      <c r="A24" s="64"/>
      <c r="B24" s="50" t="s">
        <v>15</v>
      </c>
      <c r="C24" s="16">
        <f t="shared" si="6"/>
        <v>88936686.400000006</v>
      </c>
      <c r="D24" s="16"/>
      <c r="E24" s="18"/>
      <c r="F24" s="37">
        <f>62257812.4+26678874-44464790</f>
        <v>44471896.400000006</v>
      </c>
      <c r="G24" s="38">
        <v>44464790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61"/>
      <c r="N24" s="14" t="b">
        <f t="shared" si="1"/>
        <v>1</v>
      </c>
    </row>
    <row r="25" spans="1:14" ht="20.25" customHeight="1" x14ac:dyDescent="0.2">
      <c r="A25" s="64" t="s">
        <v>76</v>
      </c>
      <c r="B25" s="17" t="s">
        <v>16</v>
      </c>
      <c r="C25" s="16">
        <f t="shared" ref="C25:C27" si="8">SUM(D25:L25)</f>
        <v>377999762.19</v>
      </c>
      <c r="D25" s="49">
        <f t="shared" ref="D25" si="9">D27</f>
        <v>0</v>
      </c>
      <c r="E25" s="49"/>
      <c r="F25" s="49">
        <f>F27+F26</f>
        <v>377999762.19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61" t="s">
        <v>3</v>
      </c>
      <c r="N25" s="14" t="b">
        <f t="shared" si="1"/>
        <v>1</v>
      </c>
    </row>
    <row r="26" spans="1:14" ht="50.25" customHeight="1" x14ac:dyDescent="0.2">
      <c r="A26" s="64"/>
      <c r="B26" s="50" t="s">
        <v>41</v>
      </c>
      <c r="C26" s="16">
        <f t="shared" si="8"/>
        <v>338075600</v>
      </c>
      <c r="D26" s="16"/>
      <c r="E26" s="16"/>
      <c r="F26" s="37">
        <f>340199600+100-2124100</f>
        <v>338075600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61"/>
      <c r="N26" s="14" t="b">
        <f t="shared" si="1"/>
        <v>1</v>
      </c>
    </row>
    <row r="27" spans="1:14" ht="34.5" customHeight="1" x14ac:dyDescent="0.2">
      <c r="A27" s="64"/>
      <c r="B27" s="50" t="s">
        <v>15</v>
      </c>
      <c r="C27" s="16">
        <f t="shared" si="8"/>
        <v>39924162.189999998</v>
      </c>
      <c r="D27" s="16"/>
      <c r="E27" s="16"/>
      <c r="F27" s="37">
        <f>37800100+2360162.19-236100</f>
        <v>39924162.189999998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61"/>
      <c r="N27" s="14" t="b">
        <f t="shared" si="1"/>
        <v>1</v>
      </c>
    </row>
    <row r="28" spans="1:14" ht="18" customHeight="1" x14ac:dyDescent="0.2">
      <c r="A28" s="64" t="s">
        <v>107</v>
      </c>
      <c r="B28" s="17" t="s">
        <v>16</v>
      </c>
      <c r="C28" s="16">
        <f t="shared" si="6"/>
        <v>90127977.270000011</v>
      </c>
      <c r="D28" s="16"/>
      <c r="E28" s="18"/>
      <c r="F28" s="16">
        <f t="shared" ref="F28" si="10">F29</f>
        <v>17720977.240000002</v>
      </c>
      <c r="G28" s="18">
        <v>33923000</v>
      </c>
      <c r="H28" s="18">
        <v>38484000.030000001</v>
      </c>
      <c r="I28" s="18">
        <v>0</v>
      </c>
      <c r="J28" s="18">
        <v>0</v>
      </c>
      <c r="K28" s="18">
        <v>0</v>
      </c>
      <c r="L28" s="18">
        <v>0</v>
      </c>
      <c r="M28" s="61" t="s">
        <v>3</v>
      </c>
      <c r="N28" s="14" t="b">
        <f t="shared" si="1"/>
        <v>1</v>
      </c>
    </row>
    <row r="29" spans="1:14" ht="33" customHeight="1" x14ac:dyDescent="0.2">
      <c r="A29" s="64"/>
      <c r="B29" s="50" t="s">
        <v>15</v>
      </c>
      <c r="C29" s="16">
        <f t="shared" si="6"/>
        <v>90127977.270000011</v>
      </c>
      <c r="D29" s="16"/>
      <c r="E29" s="18"/>
      <c r="F29" s="39">
        <f>27720000-9999022.76</f>
        <v>17720977.240000002</v>
      </c>
      <c r="G29" s="18">
        <v>33923000</v>
      </c>
      <c r="H29" s="18">
        <v>38484000.030000001</v>
      </c>
      <c r="I29" s="18">
        <v>0</v>
      </c>
      <c r="J29" s="18">
        <v>0</v>
      </c>
      <c r="K29" s="18">
        <v>0</v>
      </c>
      <c r="L29" s="18">
        <v>0</v>
      </c>
      <c r="M29" s="61"/>
      <c r="N29" s="14" t="b">
        <f t="shared" si="1"/>
        <v>1</v>
      </c>
    </row>
    <row r="30" spans="1:14" ht="27.75" customHeight="1" x14ac:dyDescent="0.2">
      <c r="A30" s="64" t="s">
        <v>77</v>
      </c>
      <c r="B30" s="17" t="s">
        <v>16</v>
      </c>
      <c r="C30" s="16">
        <f>SUM(D30:L30)</f>
        <v>385717248.84000003</v>
      </c>
      <c r="D30" s="16"/>
      <c r="E30" s="49"/>
      <c r="F30" s="49">
        <f>F31+F32</f>
        <v>16400000</v>
      </c>
      <c r="G30" s="49">
        <f t="shared" ref="G30:H30" si="11">G31+G32</f>
        <v>100028942.8</v>
      </c>
      <c r="H30" s="49">
        <f t="shared" si="11"/>
        <v>269288306.04000002</v>
      </c>
      <c r="I30" s="18">
        <v>0</v>
      </c>
      <c r="J30" s="18">
        <v>0</v>
      </c>
      <c r="K30" s="18">
        <v>0</v>
      </c>
      <c r="L30" s="18">
        <v>0</v>
      </c>
      <c r="M30" s="61" t="s">
        <v>3</v>
      </c>
      <c r="N30" s="14" t="b">
        <f t="shared" si="1"/>
        <v>1</v>
      </c>
    </row>
    <row r="31" spans="1:14" ht="30" customHeight="1" x14ac:dyDescent="0.2">
      <c r="A31" s="64"/>
      <c r="B31" s="48"/>
      <c r="C31" s="16"/>
      <c r="D31" s="16"/>
      <c r="E31" s="16"/>
      <c r="F31" s="16"/>
      <c r="G31" s="18"/>
      <c r="H31" s="18"/>
      <c r="I31" s="18">
        <v>0</v>
      </c>
      <c r="J31" s="18">
        <v>0</v>
      </c>
      <c r="K31" s="18">
        <v>0</v>
      </c>
      <c r="L31" s="18">
        <v>0</v>
      </c>
      <c r="M31" s="61"/>
      <c r="N31" s="14" t="b">
        <f t="shared" si="1"/>
        <v>1</v>
      </c>
    </row>
    <row r="32" spans="1:14" ht="37.5" customHeight="1" x14ac:dyDescent="0.2">
      <c r="A32" s="64"/>
      <c r="B32" s="50" t="s">
        <v>15</v>
      </c>
      <c r="C32" s="16">
        <f t="shared" ref="C32" si="12">SUM(D32:L32)</f>
        <v>385717248.84000003</v>
      </c>
      <c r="D32" s="16"/>
      <c r="E32" s="16"/>
      <c r="F32" s="16">
        <v>16400000</v>
      </c>
      <c r="G32" s="40">
        <f>100000000+28942.8</f>
        <v>100028942.8</v>
      </c>
      <c r="H32" s="41">
        <f>200000000+69288306.04</f>
        <v>269288306.04000002</v>
      </c>
      <c r="I32" s="18">
        <v>0</v>
      </c>
      <c r="J32" s="18">
        <v>0</v>
      </c>
      <c r="K32" s="18">
        <v>0</v>
      </c>
      <c r="L32" s="18">
        <v>0</v>
      </c>
      <c r="M32" s="61"/>
      <c r="N32" s="14" t="b">
        <f t="shared" si="1"/>
        <v>1</v>
      </c>
    </row>
    <row r="33" spans="1:14" ht="22.5" customHeight="1" x14ac:dyDescent="0.2">
      <c r="A33" s="64" t="s">
        <v>106</v>
      </c>
      <c r="B33" s="17" t="s">
        <v>16</v>
      </c>
      <c r="C33" s="16">
        <f t="shared" ref="C33" si="13">C34</f>
        <v>350397056.70000005</v>
      </c>
      <c r="D33" s="16"/>
      <c r="E33" s="16"/>
      <c r="F33" s="18">
        <f>F34</f>
        <v>181950938.81</v>
      </c>
      <c r="G33" s="18">
        <f>G34</f>
        <v>168446117.89000002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61" t="s">
        <v>3</v>
      </c>
      <c r="N33" s="14" t="b">
        <f t="shared" si="1"/>
        <v>1</v>
      </c>
    </row>
    <row r="34" spans="1:14" ht="45" customHeight="1" x14ac:dyDescent="0.2">
      <c r="A34" s="64"/>
      <c r="B34" s="50" t="s">
        <v>15</v>
      </c>
      <c r="C34" s="16">
        <f>SUM(D34:L34)</f>
        <v>350397056.70000005</v>
      </c>
      <c r="D34" s="16"/>
      <c r="E34" s="16"/>
      <c r="F34" s="39">
        <f>100095948.81+81854990</f>
        <v>181950938.81</v>
      </c>
      <c r="G34" s="42">
        <f>154272805.09+14173312.8</f>
        <v>168446117.89000002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61"/>
      <c r="N34" s="14" t="b">
        <f t="shared" si="1"/>
        <v>1</v>
      </c>
    </row>
    <row r="35" spans="1:14" ht="20.25" customHeight="1" x14ac:dyDescent="0.2">
      <c r="A35" s="64" t="s">
        <v>108</v>
      </c>
      <c r="B35" s="17" t="s">
        <v>16</v>
      </c>
      <c r="C35" s="49">
        <f>SUM(D35:K35)</f>
        <v>199344299.34</v>
      </c>
      <c r="D35" s="26"/>
      <c r="E35" s="27"/>
      <c r="F35" s="18">
        <v>0</v>
      </c>
      <c r="G35" s="16">
        <f t="shared" ref="G35" si="14">G36</f>
        <v>12687270</v>
      </c>
      <c r="H35" s="18">
        <f>H36</f>
        <v>186657029.34</v>
      </c>
      <c r="I35" s="18">
        <v>0</v>
      </c>
      <c r="J35" s="18">
        <v>0</v>
      </c>
      <c r="K35" s="18">
        <v>0</v>
      </c>
      <c r="L35" s="18">
        <v>0</v>
      </c>
      <c r="M35" s="61" t="s">
        <v>3</v>
      </c>
      <c r="N35" s="14" t="b">
        <f t="shared" si="1"/>
        <v>1</v>
      </c>
    </row>
    <row r="36" spans="1:14" ht="48" customHeight="1" x14ac:dyDescent="0.2">
      <c r="A36" s="64"/>
      <c r="B36" s="50" t="s">
        <v>15</v>
      </c>
      <c r="C36" s="49">
        <f>SUM(D36:K36)</f>
        <v>199344299.34</v>
      </c>
      <c r="D36" s="26"/>
      <c r="E36" s="27"/>
      <c r="F36" s="18">
        <v>0</v>
      </c>
      <c r="G36" s="16">
        <v>12687270</v>
      </c>
      <c r="H36" s="18">
        <v>186657029.34</v>
      </c>
      <c r="I36" s="18">
        <v>0</v>
      </c>
      <c r="J36" s="18">
        <v>0</v>
      </c>
      <c r="K36" s="18">
        <v>0</v>
      </c>
      <c r="L36" s="18">
        <v>0</v>
      </c>
      <c r="M36" s="61"/>
      <c r="N36" s="14" t="b">
        <f t="shared" si="1"/>
        <v>1</v>
      </c>
    </row>
    <row r="37" spans="1:14" ht="16.5" customHeight="1" x14ac:dyDescent="0.2">
      <c r="A37" s="64" t="s">
        <v>78</v>
      </c>
      <c r="B37" s="17" t="s">
        <v>16</v>
      </c>
      <c r="C37" s="16">
        <f>C38</f>
        <v>67365650</v>
      </c>
      <c r="D37" s="16"/>
      <c r="E37" s="16"/>
      <c r="F37" s="18">
        <f>F38</f>
        <v>4282340</v>
      </c>
      <c r="G37" s="18">
        <v>0</v>
      </c>
      <c r="H37" s="18">
        <f>H38</f>
        <v>63083310</v>
      </c>
      <c r="I37" s="18">
        <v>0</v>
      </c>
      <c r="J37" s="18">
        <v>0</v>
      </c>
      <c r="K37" s="18">
        <v>0</v>
      </c>
      <c r="L37" s="18">
        <v>0</v>
      </c>
      <c r="M37" s="61" t="s">
        <v>3</v>
      </c>
      <c r="N37" s="14" t="b">
        <f t="shared" si="1"/>
        <v>1</v>
      </c>
    </row>
    <row r="38" spans="1:14" ht="36" customHeight="1" x14ac:dyDescent="0.2">
      <c r="A38" s="64"/>
      <c r="B38" s="50" t="s">
        <v>15</v>
      </c>
      <c r="C38" s="16">
        <f>SUM(D38:L38)</f>
        <v>67365650</v>
      </c>
      <c r="D38" s="16"/>
      <c r="E38" s="16"/>
      <c r="F38" s="18">
        <v>4282340</v>
      </c>
      <c r="G38" s="18">
        <v>0</v>
      </c>
      <c r="H38" s="18">
        <v>63083310</v>
      </c>
      <c r="I38" s="18">
        <v>0</v>
      </c>
      <c r="J38" s="18">
        <v>0</v>
      </c>
      <c r="K38" s="18">
        <v>0</v>
      </c>
      <c r="L38" s="18">
        <v>0</v>
      </c>
      <c r="M38" s="61"/>
      <c r="N38" s="14" t="b">
        <f t="shared" si="1"/>
        <v>1</v>
      </c>
    </row>
    <row r="39" spans="1:14" s="58" customFormat="1" ht="15.75" customHeight="1" x14ac:dyDescent="0.2">
      <c r="A39" s="78" t="s">
        <v>119</v>
      </c>
      <c r="B39" s="52" t="s">
        <v>16</v>
      </c>
      <c r="C39" s="53">
        <f t="shared" ref="C39:C40" si="15">SUM(D39:K39)</f>
        <v>130216648.33</v>
      </c>
      <c r="D39" s="54"/>
      <c r="E39" s="54"/>
      <c r="F39" s="54">
        <v>67951737.950000003</v>
      </c>
      <c r="G39" s="55">
        <v>33886452.710000001</v>
      </c>
      <c r="H39" s="56">
        <v>28378457.670000002</v>
      </c>
      <c r="I39" s="56">
        <v>0</v>
      </c>
      <c r="J39" s="56">
        <v>0</v>
      </c>
      <c r="K39" s="56">
        <v>0</v>
      </c>
      <c r="L39" s="56">
        <v>0</v>
      </c>
      <c r="M39" s="77" t="s">
        <v>4</v>
      </c>
      <c r="N39" s="57" t="b">
        <f t="shared" si="1"/>
        <v>1</v>
      </c>
    </row>
    <row r="40" spans="1:14" s="58" customFormat="1" ht="50.25" customHeight="1" x14ac:dyDescent="0.2">
      <c r="A40" s="78"/>
      <c r="B40" s="59" t="s">
        <v>15</v>
      </c>
      <c r="C40" s="53">
        <f t="shared" si="15"/>
        <v>130216648.33</v>
      </c>
      <c r="D40" s="54"/>
      <c r="E40" s="54"/>
      <c r="F40" s="54">
        <v>67951737.950000003</v>
      </c>
      <c r="G40" s="55">
        <v>33886452.710000001</v>
      </c>
      <c r="H40" s="56">
        <v>28378457.670000002</v>
      </c>
      <c r="I40" s="56">
        <v>0</v>
      </c>
      <c r="J40" s="56">
        <v>0</v>
      </c>
      <c r="K40" s="56">
        <v>0</v>
      </c>
      <c r="L40" s="56">
        <v>0</v>
      </c>
      <c r="M40" s="77"/>
      <c r="N40" s="57" t="b">
        <f t="shared" si="1"/>
        <v>1</v>
      </c>
    </row>
    <row r="41" spans="1:14" s="58" customFormat="1" ht="11.25" hidden="1" customHeight="1" x14ac:dyDescent="0.2">
      <c r="A41" s="67"/>
      <c r="B41" s="52"/>
      <c r="C41" s="54"/>
      <c r="D41" s="54"/>
      <c r="E41" s="53"/>
      <c r="F41" s="56"/>
      <c r="G41" s="56"/>
      <c r="H41" s="56"/>
      <c r="I41" s="56">
        <v>0</v>
      </c>
      <c r="J41" s="56">
        <v>0</v>
      </c>
      <c r="K41" s="56">
        <v>0</v>
      </c>
      <c r="L41" s="56">
        <v>0</v>
      </c>
      <c r="M41" s="77" t="s">
        <v>4</v>
      </c>
      <c r="N41" s="57" t="b">
        <f t="shared" si="1"/>
        <v>1</v>
      </c>
    </row>
    <row r="42" spans="1:14" s="58" customFormat="1" ht="12.75" hidden="1" customHeight="1" x14ac:dyDescent="0.2">
      <c r="A42" s="67"/>
      <c r="B42" s="59"/>
      <c r="C42" s="54"/>
      <c r="D42" s="54"/>
      <c r="E42" s="53"/>
      <c r="F42" s="56"/>
      <c r="G42" s="56"/>
      <c r="H42" s="56"/>
      <c r="I42" s="56">
        <v>0</v>
      </c>
      <c r="J42" s="56">
        <v>0</v>
      </c>
      <c r="K42" s="56">
        <v>0</v>
      </c>
      <c r="L42" s="56">
        <v>0</v>
      </c>
      <c r="M42" s="77"/>
      <c r="N42" s="57" t="b">
        <f t="shared" si="1"/>
        <v>1</v>
      </c>
    </row>
    <row r="43" spans="1:14" s="58" customFormat="1" ht="21" customHeight="1" x14ac:dyDescent="0.2">
      <c r="A43" s="78" t="s">
        <v>111</v>
      </c>
      <c r="B43" s="52" t="s">
        <v>16</v>
      </c>
      <c r="C43" s="54">
        <f>C44</f>
        <v>309071339.22000003</v>
      </c>
      <c r="D43" s="54"/>
      <c r="E43" s="53"/>
      <c r="F43" s="56">
        <f>F44</f>
        <v>57105196.450000003</v>
      </c>
      <c r="G43" s="56">
        <f t="shared" ref="G43:H43" si="16">G44</f>
        <v>135987728.53999999</v>
      </c>
      <c r="H43" s="56">
        <f t="shared" si="16"/>
        <v>115978414.23</v>
      </c>
      <c r="I43" s="56">
        <v>0</v>
      </c>
      <c r="J43" s="56">
        <v>0</v>
      </c>
      <c r="K43" s="56">
        <v>0</v>
      </c>
      <c r="L43" s="56">
        <v>0</v>
      </c>
      <c r="M43" s="77" t="s">
        <v>4</v>
      </c>
      <c r="N43" s="57" t="b">
        <f t="shared" si="1"/>
        <v>1</v>
      </c>
    </row>
    <row r="44" spans="1:14" s="58" customFormat="1" ht="45" customHeight="1" x14ac:dyDescent="0.2">
      <c r="A44" s="78"/>
      <c r="B44" s="59" t="s">
        <v>15</v>
      </c>
      <c r="C44" s="54">
        <f>F44+H44+G44</f>
        <v>309071339.22000003</v>
      </c>
      <c r="D44" s="54"/>
      <c r="E44" s="53"/>
      <c r="F44" s="56">
        <v>57105196.450000003</v>
      </c>
      <c r="G44" s="56">
        <v>135987728.53999999</v>
      </c>
      <c r="H44" s="56">
        <v>115978414.23</v>
      </c>
      <c r="I44" s="56">
        <v>0</v>
      </c>
      <c r="J44" s="56">
        <v>0</v>
      </c>
      <c r="K44" s="56">
        <v>0</v>
      </c>
      <c r="L44" s="56">
        <v>0</v>
      </c>
      <c r="M44" s="77"/>
      <c r="N44" s="57" t="b">
        <f t="shared" si="1"/>
        <v>1</v>
      </c>
    </row>
    <row r="45" spans="1:14" ht="29.25" customHeight="1" x14ac:dyDescent="0.2">
      <c r="A45" s="83" t="s">
        <v>120</v>
      </c>
      <c r="B45" s="17" t="s">
        <v>16</v>
      </c>
      <c r="C45" s="41">
        <f>F45+G45+H45+I45+J45+K45+L45</f>
        <v>55293840</v>
      </c>
      <c r="D45" s="41"/>
      <c r="E45" s="43"/>
      <c r="F45" s="18">
        <v>0</v>
      </c>
      <c r="G45" s="40">
        <f t="shared" ref="G45:H45" si="17">G46</f>
        <v>4496990</v>
      </c>
      <c r="H45" s="40">
        <f t="shared" si="17"/>
        <v>50796850</v>
      </c>
      <c r="I45" s="18">
        <v>0</v>
      </c>
      <c r="J45" s="18">
        <v>0</v>
      </c>
      <c r="K45" s="18">
        <v>0</v>
      </c>
      <c r="L45" s="18">
        <v>0</v>
      </c>
      <c r="M45" s="81" t="s">
        <v>3</v>
      </c>
      <c r="N45" s="14"/>
    </row>
    <row r="46" spans="1:14" ht="42" customHeight="1" x14ac:dyDescent="0.2">
      <c r="A46" s="84"/>
      <c r="B46" s="50" t="s">
        <v>15</v>
      </c>
      <c r="C46" s="41">
        <f>F46+G46+H46+I46+J46+K46+L46</f>
        <v>55293840</v>
      </c>
      <c r="D46" s="41"/>
      <c r="E46" s="43"/>
      <c r="F46" s="18">
        <v>0</v>
      </c>
      <c r="G46" s="42">
        <v>4496990</v>
      </c>
      <c r="H46" s="41">
        <v>50796850</v>
      </c>
      <c r="I46" s="18">
        <v>0</v>
      </c>
      <c r="J46" s="18">
        <v>0</v>
      </c>
      <c r="K46" s="18">
        <v>0</v>
      </c>
      <c r="L46" s="18">
        <v>0</v>
      </c>
      <c r="M46" s="85"/>
      <c r="N46" s="14"/>
    </row>
    <row r="47" spans="1:14" ht="17.25" customHeight="1" x14ac:dyDescent="0.2">
      <c r="A47" s="65" t="s">
        <v>97</v>
      </c>
      <c r="B47" s="17" t="s">
        <v>16</v>
      </c>
      <c r="C47" s="16">
        <f>C48</f>
        <v>404420990.85000002</v>
      </c>
      <c r="D47" s="16">
        <f t="shared" ref="D47" si="18">D49+D51+D53+D55+D57+D59+D61</f>
        <v>0</v>
      </c>
      <c r="E47" s="16"/>
      <c r="F47" s="16">
        <f>F48</f>
        <v>187572429.78</v>
      </c>
      <c r="G47" s="16">
        <f t="shared" ref="G47:H47" si="19">G48</f>
        <v>74790781.070000008</v>
      </c>
      <c r="H47" s="16">
        <f t="shared" si="19"/>
        <v>142057780</v>
      </c>
      <c r="I47" s="18">
        <v>0</v>
      </c>
      <c r="J47" s="18">
        <v>0</v>
      </c>
      <c r="K47" s="18">
        <v>0</v>
      </c>
      <c r="L47" s="18">
        <v>0</v>
      </c>
      <c r="M47" s="63" t="s">
        <v>3</v>
      </c>
      <c r="N47" s="14" t="b">
        <f t="shared" si="1"/>
        <v>1</v>
      </c>
    </row>
    <row r="48" spans="1:14" ht="33.75" customHeight="1" x14ac:dyDescent="0.2">
      <c r="A48" s="65"/>
      <c r="B48" s="50" t="s">
        <v>15</v>
      </c>
      <c r="C48" s="16">
        <f>F48+G48+H48</f>
        <v>404420990.85000002</v>
      </c>
      <c r="D48" s="16">
        <f t="shared" ref="D48" si="20">D50+D52+D54+D56+D58+D60+D62</f>
        <v>0</v>
      </c>
      <c r="E48" s="16"/>
      <c r="F48" s="16">
        <f>F50+F52+F54+F56+F58+F60+F62+F65+F67</f>
        <v>187572429.78</v>
      </c>
      <c r="G48" s="16">
        <f>G50+G52+G54+G56+G58+G60+G62+G65+G67</f>
        <v>74790781.070000008</v>
      </c>
      <c r="H48" s="16">
        <f>H50+H52+H54+H56+H58+H60+H62+H65+H67</f>
        <v>142057780</v>
      </c>
      <c r="I48" s="18">
        <v>0</v>
      </c>
      <c r="J48" s="18">
        <v>0</v>
      </c>
      <c r="K48" s="18">
        <v>0</v>
      </c>
      <c r="L48" s="18">
        <v>0</v>
      </c>
      <c r="M48" s="63"/>
      <c r="N48" s="14" t="b">
        <f t="shared" si="1"/>
        <v>1</v>
      </c>
    </row>
    <row r="49" spans="1:14" ht="17.25" customHeight="1" x14ac:dyDescent="0.2">
      <c r="A49" s="65" t="s">
        <v>98</v>
      </c>
      <c r="B49" s="17" t="s">
        <v>16</v>
      </c>
      <c r="C49" s="16">
        <f t="shared" ref="C49:C58" si="21">SUM(D49:L49)</f>
        <v>105535224.09</v>
      </c>
      <c r="D49" s="16"/>
      <c r="E49" s="49"/>
      <c r="F49" s="27">
        <f>F50</f>
        <v>105535224.09</v>
      </c>
      <c r="G49" s="26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63" t="s">
        <v>3</v>
      </c>
      <c r="N49" s="14" t="b">
        <f t="shared" si="1"/>
        <v>1</v>
      </c>
    </row>
    <row r="50" spans="1:14" ht="37.5" customHeight="1" x14ac:dyDescent="0.2">
      <c r="A50" s="65"/>
      <c r="B50" s="50" t="s">
        <v>15</v>
      </c>
      <c r="C50" s="16">
        <f t="shared" si="21"/>
        <v>105535224.09</v>
      </c>
      <c r="D50" s="16"/>
      <c r="E50" s="16"/>
      <c r="F50" s="27">
        <f>132214098.09-26678874</f>
        <v>105535224.09</v>
      </c>
      <c r="G50" s="26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63"/>
      <c r="N50" s="14" t="b">
        <f t="shared" si="1"/>
        <v>1</v>
      </c>
    </row>
    <row r="51" spans="1:14" ht="17.25" customHeight="1" x14ac:dyDescent="0.2">
      <c r="A51" s="65" t="s">
        <v>99</v>
      </c>
      <c r="B51" s="17" t="s">
        <v>16</v>
      </c>
      <c r="C51" s="16">
        <f t="shared" si="21"/>
        <v>99530191.760000005</v>
      </c>
      <c r="D51" s="16"/>
      <c r="E51" s="27"/>
      <c r="F51" s="16">
        <f>F52</f>
        <v>61571652.780000001</v>
      </c>
      <c r="G51" s="16">
        <f>G52</f>
        <v>37958538.980000004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63" t="s">
        <v>3</v>
      </c>
      <c r="N51" s="14" t="b">
        <f t="shared" si="1"/>
        <v>1</v>
      </c>
    </row>
    <row r="52" spans="1:14" ht="37.5" customHeight="1" x14ac:dyDescent="0.2">
      <c r="A52" s="65"/>
      <c r="B52" s="50" t="s">
        <v>15</v>
      </c>
      <c r="C52" s="16">
        <f t="shared" si="21"/>
        <v>99530191.760000005</v>
      </c>
      <c r="D52" s="16"/>
      <c r="E52" s="27"/>
      <c r="F52" s="16">
        <v>61571652.780000001</v>
      </c>
      <c r="G52" s="38">
        <f>41228927.22-3263991.76-6396.48</f>
        <v>37958538.980000004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63"/>
      <c r="N52" s="14" t="b">
        <f t="shared" si="1"/>
        <v>1</v>
      </c>
    </row>
    <row r="53" spans="1:14" ht="17.25" customHeight="1" x14ac:dyDescent="0.2">
      <c r="A53" s="65" t="s">
        <v>100</v>
      </c>
      <c r="B53" s="17" t="s">
        <v>16</v>
      </c>
      <c r="C53" s="16">
        <f t="shared" si="21"/>
        <v>48813020</v>
      </c>
      <c r="D53" s="26"/>
      <c r="E53" s="26"/>
      <c r="F53" s="18">
        <v>0</v>
      </c>
      <c r="G53" s="16">
        <f t="shared" ref="G53" si="22">G54</f>
        <v>3790460</v>
      </c>
      <c r="H53" s="18">
        <v>45022560</v>
      </c>
      <c r="I53" s="18">
        <v>0</v>
      </c>
      <c r="J53" s="18">
        <v>0</v>
      </c>
      <c r="K53" s="18">
        <v>0</v>
      </c>
      <c r="L53" s="18">
        <v>0</v>
      </c>
      <c r="M53" s="63" t="s">
        <v>3</v>
      </c>
      <c r="N53" s="14" t="b">
        <f t="shared" si="1"/>
        <v>1</v>
      </c>
    </row>
    <row r="54" spans="1:14" ht="33" customHeight="1" x14ac:dyDescent="0.2">
      <c r="A54" s="65"/>
      <c r="B54" s="50" t="s">
        <v>15</v>
      </c>
      <c r="C54" s="16">
        <f t="shared" si="21"/>
        <v>48813020</v>
      </c>
      <c r="D54" s="26"/>
      <c r="E54" s="26"/>
      <c r="F54" s="18">
        <v>0</v>
      </c>
      <c r="G54" s="16">
        <v>3790460</v>
      </c>
      <c r="H54" s="18">
        <v>45022560</v>
      </c>
      <c r="I54" s="18">
        <v>0</v>
      </c>
      <c r="J54" s="18">
        <v>0</v>
      </c>
      <c r="K54" s="18">
        <v>0</v>
      </c>
      <c r="L54" s="18">
        <v>0</v>
      </c>
      <c r="M54" s="63"/>
      <c r="N54" s="14" t="b">
        <f t="shared" si="1"/>
        <v>1</v>
      </c>
    </row>
    <row r="55" spans="1:14" ht="17.25" customHeight="1" x14ac:dyDescent="0.2">
      <c r="A55" s="65" t="s">
        <v>101</v>
      </c>
      <c r="B55" s="17" t="s">
        <v>16</v>
      </c>
      <c r="C55" s="16">
        <f t="shared" si="21"/>
        <v>13797757.550000001</v>
      </c>
      <c r="D55" s="26"/>
      <c r="E55" s="16"/>
      <c r="F55" s="18">
        <v>0</v>
      </c>
      <c r="G55" s="18">
        <f>G56</f>
        <v>13797757.550000001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63" t="s">
        <v>3</v>
      </c>
      <c r="N55" s="14" t="b">
        <f t="shared" si="1"/>
        <v>1</v>
      </c>
    </row>
    <row r="56" spans="1:14" ht="66.75" customHeight="1" x14ac:dyDescent="0.2">
      <c r="A56" s="65"/>
      <c r="B56" s="50" t="s">
        <v>15</v>
      </c>
      <c r="C56" s="16">
        <f t="shared" si="21"/>
        <v>13797757.550000001</v>
      </c>
      <c r="D56" s="26"/>
      <c r="E56" s="16"/>
      <c r="F56" s="18">
        <v>0</v>
      </c>
      <c r="G56" s="18">
        <v>13797757.550000001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63"/>
      <c r="N56" s="14" t="b">
        <f t="shared" si="1"/>
        <v>1</v>
      </c>
    </row>
    <row r="57" spans="1:14" ht="17.25" customHeight="1" x14ac:dyDescent="0.2">
      <c r="A57" s="65" t="s">
        <v>102</v>
      </c>
      <c r="B57" s="17" t="s">
        <v>16</v>
      </c>
      <c r="C57" s="16">
        <f t="shared" si="21"/>
        <v>17082760</v>
      </c>
      <c r="D57" s="16"/>
      <c r="E57" s="18"/>
      <c r="F57" s="18">
        <v>0</v>
      </c>
      <c r="G57" s="18">
        <v>0</v>
      </c>
      <c r="H57" s="18">
        <v>17082760</v>
      </c>
      <c r="I57" s="18">
        <v>0</v>
      </c>
      <c r="J57" s="18">
        <v>0</v>
      </c>
      <c r="K57" s="18">
        <v>0</v>
      </c>
      <c r="L57" s="18">
        <v>0</v>
      </c>
      <c r="M57" s="63" t="s">
        <v>3</v>
      </c>
      <c r="N57" s="14" t="b">
        <f t="shared" si="1"/>
        <v>1</v>
      </c>
    </row>
    <row r="58" spans="1:14" ht="66.75" customHeight="1" x14ac:dyDescent="0.2">
      <c r="A58" s="65"/>
      <c r="B58" s="50" t="s">
        <v>15</v>
      </c>
      <c r="C58" s="16">
        <f t="shared" si="21"/>
        <v>17082760</v>
      </c>
      <c r="D58" s="49"/>
      <c r="E58" s="18"/>
      <c r="F58" s="18">
        <v>0</v>
      </c>
      <c r="G58" s="18">
        <v>0</v>
      </c>
      <c r="H58" s="18">
        <v>17082760</v>
      </c>
      <c r="I58" s="18">
        <v>0</v>
      </c>
      <c r="J58" s="18">
        <v>0</v>
      </c>
      <c r="K58" s="18">
        <v>0</v>
      </c>
      <c r="L58" s="18">
        <v>0</v>
      </c>
      <c r="M58" s="63"/>
      <c r="N58" s="14" t="b">
        <f t="shared" si="1"/>
        <v>1</v>
      </c>
    </row>
    <row r="59" spans="1:14" ht="24" customHeight="1" x14ac:dyDescent="0.2">
      <c r="A59" s="65" t="s">
        <v>109</v>
      </c>
      <c r="B59" s="48" t="s">
        <v>16</v>
      </c>
      <c r="C59" s="16">
        <f t="shared" ref="C59:C61" si="23">C60</f>
        <v>3803240</v>
      </c>
      <c r="D59" s="16"/>
      <c r="E59" s="18"/>
      <c r="F59" s="18">
        <v>0</v>
      </c>
      <c r="G59" s="16">
        <f>G60</f>
        <v>3803240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63" t="s">
        <v>3</v>
      </c>
      <c r="N59" s="14" t="b">
        <f t="shared" ref="N59:N78" si="24">SUM(E59:L59)=C59</f>
        <v>1</v>
      </c>
    </row>
    <row r="60" spans="1:14" ht="38.25" customHeight="1" x14ac:dyDescent="0.2">
      <c r="A60" s="65"/>
      <c r="B60" s="48" t="s">
        <v>15</v>
      </c>
      <c r="C60" s="16">
        <f>SUM(D60:L60)</f>
        <v>3803240</v>
      </c>
      <c r="D60" s="49"/>
      <c r="E60" s="18"/>
      <c r="F60" s="18">
        <v>0</v>
      </c>
      <c r="G60" s="16">
        <v>3803240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63"/>
      <c r="N60" s="14" t="b">
        <f t="shared" si="24"/>
        <v>1</v>
      </c>
    </row>
    <row r="61" spans="1:14" ht="18" customHeight="1" x14ac:dyDescent="0.2">
      <c r="A61" s="65" t="s">
        <v>121</v>
      </c>
      <c r="B61" s="17" t="s">
        <v>16</v>
      </c>
      <c r="C61" s="16">
        <f t="shared" si="23"/>
        <v>7818164.54</v>
      </c>
      <c r="D61" s="16"/>
      <c r="E61" s="16"/>
      <c r="F61" s="18">
        <v>0</v>
      </c>
      <c r="G61" s="18">
        <f>G62</f>
        <v>7818164.54</v>
      </c>
      <c r="H61" s="18"/>
      <c r="I61" s="18">
        <v>0</v>
      </c>
      <c r="J61" s="18">
        <v>0</v>
      </c>
      <c r="K61" s="18">
        <v>0</v>
      </c>
      <c r="L61" s="18">
        <v>0</v>
      </c>
      <c r="M61" s="63" t="s">
        <v>3</v>
      </c>
      <c r="N61" s="14" t="b">
        <f t="shared" si="24"/>
        <v>1</v>
      </c>
    </row>
    <row r="62" spans="1:14" ht="38.25" customHeight="1" x14ac:dyDescent="0.2">
      <c r="A62" s="65"/>
      <c r="B62" s="50" t="s">
        <v>15</v>
      </c>
      <c r="C62" s="16">
        <f>SUM(D62:L62)</f>
        <v>7818164.54</v>
      </c>
      <c r="D62" s="16"/>
      <c r="E62" s="16"/>
      <c r="F62" s="18">
        <v>0</v>
      </c>
      <c r="G62" s="40">
        <v>7818164.54</v>
      </c>
      <c r="H62" s="18"/>
      <c r="I62" s="18">
        <v>0</v>
      </c>
      <c r="J62" s="18">
        <v>0</v>
      </c>
      <c r="K62" s="18">
        <v>0</v>
      </c>
      <c r="L62" s="18">
        <v>0</v>
      </c>
      <c r="M62" s="63"/>
      <c r="N62" s="14" t="b">
        <f t="shared" si="24"/>
        <v>1</v>
      </c>
    </row>
    <row r="63" spans="1:14" s="7" customFormat="1" ht="35.25" hidden="1" customHeight="1" x14ac:dyDescent="0.2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14" t="b">
        <f t="shared" si="24"/>
        <v>1</v>
      </c>
    </row>
    <row r="64" spans="1:14" ht="24" customHeight="1" x14ac:dyDescent="0.2">
      <c r="A64" s="65" t="s">
        <v>103</v>
      </c>
      <c r="B64" s="17" t="s">
        <v>16</v>
      </c>
      <c r="C64" s="16">
        <f>C65</f>
        <v>87575080</v>
      </c>
      <c r="D64" s="16"/>
      <c r="E64" s="16"/>
      <c r="F64" s="18">
        <v>0</v>
      </c>
      <c r="G64" s="18">
        <f>G65</f>
        <v>7622620</v>
      </c>
      <c r="H64" s="18">
        <f>H65</f>
        <v>79952460</v>
      </c>
      <c r="I64" s="18">
        <v>0</v>
      </c>
      <c r="J64" s="18">
        <v>0</v>
      </c>
      <c r="K64" s="18">
        <v>0</v>
      </c>
      <c r="L64" s="18">
        <v>0</v>
      </c>
      <c r="M64" s="63" t="s">
        <v>3</v>
      </c>
      <c r="N64" s="14" t="b">
        <f t="shared" ref="N64:N65" si="25">SUM(E64:L64)=C64</f>
        <v>1</v>
      </c>
    </row>
    <row r="65" spans="1:14" ht="30.75" customHeight="1" x14ac:dyDescent="0.2">
      <c r="A65" s="65"/>
      <c r="B65" s="50" t="s">
        <v>15</v>
      </c>
      <c r="C65" s="16">
        <f>F65+G65+H65+I65+J65+K65+L65</f>
        <v>87575080</v>
      </c>
      <c r="D65" s="26"/>
      <c r="E65" s="18"/>
      <c r="F65" s="18">
        <v>0</v>
      </c>
      <c r="G65" s="18">
        <v>7622620</v>
      </c>
      <c r="H65" s="18">
        <v>79952460</v>
      </c>
      <c r="I65" s="18">
        <v>0</v>
      </c>
      <c r="J65" s="18">
        <v>0</v>
      </c>
      <c r="K65" s="18">
        <v>0</v>
      </c>
      <c r="L65" s="18">
        <v>0</v>
      </c>
      <c r="M65" s="63"/>
      <c r="N65" s="14" t="b">
        <f t="shared" si="25"/>
        <v>1</v>
      </c>
    </row>
    <row r="66" spans="1:14" ht="22.5" customHeight="1" x14ac:dyDescent="0.2">
      <c r="A66" s="65" t="s">
        <v>104</v>
      </c>
      <c r="B66" s="17" t="s">
        <v>16</v>
      </c>
      <c r="C66" s="16">
        <f>C67</f>
        <v>20465552.91</v>
      </c>
      <c r="D66" s="26"/>
      <c r="E66" s="27"/>
      <c r="F66" s="18">
        <f>F67</f>
        <v>20465552.91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63" t="s">
        <v>3</v>
      </c>
      <c r="N66" s="14" t="b">
        <f t="shared" si="24"/>
        <v>1</v>
      </c>
    </row>
    <row r="67" spans="1:14" ht="38.25" customHeight="1" x14ac:dyDescent="0.2">
      <c r="A67" s="65"/>
      <c r="B67" s="50" t="s">
        <v>15</v>
      </c>
      <c r="C67" s="16">
        <f t="shared" ref="C67" si="26">F67+G67+H67+I67+J67+K67+L67</f>
        <v>20465552.91</v>
      </c>
      <c r="D67" s="26"/>
      <c r="E67" s="27"/>
      <c r="F67" s="18">
        <v>20465552.91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63"/>
      <c r="N67" s="14" t="b">
        <f t="shared" si="24"/>
        <v>1</v>
      </c>
    </row>
    <row r="68" spans="1:14" ht="20.25" customHeight="1" x14ac:dyDescent="0.2">
      <c r="A68" s="65" t="s">
        <v>68</v>
      </c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14"/>
    </row>
    <row r="69" spans="1:14" ht="21.75" customHeight="1" x14ac:dyDescent="0.2">
      <c r="A69" s="65" t="s">
        <v>79</v>
      </c>
      <c r="B69" s="17" t="s">
        <v>16</v>
      </c>
      <c r="C69" s="16">
        <f>C71+C73</f>
        <v>11263221</v>
      </c>
      <c r="D69" s="26"/>
      <c r="E69" s="18"/>
      <c r="F69" s="18">
        <f>F70</f>
        <v>11263221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63" t="s">
        <v>3</v>
      </c>
      <c r="N69" s="14"/>
    </row>
    <row r="70" spans="1:14" ht="33.75" customHeight="1" x14ac:dyDescent="0.2">
      <c r="A70" s="65"/>
      <c r="B70" s="50" t="s">
        <v>15</v>
      </c>
      <c r="C70" s="16">
        <f>C72+C74</f>
        <v>11263221</v>
      </c>
      <c r="D70" s="26"/>
      <c r="E70" s="18"/>
      <c r="F70" s="18">
        <f>F72+F74</f>
        <v>11263221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63"/>
      <c r="N70" s="14"/>
    </row>
    <row r="71" spans="1:14" ht="20.25" customHeight="1" x14ac:dyDescent="0.2">
      <c r="A71" s="65" t="s">
        <v>110</v>
      </c>
      <c r="B71" s="17" t="s">
        <v>16</v>
      </c>
      <c r="C71" s="16">
        <f>C72</f>
        <v>720</v>
      </c>
      <c r="D71" s="26"/>
      <c r="E71" s="18"/>
      <c r="F71" s="18">
        <f>F72</f>
        <v>720</v>
      </c>
      <c r="G71" s="18">
        <v>0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63" t="s">
        <v>3</v>
      </c>
      <c r="N71" s="14"/>
    </row>
    <row r="72" spans="1:14" ht="33.75" customHeight="1" x14ac:dyDescent="0.2">
      <c r="A72" s="65"/>
      <c r="B72" s="50" t="s">
        <v>15</v>
      </c>
      <c r="C72" s="16">
        <f>F72+G72+H72+I72+J72+K72+L72</f>
        <v>720</v>
      </c>
      <c r="D72" s="26"/>
      <c r="E72" s="18"/>
      <c r="F72" s="18">
        <v>720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63"/>
      <c r="N72" s="14"/>
    </row>
    <row r="73" spans="1:14" ht="33.75" customHeight="1" x14ac:dyDescent="0.2">
      <c r="A73" s="65" t="s">
        <v>96</v>
      </c>
      <c r="B73" s="17" t="s">
        <v>16</v>
      </c>
      <c r="C73" s="16">
        <f t="shared" ref="C73:C74" si="27">F73+G73+H73+I73+J73+K73+L73</f>
        <v>11262501</v>
      </c>
      <c r="D73" s="26"/>
      <c r="E73" s="18"/>
      <c r="F73" s="18">
        <f>F74</f>
        <v>11262501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63" t="s">
        <v>3</v>
      </c>
      <c r="N73" s="14"/>
    </row>
    <row r="74" spans="1:14" ht="63" customHeight="1" x14ac:dyDescent="0.2">
      <c r="A74" s="65"/>
      <c r="B74" s="50" t="s">
        <v>15</v>
      </c>
      <c r="C74" s="16">
        <f t="shared" si="27"/>
        <v>11262501</v>
      </c>
      <c r="D74" s="26"/>
      <c r="E74" s="18"/>
      <c r="F74" s="18">
        <v>11262501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63"/>
      <c r="N74" s="14"/>
    </row>
    <row r="75" spans="1:14" s="7" customFormat="1" ht="21" customHeight="1" x14ac:dyDescent="0.2">
      <c r="A75" s="64" t="s">
        <v>42</v>
      </c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14" t="b">
        <f t="shared" si="24"/>
        <v>1</v>
      </c>
    </row>
    <row r="76" spans="1:14" s="7" customFormat="1" ht="15.75" customHeight="1" x14ac:dyDescent="0.2">
      <c r="A76" s="62" t="s">
        <v>80</v>
      </c>
      <c r="B76" s="50" t="s">
        <v>16</v>
      </c>
      <c r="C76" s="16">
        <f>SUM(D76:L76)</f>
        <v>4408906004.4799995</v>
      </c>
      <c r="D76" s="49"/>
      <c r="E76" s="49">
        <f t="shared" ref="E76" si="28">E78</f>
        <v>0</v>
      </c>
      <c r="F76" s="49">
        <f>F78+F77</f>
        <v>712613620</v>
      </c>
      <c r="G76" s="49">
        <f>G78+G77</f>
        <v>53637562</v>
      </c>
      <c r="H76" s="18">
        <v>0</v>
      </c>
      <c r="I76" s="49">
        <f t="shared" ref="I76:L76" si="29">I78+I77</f>
        <v>820938705.62</v>
      </c>
      <c r="J76" s="49">
        <f t="shared" si="29"/>
        <v>809228705.62</v>
      </c>
      <c r="K76" s="49">
        <f t="shared" si="29"/>
        <v>938838705.62</v>
      </c>
      <c r="L76" s="49">
        <f t="shared" si="29"/>
        <v>1073648705.62</v>
      </c>
      <c r="M76" s="61" t="s">
        <v>4</v>
      </c>
      <c r="N76" s="14" t="b">
        <f t="shared" si="24"/>
        <v>1</v>
      </c>
    </row>
    <row r="77" spans="1:14" s="7" customFormat="1" ht="49.5" customHeight="1" x14ac:dyDescent="0.2">
      <c r="A77" s="62"/>
      <c r="B77" s="50" t="s">
        <v>31</v>
      </c>
      <c r="C77" s="16">
        <f>SUM(D77:L77)</f>
        <v>997373500</v>
      </c>
      <c r="D77" s="26"/>
      <c r="E77" s="18">
        <v>0</v>
      </c>
      <c r="F77" s="18">
        <v>233389500</v>
      </c>
      <c r="G77" s="18">
        <v>0</v>
      </c>
      <c r="H77" s="18">
        <v>0</v>
      </c>
      <c r="I77" s="49">
        <v>190996000</v>
      </c>
      <c r="J77" s="49">
        <v>190996000</v>
      </c>
      <c r="K77" s="49">
        <v>190996000</v>
      </c>
      <c r="L77" s="49">
        <v>190996000</v>
      </c>
      <c r="M77" s="61"/>
      <c r="N77" s="14" t="b">
        <f t="shared" si="24"/>
        <v>1</v>
      </c>
    </row>
    <row r="78" spans="1:14" s="7" customFormat="1" ht="36" customHeight="1" x14ac:dyDescent="0.2">
      <c r="A78" s="62"/>
      <c r="B78" s="50" t="s">
        <v>15</v>
      </c>
      <c r="C78" s="16">
        <f>SUM(D78:L78)</f>
        <v>3411532504.4799995</v>
      </c>
      <c r="D78" s="49"/>
      <c r="E78" s="49"/>
      <c r="F78" s="49">
        <f>286113445.92+182726624.08+10384050</f>
        <v>479224120</v>
      </c>
      <c r="G78" s="49">
        <v>53637562</v>
      </c>
      <c r="H78" s="18">
        <v>0</v>
      </c>
      <c r="I78" s="49">
        <v>629942705.62</v>
      </c>
      <c r="J78" s="49">
        <v>618232705.62</v>
      </c>
      <c r="K78" s="49">
        <v>747842705.62</v>
      </c>
      <c r="L78" s="49">
        <v>882652705.62</v>
      </c>
      <c r="M78" s="61"/>
      <c r="N78" s="14" t="b">
        <f t="shared" si="24"/>
        <v>1</v>
      </c>
    </row>
    <row r="79" spans="1:14" s="7" customFormat="1" ht="20.25" customHeight="1" x14ac:dyDescent="0.2">
      <c r="A79" s="62" t="s">
        <v>81</v>
      </c>
      <c r="B79" s="17" t="s">
        <v>16</v>
      </c>
      <c r="C79" s="49">
        <f>C83</f>
        <v>1320130709.7</v>
      </c>
      <c r="D79" s="49"/>
      <c r="E79" s="49">
        <f t="shared" ref="E79:H79" si="30">E83</f>
        <v>0</v>
      </c>
      <c r="F79" s="49">
        <f>F83</f>
        <v>440109866</v>
      </c>
      <c r="G79" s="49">
        <f t="shared" si="30"/>
        <v>440020843.69999999</v>
      </c>
      <c r="H79" s="49">
        <f t="shared" si="30"/>
        <v>440000000</v>
      </c>
      <c r="I79" s="18">
        <v>0</v>
      </c>
      <c r="J79" s="18">
        <v>0</v>
      </c>
      <c r="K79" s="18">
        <v>0</v>
      </c>
      <c r="L79" s="18">
        <v>0</v>
      </c>
      <c r="M79" s="61" t="s">
        <v>4</v>
      </c>
      <c r="N79" s="14" t="b">
        <f t="shared" ref="N79:N85" si="31">SUM(E87:L87)=C87</f>
        <v>1</v>
      </c>
    </row>
    <row r="80" spans="1:14" s="7" customFormat="1" ht="64.5" customHeight="1" x14ac:dyDescent="0.2">
      <c r="A80" s="62"/>
      <c r="B80" s="17" t="s">
        <v>36</v>
      </c>
      <c r="C80" s="18">
        <v>0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61"/>
      <c r="N80" s="14" t="b">
        <f t="shared" si="31"/>
        <v>1</v>
      </c>
    </row>
    <row r="81" spans="1:14" s="7" customFormat="1" ht="51" customHeight="1" x14ac:dyDescent="0.2">
      <c r="A81" s="62"/>
      <c r="B81" s="50" t="s">
        <v>32</v>
      </c>
      <c r="C81" s="16">
        <f t="shared" ref="C81:C82" si="32">SUM(D81:L81)</f>
        <v>652625700</v>
      </c>
      <c r="D81" s="49"/>
      <c r="E81" s="49"/>
      <c r="F81" s="49">
        <f>F85</f>
        <v>220500900</v>
      </c>
      <c r="G81" s="49">
        <f>G85</f>
        <v>216062400</v>
      </c>
      <c r="H81" s="18">
        <v>216062400</v>
      </c>
      <c r="I81" s="18">
        <v>0</v>
      </c>
      <c r="J81" s="18">
        <v>0</v>
      </c>
      <c r="K81" s="18">
        <v>0</v>
      </c>
      <c r="L81" s="18">
        <v>0</v>
      </c>
      <c r="M81" s="61"/>
      <c r="N81" s="14" t="b">
        <f t="shared" si="31"/>
        <v>1</v>
      </c>
    </row>
    <row r="82" spans="1:14" s="7" customFormat="1" ht="33.75" customHeight="1" x14ac:dyDescent="0.2">
      <c r="A82" s="62"/>
      <c r="B82" s="50" t="s">
        <v>15</v>
      </c>
      <c r="C82" s="16">
        <f t="shared" si="32"/>
        <v>667505009.70000005</v>
      </c>
      <c r="D82" s="49"/>
      <c r="E82" s="49"/>
      <c r="F82" s="49">
        <v>219608966</v>
      </c>
      <c r="G82" s="49">
        <f>G86</f>
        <v>223958443.69999999</v>
      </c>
      <c r="H82" s="18">
        <v>223937600</v>
      </c>
      <c r="I82" s="18">
        <v>0</v>
      </c>
      <c r="J82" s="18">
        <v>0</v>
      </c>
      <c r="K82" s="18">
        <v>0</v>
      </c>
      <c r="L82" s="18">
        <v>0</v>
      </c>
      <c r="M82" s="61"/>
      <c r="N82" s="14" t="b">
        <f t="shared" si="31"/>
        <v>1</v>
      </c>
    </row>
    <row r="83" spans="1:14" s="7" customFormat="1" ht="18.75" customHeight="1" x14ac:dyDescent="0.2">
      <c r="A83" s="62" t="s">
        <v>82</v>
      </c>
      <c r="B83" s="17" t="s">
        <v>16</v>
      </c>
      <c r="C83" s="16">
        <f>SUM(D83:L83)</f>
        <v>1320130709.7</v>
      </c>
      <c r="D83" s="49"/>
      <c r="E83" s="49">
        <f t="shared" ref="E83:H83" si="33">SUM(E84:E86)</f>
        <v>0</v>
      </c>
      <c r="F83" s="49">
        <f t="shared" si="33"/>
        <v>440109866</v>
      </c>
      <c r="G83" s="49">
        <f t="shared" si="33"/>
        <v>440020843.69999999</v>
      </c>
      <c r="H83" s="49">
        <f t="shared" si="33"/>
        <v>440000000</v>
      </c>
      <c r="I83" s="18">
        <v>0</v>
      </c>
      <c r="J83" s="18">
        <v>0</v>
      </c>
      <c r="K83" s="18">
        <v>0</v>
      </c>
      <c r="L83" s="18">
        <v>0</v>
      </c>
      <c r="M83" s="61" t="s">
        <v>4</v>
      </c>
      <c r="N83" s="14" t="b">
        <f t="shared" si="31"/>
        <v>1</v>
      </c>
    </row>
    <row r="84" spans="1:14" s="7" customFormat="1" ht="62.25" customHeight="1" x14ac:dyDescent="0.2">
      <c r="A84" s="62"/>
      <c r="B84" s="17" t="s">
        <v>37</v>
      </c>
      <c r="C84" s="18">
        <v>0</v>
      </c>
      <c r="D84" s="18">
        <v>0</v>
      </c>
      <c r="E84" s="18"/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61"/>
      <c r="N84" s="14" t="b">
        <f t="shared" si="31"/>
        <v>1</v>
      </c>
    </row>
    <row r="85" spans="1:14" s="7" customFormat="1" ht="50.25" customHeight="1" x14ac:dyDescent="0.2">
      <c r="A85" s="62"/>
      <c r="B85" s="50" t="s">
        <v>32</v>
      </c>
      <c r="C85" s="16">
        <f t="shared" ref="C85:C86" si="34">SUM(D85:L85)</f>
        <v>652625700</v>
      </c>
      <c r="D85" s="49"/>
      <c r="E85" s="49"/>
      <c r="F85" s="49">
        <v>220500900</v>
      </c>
      <c r="G85" s="49">
        <v>216062400</v>
      </c>
      <c r="H85" s="18">
        <v>216062400</v>
      </c>
      <c r="I85" s="18">
        <v>0</v>
      </c>
      <c r="J85" s="18">
        <v>0</v>
      </c>
      <c r="K85" s="18">
        <v>0</v>
      </c>
      <c r="L85" s="18">
        <v>0</v>
      </c>
      <c r="M85" s="61"/>
      <c r="N85" s="14" t="b">
        <f t="shared" si="31"/>
        <v>1</v>
      </c>
    </row>
    <row r="86" spans="1:14" s="7" customFormat="1" ht="34.5" customHeight="1" x14ac:dyDescent="0.2">
      <c r="A86" s="62"/>
      <c r="B86" s="50" t="s">
        <v>15</v>
      </c>
      <c r="C86" s="16">
        <f t="shared" si="34"/>
        <v>667505009.70000005</v>
      </c>
      <c r="D86" s="49"/>
      <c r="E86" s="49"/>
      <c r="F86" s="49">
        <v>219608966</v>
      </c>
      <c r="G86" s="27">
        <v>223958443.69999999</v>
      </c>
      <c r="H86" s="18">
        <v>223937600</v>
      </c>
      <c r="I86" s="18">
        <v>0</v>
      </c>
      <c r="J86" s="18">
        <v>0</v>
      </c>
      <c r="K86" s="18">
        <v>0</v>
      </c>
      <c r="L86" s="18">
        <v>0</v>
      </c>
      <c r="M86" s="61"/>
      <c r="N86" s="14"/>
    </row>
    <row r="87" spans="1:14" s="7" customFormat="1" ht="21.75" customHeight="1" x14ac:dyDescent="0.2">
      <c r="A87" s="64" t="s">
        <v>43</v>
      </c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14" t="b">
        <f t="shared" ref="N87:N92" si="35">SUM(E94:L94)=C94</f>
        <v>1</v>
      </c>
    </row>
    <row r="88" spans="1:14" s="7" customFormat="1" ht="24" customHeight="1" x14ac:dyDescent="0.2">
      <c r="A88" s="62" t="s">
        <v>83</v>
      </c>
      <c r="B88" s="50" t="s">
        <v>16</v>
      </c>
      <c r="C88" s="16">
        <f t="shared" ref="C88:C90" si="36">SUM(D88:L88)</f>
        <v>14734427397.850002</v>
      </c>
      <c r="D88" s="49"/>
      <c r="E88" s="49">
        <f t="shared" ref="E88:L88" si="37">E90+E89</f>
        <v>0</v>
      </c>
      <c r="F88" s="49">
        <f t="shared" si="37"/>
        <v>1634185352.52</v>
      </c>
      <c r="G88" s="49">
        <f t="shared" si="37"/>
        <v>1396035011.25</v>
      </c>
      <c r="H88" s="49">
        <f t="shared" si="37"/>
        <v>1443733856.5599999</v>
      </c>
      <c r="I88" s="49">
        <f t="shared" si="37"/>
        <v>2462863294.3800001</v>
      </c>
      <c r="J88" s="49">
        <f t="shared" si="37"/>
        <v>2599203294.3800001</v>
      </c>
      <c r="K88" s="49">
        <f t="shared" si="37"/>
        <v>2599203294.3800001</v>
      </c>
      <c r="L88" s="49">
        <f t="shared" si="37"/>
        <v>2599203294.3800001</v>
      </c>
      <c r="M88" s="61" t="s">
        <v>4</v>
      </c>
      <c r="N88" s="14" t="b">
        <f t="shared" si="35"/>
        <v>1</v>
      </c>
    </row>
    <row r="89" spans="1:14" s="7" customFormat="1" ht="36" customHeight="1" x14ac:dyDescent="0.2">
      <c r="A89" s="62"/>
      <c r="B89" s="50" t="s">
        <v>31</v>
      </c>
      <c r="C89" s="18">
        <v>0</v>
      </c>
      <c r="D89" s="18">
        <v>0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61"/>
      <c r="N89" s="14" t="b">
        <f t="shared" si="35"/>
        <v>1</v>
      </c>
    </row>
    <row r="90" spans="1:14" s="7" customFormat="1" ht="37.5" customHeight="1" x14ac:dyDescent="0.2">
      <c r="A90" s="62"/>
      <c r="B90" s="50" t="s">
        <v>15</v>
      </c>
      <c r="C90" s="16">
        <f t="shared" si="36"/>
        <v>14734427397.850002</v>
      </c>
      <c r="D90" s="49"/>
      <c r="E90" s="49"/>
      <c r="F90" s="49">
        <f>1444617676.05+189567676.47</f>
        <v>1634185352.52</v>
      </c>
      <c r="G90" s="49">
        <f>1368852007.63+27183003.62</f>
        <v>1396035011.25</v>
      </c>
      <c r="H90" s="49">
        <f>1409762519.83+33971336.73</f>
        <v>1443733856.5599999</v>
      </c>
      <c r="I90" s="49">
        <v>2462863294.3800001</v>
      </c>
      <c r="J90" s="49">
        <f>2462863294.38+136340000</f>
        <v>2599203294.3800001</v>
      </c>
      <c r="K90" s="49">
        <f t="shared" ref="K90:L90" si="38">2462863294.38+136340000</f>
        <v>2599203294.3800001</v>
      </c>
      <c r="L90" s="49">
        <f t="shared" si="38"/>
        <v>2599203294.3800001</v>
      </c>
      <c r="M90" s="61"/>
      <c r="N90" s="14" t="b">
        <f t="shared" si="35"/>
        <v>1</v>
      </c>
    </row>
    <row r="91" spans="1:14" s="7" customFormat="1" ht="23.25" customHeight="1" x14ac:dyDescent="0.2">
      <c r="A91" s="62" t="s">
        <v>122</v>
      </c>
      <c r="B91" s="50" t="s">
        <v>16</v>
      </c>
      <c r="C91" s="16">
        <f t="shared" ref="C91" si="39">SUM(D91:L91)</f>
        <v>5623494.0499999998</v>
      </c>
      <c r="D91" s="49"/>
      <c r="E91" s="49">
        <f>E93+E92</f>
        <v>0</v>
      </c>
      <c r="F91" s="49">
        <f t="shared" ref="F91:H91" si="40">F93+F92</f>
        <v>5623494.0499999998</v>
      </c>
      <c r="G91" s="49">
        <f t="shared" si="40"/>
        <v>0</v>
      </c>
      <c r="H91" s="49">
        <f t="shared" si="40"/>
        <v>0</v>
      </c>
      <c r="I91" s="18">
        <v>0</v>
      </c>
      <c r="J91" s="18">
        <v>0</v>
      </c>
      <c r="K91" s="18">
        <v>0</v>
      </c>
      <c r="L91" s="18">
        <v>0</v>
      </c>
      <c r="M91" s="61" t="s">
        <v>3</v>
      </c>
      <c r="N91" s="14" t="b">
        <f t="shared" si="35"/>
        <v>1</v>
      </c>
    </row>
    <row r="92" spans="1:14" s="7" customFormat="1" ht="33" customHeight="1" x14ac:dyDescent="0.2">
      <c r="A92" s="62"/>
      <c r="B92" s="50" t="s">
        <v>31</v>
      </c>
      <c r="C92" s="18">
        <v>0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v>0</v>
      </c>
      <c r="J92" s="18">
        <v>0</v>
      </c>
      <c r="K92" s="18">
        <v>0</v>
      </c>
      <c r="L92" s="18">
        <v>0</v>
      </c>
      <c r="M92" s="61"/>
      <c r="N92" s="14" t="b">
        <f t="shared" si="35"/>
        <v>1</v>
      </c>
    </row>
    <row r="93" spans="1:14" s="7" customFormat="1" ht="38.25" customHeight="1" x14ac:dyDescent="0.2">
      <c r="A93" s="62"/>
      <c r="B93" s="50" t="s">
        <v>15</v>
      </c>
      <c r="C93" s="16">
        <f t="shared" ref="C93" si="41">SUM(D93:L93)</f>
        <v>5623494.0499999998</v>
      </c>
      <c r="D93" s="49"/>
      <c r="E93" s="49"/>
      <c r="F93" s="49">
        <v>5623494.0499999998</v>
      </c>
      <c r="G93" s="49"/>
      <c r="H93" s="49"/>
      <c r="I93" s="18">
        <v>0</v>
      </c>
      <c r="J93" s="18">
        <v>0</v>
      </c>
      <c r="K93" s="18">
        <v>0</v>
      </c>
      <c r="L93" s="18">
        <v>0</v>
      </c>
      <c r="M93" s="61"/>
      <c r="N93" s="14"/>
    </row>
    <row r="94" spans="1:14" s="7" customFormat="1" ht="15.75" customHeight="1" x14ac:dyDescent="0.2">
      <c r="A94" s="72" t="s">
        <v>84</v>
      </c>
      <c r="B94" s="50" t="s">
        <v>16</v>
      </c>
      <c r="C94" s="16">
        <f t="shared" ref="C94:C96" si="42">SUM(D94:L94)</f>
        <v>1099336000</v>
      </c>
      <c r="D94" s="49"/>
      <c r="E94" s="18">
        <v>0</v>
      </c>
      <c r="F94" s="49">
        <f t="shared" ref="F94:H96" si="43">F97</f>
        <v>157048000</v>
      </c>
      <c r="G94" s="49">
        <f t="shared" si="43"/>
        <v>157048000</v>
      </c>
      <c r="H94" s="49">
        <f t="shared" si="43"/>
        <v>157048000</v>
      </c>
      <c r="I94" s="49">
        <f t="shared" ref="I94:L94" si="44">I97</f>
        <v>157048000</v>
      </c>
      <c r="J94" s="49">
        <f t="shared" si="44"/>
        <v>157048000</v>
      </c>
      <c r="K94" s="49">
        <f t="shared" si="44"/>
        <v>157048000</v>
      </c>
      <c r="L94" s="49">
        <f t="shared" si="44"/>
        <v>157048000</v>
      </c>
      <c r="M94" s="61" t="s">
        <v>22</v>
      </c>
      <c r="N94" s="14"/>
    </row>
    <row r="95" spans="1:14" s="7" customFormat="1" ht="47.25" x14ac:dyDescent="0.2">
      <c r="A95" s="73"/>
      <c r="B95" s="50" t="s">
        <v>32</v>
      </c>
      <c r="C95" s="16">
        <f t="shared" si="42"/>
        <v>549668000</v>
      </c>
      <c r="D95" s="49"/>
      <c r="E95" s="18">
        <v>0</v>
      </c>
      <c r="F95" s="49">
        <f t="shared" si="43"/>
        <v>78524000</v>
      </c>
      <c r="G95" s="49">
        <f t="shared" si="43"/>
        <v>78524000</v>
      </c>
      <c r="H95" s="49">
        <f t="shared" si="43"/>
        <v>78524000</v>
      </c>
      <c r="I95" s="49">
        <f t="shared" ref="I95:L95" si="45">I98</f>
        <v>78524000</v>
      </c>
      <c r="J95" s="49">
        <f t="shared" si="45"/>
        <v>78524000</v>
      </c>
      <c r="K95" s="49">
        <f t="shared" si="45"/>
        <v>78524000</v>
      </c>
      <c r="L95" s="49">
        <f t="shared" si="45"/>
        <v>78524000</v>
      </c>
      <c r="M95" s="61"/>
      <c r="N95" s="14"/>
    </row>
    <row r="96" spans="1:14" s="7" customFormat="1" ht="31.5" x14ac:dyDescent="0.2">
      <c r="A96" s="74"/>
      <c r="B96" s="50" t="s">
        <v>15</v>
      </c>
      <c r="C96" s="16">
        <f t="shared" si="42"/>
        <v>549668000</v>
      </c>
      <c r="D96" s="49"/>
      <c r="E96" s="18">
        <v>0</v>
      </c>
      <c r="F96" s="49">
        <f t="shared" si="43"/>
        <v>78524000</v>
      </c>
      <c r="G96" s="49">
        <f t="shared" si="43"/>
        <v>78524000</v>
      </c>
      <c r="H96" s="49">
        <f t="shared" si="43"/>
        <v>78524000</v>
      </c>
      <c r="I96" s="49">
        <f t="shared" ref="I96:L96" si="46">I99</f>
        <v>78524000</v>
      </c>
      <c r="J96" s="49">
        <f t="shared" si="46"/>
        <v>78524000</v>
      </c>
      <c r="K96" s="49">
        <f t="shared" si="46"/>
        <v>78524000</v>
      </c>
      <c r="L96" s="49">
        <f t="shared" si="46"/>
        <v>78524000</v>
      </c>
      <c r="M96" s="44"/>
      <c r="N96" s="14"/>
    </row>
    <row r="97" spans="1:14" s="7" customFormat="1" ht="15.75" x14ac:dyDescent="0.2">
      <c r="A97" s="62" t="s">
        <v>123</v>
      </c>
      <c r="B97" s="50" t="s">
        <v>16</v>
      </c>
      <c r="C97" s="16">
        <f>SUM(D97:L97)</f>
        <v>1099336000</v>
      </c>
      <c r="D97" s="49"/>
      <c r="E97" s="18">
        <v>0</v>
      </c>
      <c r="F97" s="49">
        <f t="shared" ref="F97:H97" si="47">SUM(F98:F99)</f>
        <v>157048000</v>
      </c>
      <c r="G97" s="49">
        <f t="shared" si="47"/>
        <v>157048000</v>
      </c>
      <c r="H97" s="49">
        <f t="shared" si="47"/>
        <v>157048000</v>
      </c>
      <c r="I97" s="49">
        <f t="shared" ref="I97:L97" si="48">SUM(I98:I99)</f>
        <v>157048000</v>
      </c>
      <c r="J97" s="49">
        <f t="shared" si="48"/>
        <v>157048000</v>
      </c>
      <c r="K97" s="49">
        <f t="shared" si="48"/>
        <v>157048000</v>
      </c>
      <c r="L97" s="49">
        <f t="shared" si="48"/>
        <v>157048000</v>
      </c>
      <c r="M97" s="61" t="s">
        <v>22</v>
      </c>
      <c r="N97" s="14"/>
    </row>
    <row r="98" spans="1:14" s="7" customFormat="1" ht="47.25" x14ac:dyDescent="0.2">
      <c r="A98" s="62"/>
      <c r="B98" s="50" t="s">
        <v>32</v>
      </c>
      <c r="C98" s="16">
        <f>SUM(D98:L98)</f>
        <v>549668000</v>
      </c>
      <c r="D98" s="49"/>
      <c r="E98" s="18">
        <v>0</v>
      </c>
      <c r="F98" s="49">
        <v>78524000</v>
      </c>
      <c r="G98" s="49">
        <v>78524000</v>
      </c>
      <c r="H98" s="49">
        <v>78524000</v>
      </c>
      <c r="I98" s="49">
        <v>78524000</v>
      </c>
      <c r="J98" s="49">
        <v>78524000</v>
      </c>
      <c r="K98" s="49">
        <v>78524000</v>
      </c>
      <c r="L98" s="49">
        <v>78524000</v>
      </c>
      <c r="M98" s="61"/>
      <c r="N98" s="14"/>
    </row>
    <row r="99" spans="1:14" s="7" customFormat="1" ht="31.5" x14ac:dyDescent="0.2">
      <c r="A99" s="62"/>
      <c r="B99" s="50" t="s">
        <v>15</v>
      </c>
      <c r="C99" s="16">
        <f>SUM(D99:L99)</f>
        <v>549668000</v>
      </c>
      <c r="D99" s="49"/>
      <c r="E99" s="18">
        <v>0</v>
      </c>
      <c r="F99" s="49">
        <v>78524000</v>
      </c>
      <c r="G99" s="49">
        <v>78524000</v>
      </c>
      <c r="H99" s="49">
        <v>78524000</v>
      </c>
      <c r="I99" s="49">
        <v>78524000</v>
      </c>
      <c r="J99" s="49">
        <v>78524000</v>
      </c>
      <c r="K99" s="49">
        <v>78524000</v>
      </c>
      <c r="L99" s="49">
        <v>78524000</v>
      </c>
      <c r="M99" s="61"/>
      <c r="N99" s="14"/>
    </row>
    <row r="100" spans="1:14" s="7" customFormat="1" ht="15.75" x14ac:dyDescent="0.2">
      <c r="A100" s="62" t="s">
        <v>44</v>
      </c>
      <c r="B100" s="50" t="s">
        <v>16</v>
      </c>
      <c r="C100" s="18">
        <v>0</v>
      </c>
      <c r="D100" s="18">
        <v>0</v>
      </c>
      <c r="E100" s="18">
        <v>0</v>
      </c>
      <c r="F100" s="18">
        <v>0</v>
      </c>
      <c r="G100" s="18">
        <v>0</v>
      </c>
      <c r="H100" s="18">
        <v>0</v>
      </c>
      <c r="I100" s="18">
        <v>0</v>
      </c>
      <c r="J100" s="18">
        <v>0</v>
      </c>
      <c r="K100" s="18">
        <v>0</v>
      </c>
      <c r="L100" s="18">
        <v>0</v>
      </c>
      <c r="M100" s="61" t="s">
        <v>22</v>
      </c>
      <c r="N100" s="14"/>
    </row>
    <row r="101" spans="1:14" s="7" customFormat="1" ht="47.25" x14ac:dyDescent="0.2">
      <c r="A101" s="62"/>
      <c r="B101" s="50" t="s">
        <v>32</v>
      </c>
      <c r="C101" s="18">
        <v>0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v>0</v>
      </c>
      <c r="J101" s="18">
        <v>0</v>
      </c>
      <c r="K101" s="18">
        <v>0</v>
      </c>
      <c r="L101" s="18">
        <v>0</v>
      </c>
      <c r="M101" s="61"/>
      <c r="N101" s="14"/>
    </row>
    <row r="102" spans="1:14" s="7" customFormat="1" ht="33.75" customHeight="1" x14ac:dyDescent="0.2">
      <c r="A102" s="62"/>
      <c r="B102" s="50" t="s">
        <v>15</v>
      </c>
      <c r="C102" s="18">
        <v>0</v>
      </c>
      <c r="D102" s="18">
        <v>0</v>
      </c>
      <c r="E102" s="18">
        <v>0</v>
      </c>
      <c r="F102" s="18">
        <v>0</v>
      </c>
      <c r="G102" s="18">
        <v>0</v>
      </c>
      <c r="H102" s="18">
        <v>0</v>
      </c>
      <c r="I102" s="18">
        <v>0</v>
      </c>
      <c r="J102" s="18">
        <v>0</v>
      </c>
      <c r="K102" s="18">
        <v>0</v>
      </c>
      <c r="L102" s="18">
        <v>0</v>
      </c>
      <c r="M102" s="61"/>
      <c r="N102" s="14"/>
    </row>
    <row r="103" spans="1:14" s="7" customFormat="1" ht="15.75" x14ac:dyDescent="0.2">
      <c r="A103" s="62" t="s">
        <v>45</v>
      </c>
      <c r="B103" s="50" t="s">
        <v>16</v>
      </c>
      <c r="C103" s="18">
        <v>0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v>0</v>
      </c>
      <c r="J103" s="18">
        <v>0</v>
      </c>
      <c r="K103" s="18">
        <v>0</v>
      </c>
      <c r="L103" s="18">
        <v>0</v>
      </c>
      <c r="M103" s="61" t="s">
        <v>22</v>
      </c>
      <c r="N103" s="14"/>
    </row>
    <row r="104" spans="1:14" s="7" customFormat="1" ht="49.5" customHeight="1" x14ac:dyDescent="0.2">
      <c r="A104" s="62"/>
      <c r="B104" s="50" t="s">
        <v>32</v>
      </c>
      <c r="C104" s="18">
        <v>0</v>
      </c>
      <c r="D104" s="18"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v>0</v>
      </c>
      <c r="J104" s="18">
        <v>0</v>
      </c>
      <c r="K104" s="18">
        <v>0</v>
      </c>
      <c r="L104" s="18">
        <v>0</v>
      </c>
      <c r="M104" s="61"/>
      <c r="N104" s="14"/>
    </row>
    <row r="105" spans="1:14" s="7" customFormat="1" ht="31.5" x14ac:dyDescent="0.2">
      <c r="A105" s="62"/>
      <c r="B105" s="50" t="s">
        <v>15</v>
      </c>
      <c r="C105" s="18">
        <v>0</v>
      </c>
      <c r="D105" s="18"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v>0</v>
      </c>
      <c r="J105" s="18">
        <v>0</v>
      </c>
      <c r="K105" s="18">
        <v>0</v>
      </c>
      <c r="L105" s="18">
        <v>0</v>
      </c>
      <c r="M105" s="61"/>
      <c r="N105" s="14"/>
    </row>
    <row r="106" spans="1:14" s="7" customFormat="1" ht="15.75" x14ac:dyDescent="0.2">
      <c r="A106" s="62" t="s">
        <v>46</v>
      </c>
      <c r="B106" s="50" t="s">
        <v>16</v>
      </c>
      <c r="C106" s="18">
        <v>0</v>
      </c>
      <c r="D106" s="18">
        <v>0</v>
      </c>
      <c r="E106" s="18">
        <v>0</v>
      </c>
      <c r="F106" s="18">
        <v>0</v>
      </c>
      <c r="G106" s="18">
        <v>0</v>
      </c>
      <c r="H106" s="18">
        <v>0</v>
      </c>
      <c r="I106" s="18">
        <v>0</v>
      </c>
      <c r="J106" s="18">
        <v>0</v>
      </c>
      <c r="K106" s="18">
        <v>0</v>
      </c>
      <c r="L106" s="18">
        <v>0</v>
      </c>
      <c r="M106" s="61" t="s">
        <v>22</v>
      </c>
      <c r="N106" s="14"/>
    </row>
    <row r="107" spans="1:14" s="7" customFormat="1" ht="48" customHeight="1" x14ac:dyDescent="0.2">
      <c r="A107" s="62"/>
      <c r="B107" s="50" t="s">
        <v>32</v>
      </c>
      <c r="C107" s="18">
        <v>0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v>0</v>
      </c>
      <c r="J107" s="18">
        <v>0</v>
      </c>
      <c r="K107" s="18">
        <v>0</v>
      </c>
      <c r="L107" s="18">
        <v>0</v>
      </c>
      <c r="M107" s="61"/>
      <c r="N107" s="14"/>
    </row>
    <row r="108" spans="1:14" s="7" customFormat="1" ht="31.5" x14ac:dyDescent="0.2">
      <c r="A108" s="62"/>
      <c r="B108" s="50" t="s">
        <v>15</v>
      </c>
      <c r="C108" s="18">
        <v>0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v>0</v>
      </c>
      <c r="J108" s="18">
        <v>0</v>
      </c>
      <c r="K108" s="18">
        <v>0</v>
      </c>
      <c r="L108" s="18">
        <v>0</v>
      </c>
      <c r="M108" s="61"/>
      <c r="N108" s="14"/>
    </row>
    <row r="109" spans="1:14" s="7" customFormat="1" ht="15.75" x14ac:dyDescent="0.2">
      <c r="A109" s="62" t="s">
        <v>47</v>
      </c>
      <c r="B109" s="50" t="s">
        <v>16</v>
      </c>
      <c r="C109" s="18">
        <v>0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61" t="s">
        <v>22</v>
      </c>
      <c r="N109" s="14"/>
    </row>
    <row r="110" spans="1:14" s="7" customFormat="1" ht="47.25" x14ac:dyDescent="0.2">
      <c r="A110" s="62"/>
      <c r="B110" s="50" t="s">
        <v>32</v>
      </c>
      <c r="C110" s="18">
        <v>0</v>
      </c>
      <c r="D110" s="18"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61"/>
      <c r="N110" s="14"/>
    </row>
    <row r="111" spans="1:14" s="7" customFormat="1" ht="31.5" x14ac:dyDescent="0.2">
      <c r="A111" s="62"/>
      <c r="B111" s="50" t="s">
        <v>15</v>
      </c>
      <c r="C111" s="18">
        <v>0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61"/>
      <c r="N111" s="14"/>
    </row>
    <row r="112" spans="1:14" s="7" customFormat="1" ht="15.75" x14ac:dyDescent="0.2">
      <c r="A112" s="62" t="s">
        <v>48</v>
      </c>
      <c r="B112" s="50" t="s">
        <v>16</v>
      </c>
      <c r="C112" s="18">
        <v>0</v>
      </c>
      <c r="D112" s="18">
        <v>0</v>
      </c>
      <c r="E112" s="18">
        <v>0</v>
      </c>
      <c r="F112" s="18">
        <v>0</v>
      </c>
      <c r="G112" s="18">
        <v>0</v>
      </c>
      <c r="H112" s="18">
        <v>0</v>
      </c>
      <c r="I112" s="18">
        <v>0</v>
      </c>
      <c r="J112" s="18">
        <v>0</v>
      </c>
      <c r="K112" s="18">
        <v>0</v>
      </c>
      <c r="L112" s="18">
        <v>0</v>
      </c>
      <c r="M112" s="61" t="s">
        <v>22</v>
      </c>
      <c r="N112" s="14"/>
    </row>
    <row r="113" spans="1:14" s="7" customFormat="1" ht="47.25" x14ac:dyDescent="0.2">
      <c r="A113" s="62"/>
      <c r="B113" s="50" t="s">
        <v>32</v>
      </c>
      <c r="C113" s="18">
        <v>0</v>
      </c>
      <c r="D113" s="18">
        <v>0</v>
      </c>
      <c r="E113" s="18">
        <v>0</v>
      </c>
      <c r="F113" s="18">
        <v>0</v>
      </c>
      <c r="G113" s="18">
        <v>0</v>
      </c>
      <c r="H113" s="18">
        <v>0</v>
      </c>
      <c r="I113" s="18">
        <v>0</v>
      </c>
      <c r="J113" s="18">
        <v>0</v>
      </c>
      <c r="K113" s="18">
        <v>0</v>
      </c>
      <c r="L113" s="18">
        <v>0</v>
      </c>
      <c r="M113" s="61"/>
      <c r="N113" s="14"/>
    </row>
    <row r="114" spans="1:14" s="7" customFormat="1" ht="31.5" x14ac:dyDescent="0.2">
      <c r="A114" s="62"/>
      <c r="B114" s="50" t="s">
        <v>15</v>
      </c>
      <c r="C114" s="18">
        <v>0</v>
      </c>
      <c r="D114" s="18">
        <v>0</v>
      </c>
      <c r="E114" s="18">
        <v>0</v>
      </c>
      <c r="F114" s="18">
        <v>0</v>
      </c>
      <c r="G114" s="18">
        <v>0</v>
      </c>
      <c r="H114" s="18">
        <v>0</v>
      </c>
      <c r="I114" s="18">
        <v>0</v>
      </c>
      <c r="J114" s="18">
        <v>0</v>
      </c>
      <c r="K114" s="18">
        <v>0</v>
      </c>
      <c r="L114" s="18">
        <v>0</v>
      </c>
      <c r="M114" s="61"/>
      <c r="N114" s="14"/>
    </row>
    <row r="115" spans="1:14" s="7" customFormat="1" ht="15.75" x14ac:dyDescent="0.2">
      <c r="A115" s="62" t="s">
        <v>49</v>
      </c>
      <c r="B115" s="50" t="s">
        <v>16</v>
      </c>
      <c r="C115" s="18">
        <v>0</v>
      </c>
      <c r="D115" s="18">
        <v>0</v>
      </c>
      <c r="E115" s="18">
        <v>0</v>
      </c>
      <c r="F115" s="18">
        <v>0</v>
      </c>
      <c r="G115" s="18">
        <v>0</v>
      </c>
      <c r="H115" s="18">
        <v>0</v>
      </c>
      <c r="I115" s="18">
        <v>0</v>
      </c>
      <c r="J115" s="18">
        <v>0</v>
      </c>
      <c r="K115" s="18">
        <v>0</v>
      </c>
      <c r="L115" s="18">
        <v>0</v>
      </c>
      <c r="M115" s="61" t="s">
        <v>22</v>
      </c>
      <c r="N115" s="14"/>
    </row>
    <row r="116" spans="1:14" s="7" customFormat="1" ht="47.25" x14ac:dyDescent="0.2">
      <c r="A116" s="62"/>
      <c r="B116" s="50" t="s">
        <v>32</v>
      </c>
      <c r="C116" s="18">
        <v>0</v>
      </c>
      <c r="D116" s="18">
        <v>0</v>
      </c>
      <c r="E116" s="18">
        <v>0</v>
      </c>
      <c r="F116" s="18">
        <v>0</v>
      </c>
      <c r="G116" s="18">
        <v>0</v>
      </c>
      <c r="H116" s="18">
        <v>0</v>
      </c>
      <c r="I116" s="18">
        <v>0</v>
      </c>
      <c r="J116" s="18">
        <v>0</v>
      </c>
      <c r="K116" s="18">
        <v>0</v>
      </c>
      <c r="L116" s="18">
        <v>0</v>
      </c>
      <c r="M116" s="61"/>
      <c r="N116" s="14"/>
    </row>
    <row r="117" spans="1:14" s="7" customFormat="1" ht="31.5" x14ac:dyDescent="0.2">
      <c r="A117" s="62"/>
      <c r="B117" s="50" t="s">
        <v>15</v>
      </c>
      <c r="C117" s="18">
        <v>0</v>
      </c>
      <c r="D117" s="18">
        <v>0</v>
      </c>
      <c r="E117" s="18">
        <v>0</v>
      </c>
      <c r="F117" s="18">
        <v>0</v>
      </c>
      <c r="G117" s="18">
        <v>0</v>
      </c>
      <c r="H117" s="18">
        <v>0</v>
      </c>
      <c r="I117" s="18">
        <v>0</v>
      </c>
      <c r="J117" s="18">
        <v>0</v>
      </c>
      <c r="K117" s="18">
        <v>0</v>
      </c>
      <c r="L117" s="18">
        <v>0</v>
      </c>
      <c r="M117" s="61"/>
      <c r="N117" s="14"/>
    </row>
    <row r="118" spans="1:14" s="7" customFormat="1" ht="15.75" x14ac:dyDescent="0.2">
      <c r="A118" s="62" t="s">
        <v>50</v>
      </c>
      <c r="B118" s="50" t="s">
        <v>16</v>
      </c>
      <c r="C118" s="18">
        <v>0</v>
      </c>
      <c r="D118" s="18">
        <v>0</v>
      </c>
      <c r="E118" s="18">
        <v>0</v>
      </c>
      <c r="F118" s="18">
        <v>0</v>
      </c>
      <c r="G118" s="18">
        <v>0</v>
      </c>
      <c r="H118" s="18">
        <v>0</v>
      </c>
      <c r="I118" s="18">
        <v>0</v>
      </c>
      <c r="J118" s="18">
        <v>0</v>
      </c>
      <c r="K118" s="18">
        <v>0</v>
      </c>
      <c r="L118" s="18">
        <v>0</v>
      </c>
      <c r="M118" s="61" t="s">
        <v>22</v>
      </c>
      <c r="N118" s="14"/>
    </row>
    <row r="119" spans="1:14" s="7" customFormat="1" ht="47.25" x14ac:dyDescent="0.2">
      <c r="A119" s="62"/>
      <c r="B119" s="50" t="s">
        <v>32</v>
      </c>
      <c r="C119" s="18">
        <v>0</v>
      </c>
      <c r="D119" s="18">
        <v>0</v>
      </c>
      <c r="E119" s="18">
        <v>0</v>
      </c>
      <c r="F119" s="18">
        <v>0</v>
      </c>
      <c r="G119" s="18">
        <v>0</v>
      </c>
      <c r="H119" s="18">
        <v>0</v>
      </c>
      <c r="I119" s="18">
        <v>0</v>
      </c>
      <c r="J119" s="18">
        <v>0</v>
      </c>
      <c r="K119" s="18">
        <v>0</v>
      </c>
      <c r="L119" s="18">
        <v>0</v>
      </c>
      <c r="M119" s="61"/>
      <c r="N119" s="14"/>
    </row>
    <row r="120" spans="1:14" s="7" customFormat="1" ht="31.5" x14ac:dyDescent="0.2">
      <c r="A120" s="62"/>
      <c r="B120" s="50" t="s">
        <v>15</v>
      </c>
      <c r="C120" s="18">
        <v>0</v>
      </c>
      <c r="D120" s="18">
        <v>0</v>
      </c>
      <c r="E120" s="18">
        <v>0</v>
      </c>
      <c r="F120" s="18">
        <v>0</v>
      </c>
      <c r="G120" s="18">
        <v>0</v>
      </c>
      <c r="H120" s="18">
        <v>0</v>
      </c>
      <c r="I120" s="18">
        <v>0</v>
      </c>
      <c r="J120" s="18">
        <v>0</v>
      </c>
      <c r="K120" s="18">
        <v>0</v>
      </c>
      <c r="L120" s="18">
        <v>0</v>
      </c>
      <c r="M120" s="61"/>
      <c r="N120" s="14"/>
    </row>
    <row r="121" spans="1:14" s="7" customFormat="1" ht="15.75" x14ac:dyDescent="0.2">
      <c r="A121" s="62" t="s">
        <v>51</v>
      </c>
      <c r="B121" s="50" t="s">
        <v>16</v>
      </c>
      <c r="C121" s="18">
        <v>0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v>0</v>
      </c>
      <c r="J121" s="18">
        <v>0</v>
      </c>
      <c r="K121" s="18">
        <v>0</v>
      </c>
      <c r="L121" s="18">
        <v>0</v>
      </c>
      <c r="M121" s="61" t="s">
        <v>22</v>
      </c>
      <c r="N121" s="14"/>
    </row>
    <row r="122" spans="1:14" s="7" customFormat="1" ht="47.25" x14ac:dyDescent="0.2">
      <c r="A122" s="62"/>
      <c r="B122" s="50" t="s">
        <v>32</v>
      </c>
      <c r="C122" s="18">
        <v>0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v>0</v>
      </c>
      <c r="J122" s="18">
        <v>0</v>
      </c>
      <c r="K122" s="18">
        <v>0</v>
      </c>
      <c r="L122" s="18">
        <v>0</v>
      </c>
      <c r="M122" s="61"/>
      <c r="N122" s="14"/>
    </row>
    <row r="123" spans="1:14" s="7" customFormat="1" ht="31.5" x14ac:dyDescent="0.2">
      <c r="A123" s="62"/>
      <c r="B123" s="50" t="s">
        <v>15</v>
      </c>
      <c r="C123" s="18">
        <v>0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v>0</v>
      </c>
      <c r="J123" s="18">
        <v>0</v>
      </c>
      <c r="K123" s="18">
        <v>0</v>
      </c>
      <c r="L123" s="18">
        <v>0</v>
      </c>
      <c r="M123" s="61"/>
      <c r="N123" s="14"/>
    </row>
    <row r="124" spans="1:14" s="7" customFormat="1" ht="15.75" x14ac:dyDescent="0.2">
      <c r="A124" s="72" t="s">
        <v>52</v>
      </c>
      <c r="B124" s="50" t="s">
        <v>16</v>
      </c>
      <c r="C124" s="18">
        <v>0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  <c r="L124" s="18">
        <v>0</v>
      </c>
      <c r="M124" s="61" t="s">
        <v>22</v>
      </c>
      <c r="N124" s="14"/>
    </row>
    <row r="125" spans="1:14" s="7" customFormat="1" ht="47.25" customHeight="1" x14ac:dyDescent="0.2">
      <c r="A125" s="73"/>
      <c r="B125" s="50" t="s">
        <v>32</v>
      </c>
      <c r="C125" s="18">
        <v>0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61"/>
      <c r="N125" s="14"/>
    </row>
    <row r="126" spans="1:14" s="7" customFormat="1" ht="31.5" x14ac:dyDescent="0.2">
      <c r="A126" s="74"/>
      <c r="B126" s="50" t="s">
        <v>15</v>
      </c>
      <c r="C126" s="18">
        <v>0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v>0</v>
      </c>
      <c r="J126" s="18">
        <v>0</v>
      </c>
      <c r="K126" s="18">
        <v>0</v>
      </c>
      <c r="L126" s="18">
        <v>0</v>
      </c>
      <c r="M126" s="44"/>
      <c r="N126" s="14"/>
    </row>
    <row r="127" spans="1:14" s="7" customFormat="1" ht="15.75" x14ac:dyDescent="0.2">
      <c r="A127" s="62" t="s">
        <v>105</v>
      </c>
      <c r="B127" s="50" t="s">
        <v>16</v>
      </c>
      <c r="C127" s="18">
        <v>0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v>0</v>
      </c>
      <c r="J127" s="18">
        <v>0</v>
      </c>
      <c r="K127" s="18">
        <v>0</v>
      </c>
      <c r="L127" s="18">
        <v>0</v>
      </c>
      <c r="M127" s="61" t="s">
        <v>22</v>
      </c>
      <c r="N127" s="14"/>
    </row>
    <row r="128" spans="1:14" s="7" customFormat="1" ht="47.25" x14ac:dyDescent="0.2">
      <c r="A128" s="62"/>
      <c r="B128" s="50" t="s">
        <v>32</v>
      </c>
      <c r="C128" s="18">
        <v>0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v>0</v>
      </c>
      <c r="J128" s="18">
        <v>0</v>
      </c>
      <c r="K128" s="18">
        <v>0</v>
      </c>
      <c r="L128" s="18">
        <v>0</v>
      </c>
      <c r="M128" s="61"/>
      <c r="N128" s="14"/>
    </row>
    <row r="129" spans="1:14" s="7" customFormat="1" ht="31.5" x14ac:dyDescent="0.2">
      <c r="A129" s="62"/>
      <c r="B129" s="50" t="s">
        <v>15</v>
      </c>
      <c r="C129" s="18">
        <v>0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v>0</v>
      </c>
      <c r="J129" s="18">
        <v>0</v>
      </c>
      <c r="K129" s="18">
        <v>0</v>
      </c>
      <c r="L129" s="18">
        <v>0</v>
      </c>
      <c r="M129" s="61"/>
      <c r="N129" s="14"/>
    </row>
    <row r="130" spans="1:14" s="7" customFormat="1" ht="15.75" x14ac:dyDescent="0.2">
      <c r="A130" s="62" t="s">
        <v>53</v>
      </c>
      <c r="B130" s="50" t="s">
        <v>16</v>
      </c>
      <c r="C130" s="18">
        <v>0</v>
      </c>
      <c r="D130" s="18">
        <v>0</v>
      </c>
      <c r="E130" s="18">
        <v>0</v>
      </c>
      <c r="F130" s="18">
        <v>0</v>
      </c>
      <c r="G130" s="18">
        <v>0</v>
      </c>
      <c r="H130" s="18">
        <v>0</v>
      </c>
      <c r="I130" s="18">
        <v>0</v>
      </c>
      <c r="J130" s="18">
        <v>0</v>
      </c>
      <c r="K130" s="18">
        <v>0</v>
      </c>
      <c r="L130" s="18">
        <v>0</v>
      </c>
      <c r="M130" s="61" t="s">
        <v>22</v>
      </c>
      <c r="N130" s="14"/>
    </row>
    <row r="131" spans="1:14" s="7" customFormat="1" ht="47.25" x14ac:dyDescent="0.2">
      <c r="A131" s="62"/>
      <c r="B131" s="50" t="s">
        <v>32</v>
      </c>
      <c r="C131" s="18">
        <v>0</v>
      </c>
      <c r="D131" s="18">
        <v>0</v>
      </c>
      <c r="E131" s="18">
        <v>0</v>
      </c>
      <c r="F131" s="18">
        <v>0</v>
      </c>
      <c r="G131" s="18">
        <v>0</v>
      </c>
      <c r="H131" s="18">
        <v>0</v>
      </c>
      <c r="I131" s="18">
        <v>0</v>
      </c>
      <c r="J131" s="18">
        <v>0</v>
      </c>
      <c r="K131" s="18">
        <v>0</v>
      </c>
      <c r="L131" s="18">
        <v>0</v>
      </c>
      <c r="M131" s="61"/>
      <c r="N131" s="14"/>
    </row>
    <row r="132" spans="1:14" s="7" customFormat="1" ht="31.5" x14ac:dyDescent="0.2">
      <c r="A132" s="62"/>
      <c r="B132" s="50" t="s">
        <v>15</v>
      </c>
      <c r="C132" s="18">
        <v>0</v>
      </c>
      <c r="D132" s="18">
        <v>0</v>
      </c>
      <c r="E132" s="18">
        <v>0</v>
      </c>
      <c r="F132" s="18">
        <v>0</v>
      </c>
      <c r="G132" s="18">
        <v>0</v>
      </c>
      <c r="H132" s="18">
        <v>0</v>
      </c>
      <c r="I132" s="18">
        <v>0</v>
      </c>
      <c r="J132" s="18">
        <v>0</v>
      </c>
      <c r="K132" s="18">
        <v>0</v>
      </c>
      <c r="L132" s="18">
        <v>0</v>
      </c>
      <c r="M132" s="61"/>
      <c r="N132" s="14"/>
    </row>
    <row r="133" spans="1:14" s="7" customFormat="1" ht="15.75" x14ac:dyDescent="0.2">
      <c r="A133" s="62" t="s">
        <v>54</v>
      </c>
      <c r="B133" s="50" t="s">
        <v>16</v>
      </c>
      <c r="C133" s="18">
        <v>0</v>
      </c>
      <c r="D133" s="18">
        <v>0</v>
      </c>
      <c r="E133" s="18">
        <v>0</v>
      </c>
      <c r="F133" s="18">
        <v>0</v>
      </c>
      <c r="G133" s="18">
        <v>0</v>
      </c>
      <c r="H133" s="18">
        <v>0</v>
      </c>
      <c r="I133" s="18">
        <v>0</v>
      </c>
      <c r="J133" s="18">
        <v>0</v>
      </c>
      <c r="K133" s="18">
        <v>0</v>
      </c>
      <c r="L133" s="18">
        <v>0</v>
      </c>
      <c r="M133" s="61" t="s">
        <v>22</v>
      </c>
      <c r="N133" s="14"/>
    </row>
    <row r="134" spans="1:14" s="7" customFormat="1" ht="47.25" x14ac:dyDescent="0.2">
      <c r="A134" s="62"/>
      <c r="B134" s="50" t="s">
        <v>32</v>
      </c>
      <c r="C134" s="18">
        <v>0</v>
      </c>
      <c r="D134" s="18">
        <v>0</v>
      </c>
      <c r="E134" s="18">
        <v>0</v>
      </c>
      <c r="F134" s="18">
        <v>0</v>
      </c>
      <c r="G134" s="18">
        <v>0</v>
      </c>
      <c r="H134" s="18">
        <v>0</v>
      </c>
      <c r="I134" s="18">
        <v>0</v>
      </c>
      <c r="J134" s="18">
        <v>0</v>
      </c>
      <c r="K134" s="18">
        <v>0</v>
      </c>
      <c r="L134" s="18">
        <v>0</v>
      </c>
      <c r="M134" s="61"/>
      <c r="N134" s="14"/>
    </row>
    <row r="135" spans="1:14" s="7" customFormat="1" ht="31.5" x14ac:dyDescent="0.2">
      <c r="A135" s="62"/>
      <c r="B135" s="50" t="s">
        <v>15</v>
      </c>
      <c r="C135" s="18">
        <v>0</v>
      </c>
      <c r="D135" s="18">
        <v>0</v>
      </c>
      <c r="E135" s="18">
        <v>0</v>
      </c>
      <c r="F135" s="18">
        <v>0</v>
      </c>
      <c r="G135" s="18">
        <v>0</v>
      </c>
      <c r="H135" s="18">
        <v>0</v>
      </c>
      <c r="I135" s="18">
        <v>0</v>
      </c>
      <c r="J135" s="18">
        <v>0</v>
      </c>
      <c r="K135" s="18">
        <v>0</v>
      </c>
      <c r="L135" s="18">
        <v>0</v>
      </c>
      <c r="M135" s="61"/>
      <c r="N135" s="14"/>
    </row>
    <row r="136" spans="1:14" s="7" customFormat="1" ht="15.75" x14ac:dyDescent="0.2">
      <c r="A136" s="62" t="s">
        <v>124</v>
      </c>
      <c r="B136" s="50" t="s">
        <v>16</v>
      </c>
      <c r="C136" s="18">
        <v>0</v>
      </c>
      <c r="D136" s="18">
        <v>0</v>
      </c>
      <c r="E136" s="18">
        <v>0</v>
      </c>
      <c r="F136" s="18">
        <v>0</v>
      </c>
      <c r="G136" s="18">
        <v>0</v>
      </c>
      <c r="H136" s="18">
        <v>0</v>
      </c>
      <c r="I136" s="18">
        <v>0</v>
      </c>
      <c r="J136" s="18">
        <v>0</v>
      </c>
      <c r="K136" s="18">
        <v>0</v>
      </c>
      <c r="L136" s="18">
        <v>0</v>
      </c>
      <c r="M136" s="61" t="s">
        <v>22</v>
      </c>
      <c r="N136" s="14"/>
    </row>
    <row r="137" spans="1:14" s="7" customFormat="1" ht="47.25" x14ac:dyDescent="0.2">
      <c r="A137" s="62"/>
      <c r="B137" s="50" t="s">
        <v>32</v>
      </c>
      <c r="C137" s="18">
        <v>0</v>
      </c>
      <c r="D137" s="18">
        <v>0</v>
      </c>
      <c r="E137" s="18">
        <v>0</v>
      </c>
      <c r="F137" s="18">
        <v>0</v>
      </c>
      <c r="G137" s="18">
        <v>0</v>
      </c>
      <c r="H137" s="18">
        <v>0</v>
      </c>
      <c r="I137" s="18">
        <v>0</v>
      </c>
      <c r="J137" s="18">
        <v>0</v>
      </c>
      <c r="K137" s="18">
        <v>0</v>
      </c>
      <c r="L137" s="18">
        <v>0</v>
      </c>
      <c r="M137" s="61"/>
      <c r="N137" s="14"/>
    </row>
    <row r="138" spans="1:14" s="7" customFormat="1" ht="31.5" x14ac:dyDescent="0.2">
      <c r="A138" s="62"/>
      <c r="B138" s="50" t="s">
        <v>15</v>
      </c>
      <c r="C138" s="18">
        <v>0</v>
      </c>
      <c r="D138" s="18">
        <v>0</v>
      </c>
      <c r="E138" s="18">
        <v>0</v>
      </c>
      <c r="F138" s="18">
        <v>0</v>
      </c>
      <c r="G138" s="18">
        <v>0</v>
      </c>
      <c r="H138" s="18">
        <v>0</v>
      </c>
      <c r="I138" s="18">
        <v>0</v>
      </c>
      <c r="J138" s="18">
        <v>0</v>
      </c>
      <c r="K138" s="18">
        <v>0</v>
      </c>
      <c r="L138" s="18">
        <v>0</v>
      </c>
      <c r="M138" s="61"/>
      <c r="N138" s="14"/>
    </row>
    <row r="139" spans="1:14" s="7" customFormat="1" ht="15.75" x14ac:dyDescent="0.2">
      <c r="A139" s="62" t="s">
        <v>55</v>
      </c>
      <c r="B139" s="50" t="s">
        <v>16</v>
      </c>
      <c r="C139" s="18">
        <v>0</v>
      </c>
      <c r="D139" s="18">
        <v>0</v>
      </c>
      <c r="E139" s="18">
        <v>0</v>
      </c>
      <c r="F139" s="18">
        <v>0</v>
      </c>
      <c r="G139" s="18">
        <v>0</v>
      </c>
      <c r="H139" s="18">
        <v>0</v>
      </c>
      <c r="I139" s="18">
        <v>0</v>
      </c>
      <c r="J139" s="18">
        <v>0</v>
      </c>
      <c r="K139" s="18">
        <v>0</v>
      </c>
      <c r="L139" s="18">
        <v>0</v>
      </c>
      <c r="M139" s="61" t="s">
        <v>22</v>
      </c>
      <c r="N139" s="14"/>
    </row>
    <row r="140" spans="1:14" s="7" customFormat="1" ht="47.25" x14ac:dyDescent="0.2">
      <c r="A140" s="62"/>
      <c r="B140" s="50" t="s">
        <v>32</v>
      </c>
      <c r="C140" s="18">
        <v>0</v>
      </c>
      <c r="D140" s="18">
        <v>0</v>
      </c>
      <c r="E140" s="18">
        <v>0</v>
      </c>
      <c r="F140" s="18">
        <v>0</v>
      </c>
      <c r="G140" s="18">
        <v>0</v>
      </c>
      <c r="H140" s="18">
        <v>0</v>
      </c>
      <c r="I140" s="18">
        <v>0</v>
      </c>
      <c r="J140" s="18">
        <v>0</v>
      </c>
      <c r="K140" s="18">
        <v>0</v>
      </c>
      <c r="L140" s="18">
        <v>0</v>
      </c>
      <c r="M140" s="61"/>
      <c r="N140" s="14"/>
    </row>
    <row r="141" spans="1:14" s="7" customFormat="1" ht="33" customHeight="1" x14ac:dyDescent="0.2">
      <c r="A141" s="62"/>
      <c r="B141" s="50" t="s">
        <v>15</v>
      </c>
      <c r="C141" s="18">
        <v>0</v>
      </c>
      <c r="D141" s="18">
        <v>0</v>
      </c>
      <c r="E141" s="18">
        <v>0</v>
      </c>
      <c r="F141" s="18">
        <v>0</v>
      </c>
      <c r="G141" s="18">
        <v>0</v>
      </c>
      <c r="H141" s="18">
        <v>0</v>
      </c>
      <c r="I141" s="18">
        <v>0</v>
      </c>
      <c r="J141" s="18">
        <v>0</v>
      </c>
      <c r="K141" s="18">
        <v>0</v>
      </c>
      <c r="L141" s="18">
        <v>0</v>
      </c>
      <c r="M141" s="61"/>
      <c r="N141" s="14"/>
    </row>
    <row r="142" spans="1:14" s="7" customFormat="1" ht="15.75" x14ac:dyDescent="0.2">
      <c r="A142" s="62" t="s">
        <v>56</v>
      </c>
      <c r="B142" s="50" t="s">
        <v>16</v>
      </c>
      <c r="C142" s="18">
        <v>0</v>
      </c>
      <c r="D142" s="18">
        <v>0</v>
      </c>
      <c r="E142" s="18">
        <v>0</v>
      </c>
      <c r="F142" s="18">
        <v>0</v>
      </c>
      <c r="G142" s="18">
        <v>0</v>
      </c>
      <c r="H142" s="18">
        <v>0</v>
      </c>
      <c r="I142" s="18">
        <v>0</v>
      </c>
      <c r="J142" s="18">
        <v>0</v>
      </c>
      <c r="K142" s="18">
        <v>0</v>
      </c>
      <c r="L142" s="18">
        <v>0</v>
      </c>
      <c r="M142" s="61" t="s">
        <v>22</v>
      </c>
      <c r="N142" s="14"/>
    </row>
    <row r="143" spans="1:14" s="7" customFormat="1" ht="47.25" x14ac:dyDescent="0.2">
      <c r="A143" s="62"/>
      <c r="B143" s="50" t="s">
        <v>32</v>
      </c>
      <c r="C143" s="18">
        <v>0</v>
      </c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v>0</v>
      </c>
      <c r="J143" s="18">
        <v>0</v>
      </c>
      <c r="K143" s="18">
        <v>0</v>
      </c>
      <c r="L143" s="18">
        <v>0</v>
      </c>
      <c r="M143" s="61"/>
      <c r="N143" s="14"/>
    </row>
    <row r="144" spans="1:14" s="7" customFormat="1" ht="31.5" x14ac:dyDescent="0.2">
      <c r="A144" s="62"/>
      <c r="B144" s="50" t="s">
        <v>15</v>
      </c>
      <c r="C144" s="18">
        <v>0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v>0</v>
      </c>
      <c r="J144" s="18">
        <v>0</v>
      </c>
      <c r="K144" s="18">
        <v>0</v>
      </c>
      <c r="L144" s="18">
        <v>0</v>
      </c>
      <c r="M144" s="61"/>
      <c r="N144" s="14"/>
    </row>
    <row r="145" spans="1:14" s="7" customFormat="1" ht="15.75" x14ac:dyDescent="0.2">
      <c r="A145" s="62" t="s">
        <v>57</v>
      </c>
      <c r="B145" s="50" t="s">
        <v>16</v>
      </c>
      <c r="C145" s="18">
        <v>0</v>
      </c>
      <c r="D145" s="18">
        <v>0</v>
      </c>
      <c r="E145" s="18">
        <v>0</v>
      </c>
      <c r="F145" s="18">
        <v>0</v>
      </c>
      <c r="G145" s="18">
        <v>0</v>
      </c>
      <c r="H145" s="18">
        <v>0</v>
      </c>
      <c r="I145" s="18">
        <v>0</v>
      </c>
      <c r="J145" s="18">
        <v>0</v>
      </c>
      <c r="K145" s="18">
        <v>0</v>
      </c>
      <c r="L145" s="18">
        <v>0</v>
      </c>
      <c r="M145" s="61" t="s">
        <v>22</v>
      </c>
      <c r="N145" s="14"/>
    </row>
    <row r="146" spans="1:14" s="7" customFormat="1" ht="47.25" x14ac:dyDescent="0.2">
      <c r="A146" s="62"/>
      <c r="B146" s="50" t="s">
        <v>32</v>
      </c>
      <c r="C146" s="18">
        <v>0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v>0</v>
      </c>
      <c r="J146" s="18">
        <v>0</v>
      </c>
      <c r="K146" s="18">
        <v>0</v>
      </c>
      <c r="L146" s="18">
        <v>0</v>
      </c>
      <c r="M146" s="61"/>
      <c r="N146" s="14"/>
    </row>
    <row r="147" spans="1:14" s="7" customFormat="1" ht="31.5" x14ac:dyDescent="0.2">
      <c r="A147" s="62"/>
      <c r="B147" s="50" t="s">
        <v>15</v>
      </c>
      <c r="C147" s="18">
        <v>0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v>0</v>
      </c>
      <c r="J147" s="18">
        <v>0</v>
      </c>
      <c r="K147" s="18">
        <v>0</v>
      </c>
      <c r="L147" s="18">
        <v>0</v>
      </c>
      <c r="M147" s="61"/>
      <c r="N147" s="14"/>
    </row>
    <row r="148" spans="1:14" s="7" customFormat="1" ht="15.75" x14ac:dyDescent="0.2">
      <c r="A148" s="62" t="s">
        <v>58</v>
      </c>
      <c r="B148" s="50" t="s">
        <v>16</v>
      </c>
      <c r="C148" s="18">
        <v>0</v>
      </c>
      <c r="D148" s="18">
        <v>0</v>
      </c>
      <c r="E148" s="18">
        <v>0</v>
      </c>
      <c r="F148" s="18">
        <v>0</v>
      </c>
      <c r="G148" s="18">
        <v>0</v>
      </c>
      <c r="H148" s="18">
        <v>0</v>
      </c>
      <c r="I148" s="18">
        <v>0</v>
      </c>
      <c r="J148" s="18">
        <v>0</v>
      </c>
      <c r="K148" s="18">
        <v>0</v>
      </c>
      <c r="L148" s="18">
        <v>0</v>
      </c>
      <c r="M148" s="61" t="s">
        <v>22</v>
      </c>
      <c r="N148" s="14"/>
    </row>
    <row r="149" spans="1:14" s="7" customFormat="1" ht="48" customHeight="1" x14ac:dyDescent="0.2">
      <c r="A149" s="62"/>
      <c r="B149" s="50" t="s">
        <v>32</v>
      </c>
      <c r="C149" s="18">
        <v>0</v>
      </c>
      <c r="D149" s="18">
        <v>0</v>
      </c>
      <c r="E149" s="18">
        <v>0</v>
      </c>
      <c r="F149" s="18">
        <v>0</v>
      </c>
      <c r="G149" s="18">
        <v>0</v>
      </c>
      <c r="H149" s="18">
        <v>0</v>
      </c>
      <c r="I149" s="18">
        <v>0</v>
      </c>
      <c r="J149" s="18">
        <v>0</v>
      </c>
      <c r="K149" s="18">
        <v>0</v>
      </c>
      <c r="L149" s="18">
        <v>0</v>
      </c>
      <c r="M149" s="61"/>
      <c r="N149" s="14" t="b">
        <f t="shared" ref="N149:N158" si="49">SUM(E157:L157)=C157</f>
        <v>1</v>
      </c>
    </row>
    <row r="150" spans="1:14" s="7" customFormat="1" ht="33" customHeight="1" x14ac:dyDescent="0.2">
      <c r="A150" s="62"/>
      <c r="B150" s="50" t="s">
        <v>15</v>
      </c>
      <c r="C150" s="18">
        <v>0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v>0</v>
      </c>
      <c r="J150" s="18">
        <v>0</v>
      </c>
      <c r="K150" s="18">
        <v>0</v>
      </c>
      <c r="L150" s="18">
        <v>0</v>
      </c>
      <c r="M150" s="61"/>
      <c r="N150" s="14" t="b">
        <f t="shared" si="49"/>
        <v>1</v>
      </c>
    </row>
    <row r="151" spans="1:14" s="7" customFormat="1" ht="18" customHeight="1" x14ac:dyDescent="0.2">
      <c r="A151" s="62" t="s">
        <v>59</v>
      </c>
      <c r="B151" s="50" t="s">
        <v>16</v>
      </c>
      <c r="C151" s="18">
        <v>0</v>
      </c>
      <c r="D151" s="18">
        <v>0</v>
      </c>
      <c r="E151" s="18">
        <v>0</v>
      </c>
      <c r="F151" s="18">
        <v>0</v>
      </c>
      <c r="G151" s="18">
        <v>0</v>
      </c>
      <c r="H151" s="18">
        <v>0</v>
      </c>
      <c r="I151" s="18">
        <v>0</v>
      </c>
      <c r="J151" s="18">
        <v>0</v>
      </c>
      <c r="K151" s="18">
        <v>0</v>
      </c>
      <c r="L151" s="18">
        <v>0</v>
      </c>
      <c r="M151" s="61" t="s">
        <v>22</v>
      </c>
      <c r="N151" s="14" t="b">
        <f t="shared" si="49"/>
        <v>1</v>
      </c>
    </row>
    <row r="152" spans="1:14" s="7" customFormat="1" ht="54.75" customHeight="1" x14ac:dyDescent="0.2">
      <c r="A152" s="62"/>
      <c r="B152" s="50" t="s">
        <v>32</v>
      </c>
      <c r="C152" s="18">
        <v>0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v>0</v>
      </c>
      <c r="J152" s="18">
        <v>0</v>
      </c>
      <c r="K152" s="18">
        <v>0</v>
      </c>
      <c r="L152" s="18">
        <v>0</v>
      </c>
      <c r="M152" s="61"/>
      <c r="N152" s="14" t="b">
        <f t="shared" si="49"/>
        <v>1</v>
      </c>
    </row>
    <row r="153" spans="1:14" s="7" customFormat="1" ht="34.5" customHeight="1" x14ac:dyDescent="0.2">
      <c r="A153" s="62"/>
      <c r="B153" s="50" t="s">
        <v>15</v>
      </c>
      <c r="C153" s="18">
        <v>0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v>0</v>
      </c>
      <c r="J153" s="18">
        <v>0</v>
      </c>
      <c r="K153" s="18">
        <v>0</v>
      </c>
      <c r="L153" s="18">
        <v>0</v>
      </c>
      <c r="M153" s="61"/>
      <c r="N153" s="14" t="b">
        <f t="shared" si="49"/>
        <v>1</v>
      </c>
    </row>
    <row r="154" spans="1:14" s="7" customFormat="1" ht="18" customHeight="1" x14ac:dyDescent="0.2">
      <c r="A154" s="62" t="s">
        <v>60</v>
      </c>
      <c r="B154" s="50" t="s">
        <v>16</v>
      </c>
      <c r="C154" s="18">
        <v>0</v>
      </c>
      <c r="D154" s="18">
        <v>0</v>
      </c>
      <c r="E154" s="18">
        <v>0</v>
      </c>
      <c r="F154" s="18">
        <v>0</v>
      </c>
      <c r="G154" s="18">
        <v>0</v>
      </c>
      <c r="H154" s="18">
        <v>0</v>
      </c>
      <c r="I154" s="18">
        <v>0</v>
      </c>
      <c r="J154" s="18">
        <v>0</v>
      </c>
      <c r="K154" s="18">
        <v>0</v>
      </c>
      <c r="L154" s="18">
        <v>0</v>
      </c>
      <c r="M154" s="61" t="s">
        <v>22</v>
      </c>
      <c r="N154" s="14" t="b">
        <f t="shared" si="49"/>
        <v>1</v>
      </c>
    </row>
    <row r="155" spans="1:14" s="7" customFormat="1" ht="51" customHeight="1" x14ac:dyDescent="0.2">
      <c r="A155" s="62"/>
      <c r="B155" s="50" t="s">
        <v>32</v>
      </c>
      <c r="C155" s="18">
        <v>0</v>
      </c>
      <c r="D155" s="18">
        <v>0</v>
      </c>
      <c r="E155" s="18">
        <v>0</v>
      </c>
      <c r="F155" s="18">
        <v>0</v>
      </c>
      <c r="G155" s="18">
        <v>0</v>
      </c>
      <c r="H155" s="18">
        <v>0</v>
      </c>
      <c r="I155" s="18">
        <v>0</v>
      </c>
      <c r="J155" s="18">
        <v>0</v>
      </c>
      <c r="K155" s="18">
        <v>0</v>
      </c>
      <c r="L155" s="18">
        <v>0</v>
      </c>
      <c r="M155" s="61"/>
      <c r="N155" s="14" t="b">
        <f t="shared" si="49"/>
        <v>1</v>
      </c>
    </row>
    <row r="156" spans="1:14" s="7" customFormat="1" ht="36.75" customHeight="1" x14ac:dyDescent="0.2">
      <c r="A156" s="62"/>
      <c r="B156" s="50" t="s">
        <v>15</v>
      </c>
      <c r="C156" s="18">
        <v>0</v>
      </c>
      <c r="D156" s="18">
        <v>0</v>
      </c>
      <c r="E156" s="18">
        <v>0</v>
      </c>
      <c r="F156" s="18">
        <v>0</v>
      </c>
      <c r="G156" s="18">
        <v>0</v>
      </c>
      <c r="H156" s="18">
        <v>0</v>
      </c>
      <c r="I156" s="18">
        <v>0</v>
      </c>
      <c r="J156" s="18">
        <v>0</v>
      </c>
      <c r="K156" s="18">
        <v>0</v>
      </c>
      <c r="L156" s="18">
        <v>0</v>
      </c>
      <c r="M156" s="61"/>
      <c r="N156" s="14" t="b">
        <f t="shared" si="49"/>
        <v>1</v>
      </c>
    </row>
    <row r="157" spans="1:14" s="7" customFormat="1" ht="20.25" customHeight="1" x14ac:dyDescent="0.2">
      <c r="A157" s="62" t="s">
        <v>61</v>
      </c>
      <c r="B157" s="50" t="s">
        <v>16</v>
      </c>
      <c r="C157" s="18">
        <v>0</v>
      </c>
      <c r="D157" s="18">
        <v>0</v>
      </c>
      <c r="E157" s="18">
        <v>0</v>
      </c>
      <c r="F157" s="18">
        <v>0</v>
      </c>
      <c r="G157" s="18">
        <v>0</v>
      </c>
      <c r="H157" s="18">
        <v>0</v>
      </c>
      <c r="I157" s="18">
        <v>0</v>
      </c>
      <c r="J157" s="18">
        <v>0</v>
      </c>
      <c r="K157" s="18">
        <v>0</v>
      </c>
      <c r="L157" s="18">
        <v>0</v>
      </c>
      <c r="M157" s="61" t="s">
        <v>22</v>
      </c>
      <c r="N157" s="14" t="b">
        <f t="shared" si="49"/>
        <v>1</v>
      </c>
    </row>
    <row r="158" spans="1:14" s="7" customFormat="1" ht="50.25" customHeight="1" x14ac:dyDescent="0.2">
      <c r="A158" s="62"/>
      <c r="B158" s="50" t="s">
        <v>32</v>
      </c>
      <c r="C158" s="18">
        <v>0</v>
      </c>
      <c r="D158" s="18">
        <v>0</v>
      </c>
      <c r="E158" s="18">
        <v>0</v>
      </c>
      <c r="F158" s="18">
        <v>0</v>
      </c>
      <c r="G158" s="18">
        <v>0</v>
      </c>
      <c r="H158" s="18">
        <v>0</v>
      </c>
      <c r="I158" s="18">
        <v>0</v>
      </c>
      <c r="J158" s="18">
        <v>0</v>
      </c>
      <c r="K158" s="18">
        <v>0</v>
      </c>
      <c r="L158" s="18">
        <v>0</v>
      </c>
      <c r="M158" s="61"/>
      <c r="N158" s="14" t="b">
        <f t="shared" si="49"/>
        <v>1</v>
      </c>
    </row>
    <row r="159" spans="1:14" s="7" customFormat="1" ht="35.25" customHeight="1" x14ac:dyDescent="0.2">
      <c r="A159" s="62"/>
      <c r="B159" s="50" t="s">
        <v>15</v>
      </c>
      <c r="C159" s="18">
        <v>0</v>
      </c>
      <c r="D159" s="18">
        <v>0</v>
      </c>
      <c r="E159" s="18">
        <v>0</v>
      </c>
      <c r="F159" s="18">
        <v>0</v>
      </c>
      <c r="G159" s="18">
        <v>0</v>
      </c>
      <c r="H159" s="18">
        <v>0</v>
      </c>
      <c r="I159" s="18">
        <v>0</v>
      </c>
      <c r="J159" s="18">
        <v>0</v>
      </c>
      <c r="K159" s="18">
        <v>0</v>
      </c>
      <c r="L159" s="18">
        <v>0</v>
      </c>
      <c r="M159" s="61"/>
      <c r="N159" s="14" t="b">
        <f t="shared" ref="N159:N163" si="50">SUM(E167:L167)=C167</f>
        <v>1</v>
      </c>
    </row>
    <row r="160" spans="1:14" s="7" customFormat="1" ht="21.75" customHeight="1" x14ac:dyDescent="0.2">
      <c r="A160" s="62" t="s">
        <v>62</v>
      </c>
      <c r="B160" s="50" t="s">
        <v>16</v>
      </c>
      <c r="C160" s="18">
        <v>0</v>
      </c>
      <c r="D160" s="18">
        <v>0</v>
      </c>
      <c r="E160" s="18">
        <v>0</v>
      </c>
      <c r="F160" s="18">
        <v>0</v>
      </c>
      <c r="G160" s="18">
        <v>0</v>
      </c>
      <c r="H160" s="18">
        <v>0</v>
      </c>
      <c r="I160" s="18">
        <v>0</v>
      </c>
      <c r="J160" s="18">
        <v>0</v>
      </c>
      <c r="K160" s="18">
        <v>0</v>
      </c>
      <c r="L160" s="18">
        <v>0</v>
      </c>
      <c r="M160" s="61" t="s">
        <v>22</v>
      </c>
      <c r="N160" s="14" t="b">
        <f t="shared" si="50"/>
        <v>1</v>
      </c>
    </row>
    <row r="161" spans="1:14" s="7" customFormat="1" ht="51.75" customHeight="1" x14ac:dyDescent="0.2">
      <c r="A161" s="62"/>
      <c r="B161" s="50" t="s">
        <v>31</v>
      </c>
      <c r="C161" s="18">
        <v>0</v>
      </c>
      <c r="D161" s="18">
        <v>0</v>
      </c>
      <c r="E161" s="18">
        <v>0</v>
      </c>
      <c r="F161" s="18">
        <v>0</v>
      </c>
      <c r="G161" s="18">
        <v>0</v>
      </c>
      <c r="H161" s="18">
        <v>0</v>
      </c>
      <c r="I161" s="18">
        <v>0</v>
      </c>
      <c r="J161" s="18">
        <v>0</v>
      </c>
      <c r="K161" s="18">
        <v>0</v>
      </c>
      <c r="L161" s="18">
        <v>0</v>
      </c>
      <c r="M161" s="61"/>
      <c r="N161" s="14" t="b">
        <f t="shared" si="50"/>
        <v>1</v>
      </c>
    </row>
    <row r="162" spans="1:14" s="7" customFormat="1" ht="34.5" customHeight="1" x14ac:dyDescent="0.2">
      <c r="A162" s="62"/>
      <c r="B162" s="50" t="s">
        <v>15</v>
      </c>
      <c r="C162" s="18">
        <v>0</v>
      </c>
      <c r="D162" s="18">
        <v>0</v>
      </c>
      <c r="E162" s="18">
        <v>0</v>
      </c>
      <c r="F162" s="18">
        <v>0</v>
      </c>
      <c r="G162" s="18">
        <v>0</v>
      </c>
      <c r="H162" s="18">
        <v>0</v>
      </c>
      <c r="I162" s="18">
        <v>0</v>
      </c>
      <c r="J162" s="18">
        <v>0</v>
      </c>
      <c r="K162" s="18">
        <v>0</v>
      </c>
      <c r="L162" s="18">
        <v>0</v>
      </c>
      <c r="M162" s="61"/>
      <c r="N162" s="14" t="b">
        <f t="shared" si="50"/>
        <v>1</v>
      </c>
    </row>
    <row r="163" spans="1:14" s="7" customFormat="1" ht="20.25" customHeight="1" x14ac:dyDescent="0.2">
      <c r="A163" s="62" t="s">
        <v>63</v>
      </c>
      <c r="B163" s="50" t="s">
        <v>16</v>
      </c>
      <c r="C163" s="18">
        <v>0</v>
      </c>
      <c r="D163" s="18">
        <v>0</v>
      </c>
      <c r="E163" s="18">
        <v>0</v>
      </c>
      <c r="F163" s="18">
        <v>0</v>
      </c>
      <c r="G163" s="18">
        <v>0</v>
      </c>
      <c r="H163" s="18">
        <v>0</v>
      </c>
      <c r="I163" s="18">
        <v>0</v>
      </c>
      <c r="J163" s="18">
        <v>0</v>
      </c>
      <c r="K163" s="18">
        <v>0</v>
      </c>
      <c r="L163" s="18">
        <v>0</v>
      </c>
      <c r="M163" s="61" t="s">
        <v>22</v>
      </c>
      <c r="N163" s="14" t="b">
        <f t="shared" si="50"/>
        <v>1</v>
      </c>
    </row>
    <row r="164" spans="1:14" s="7" customFormat="1" ht="55.5" customHeight="1" x14ac:dyDescent="0.2">
      <c r="A164" s="62"/>
      <c r="B164" s="50" t="s">
        <v>32</v>
      </c>
      <c r="C164" s="18">
        <v>0</v>
      </c>
      <c r="D164" s="18">
        <v>0</v>
      </c>
      <c r="E164" s="18">
        <v>0</v>
      </c>
      <c r="F164" s="18">
        <v>0</v>
      </c>
      <c r="G164" s="18">
        <v>0</v>
      </c>
      <c r="H164" s="18">
        <v>0</v>
      </c>
      <c r="I164" s="18">
        <v>0</v>
      </c>
      <c r="J164" s="18">
        <v>0</v>
      </c>
      <c r="K164" s="18">
        <v>0</v>
      </c>
      <c r="L164" s="18">
        <v>0</v>
      </c>
      <c r="M164" s="61"/>
      <c r="N164" s="14"/>
    </row>
    <row r="165" spans="1:14" s="7" customFormat="1" ht="34.5" customHeight="1" x14ac:dyDescent="0.2">
      <c r="A165" s="62"/>
      <c r="B165" s="50" t="s">
        <v>15</v>
      </c>
      <c r="C165" s="18">
        <v>0</v>
      </c>
      <c r="D165" s="18">
        <v>0</v>
      </c>
      <c r="E165" s="18">
        <v>0</v>
      </c>
      <c r="F165" s="18">
        <v>0</v>
      </c>
      <c r="G165" s="18">
        <v>0</v>
      </c>
      <c r="H165" s="18">
        <v>0</v>
      </c>
      <c r="I165" s="18">
        <v>0</v>
      </c>
      <c r="J165" s="18">
        <v>0</v>
      </c>
      <c r="K165" s="18">
        <v>0</v>
      </c>
      <c r="L165" s="18">
        <v>0</v>
      </c>
      <c r="M165" s="61"/>
      <c r="N165" s="14"/>
    </row>
    <row r="166" spans="1:14" s="7" customFormat="1" ht="24" customHeight="1" x14ac:dyDescent="0.2">
      <c r="A166" s="62" t="s">
        <v>64</v>
      </c>
      <c r="B166" s="50" t="s">
        <v>16</v>
      </c>
      <c r="C166" s="18">
        <v>0</v>
      </c>
      <c r="D166" s="18">
        <v>0</v>
      </c>
      <c r="E166" s="18">
        <v>0</v>
      </c>
      <c r="F166" s="18">
        <v>0</v>
      </c>
      <c r="G166" s="18">
        <v>0</v>
      </c>
      <c r="H166" s="18">
        <v>0</v>
      </c>
      <c r="I166" s="18">
        <v>0</v>
      </c>
      <c r="J166" s="18">
        <v>0</v>
      </c>
      <c r="K166" s="18">
        <v>0</v>
      </c>
      <c r="L166" s="18">
        <v>0</v>
      </c>
      <c r="M166" s="61" t="s">
        <v>22</v>
      </c>
      <c r="N166" s="14"/>
    </row>
    <row r="167" spans="1:14" s="7" customFormat="1" ht="50.25" customHeight="1" x14ac:dyDescent="0.2">
      <c r="A167" s="62"/>
      <c r="B167" s="50" t="s">
        <v>32</v>
      </c>
      <c r="C167" s="18">
        <v>0</v>
      </c>
      <c r="D167" s="18">
        <v>0</v>
      </c>
      <c r="E167" s="18">
        <v>0</v>
      </c>
      <c r="F167" s="18">
        <v>0</v>
      </c>
      <c r="G167" s="18">
        <v>0</v>
      </c>
      <c r="H167" s="18">
        <v>0</v>
      </c>
      <c r="I167" s="18">
        <v>0</v>
      </c>
      <c r="J167" s="18">
        <v>0</v>
      </c>
      <c r="K167" s="18">
        <v>0</v>
      </c>
      <c r="L167" s="18">
        <v>0</v>
      </c>
      <c r="M167" s="61"/>
      <c r="N167" s="14"/>
    </row>
    <row r="168" spans="1:14" s="7" customFormat="1" ht="33" customHeight="1" x14ac:dyDescent="0.2">
      <c r="A168" s="62"/>
      <c r="B168" s="50" t="s">
        <v>15</v>
      </c>
      <c r="C168" s="18">
        <v>0</v>
      </c>
      <c r="D168" s="18">
        <v>0</v>
      </c>
      <c r="E168" s="18">
        <v>0</v>
      </c>
      <c r="F168" s="18">
        <v>0</v>
      </c>
      <c r="G168" s="18">
        <v>0</v>
      </c>
      <c r="H168" s="18">
        <v>0</v>
      </c>
      <c r="I168" s="18">
        <v>0</v>
      </c>
      <c r="J168" s="18">
        <v>0</v>
      </c>
      <c r="K168" s="18">
        <v>0</v>
      </c>
      <c r="L168" s="18">
        <v>0</v>
      </c>
      <c r="M168" s="61"/>
      <c r="N168" s="14"/>
    </row>
    <row r="169" spans="1:14" s="7" customFormat="1" ht="22.5" customHeight="1" x14ac:dyDescent="0.2">
      <c r="A169" s="62" t="s">
        <v>118</v>
      </c>
      <c r="B169" s="50" t="s">
        <v>16</v>
      </c>
      <c r="C169" s="18">
        <v>0</v>
      </c>
      <c r="D169" s="18">
        <v>0</v>
      </c>
      <c r="E169" s="18">
        <v>0</v>
      </c>
      <c r="F169" s="18">
        <v>0</v>
      </c>
      <c r="G169" s="18">
        <v>0</v>
      </c>
      <c r="H169" s="18">
        <v>0</v>
      </c>
      <c r="I169" s="18">
        <v>0</v>
      </c>
      <c r="J169" s="18">
        <v>0</v>
      </c>
      <c r="K169" s="18">
        <v>0</v>
      </c>
      <c r="L169" s="18">
        <v>0</v>
      </c>
      <c r="M169" s="61" t="s">
        <v>22</v>
      </c>
      <c r="N169" s="14"/>
    </row>
    <row r="170" spans="1:14" s="7" customFormat="1" ht="48.75" customHeight="1" x14ac:dyDescent="0.2">
      <c r="A170" s="62"/>
      <c r="B170" s="50" t="s">
        <v>31</v>
      </c>
      <c r="C170" s="18">
        <v>0</v>
      </c>
      <c r="D170" s="18">
        <v>0</v>
      </c>
      <c r="E170" s="18">
        <v>0</v>
      </c>
      <c r="F170" s="18">
        <v>0</v>
      </c>
      <c r="G170" s="18">
        <v>0</v>
      </c>
      <c r="H170" s="18">
        <v>0</v>
      </c>
      <c r="I170" s="18">
        <v>0</v>
      </c>
      <c r="J170" s="18">
        <v>0</v>
      </c>
      <c r="K170" s="18">
        <v>0</v>
      </c>
      <c r="L170" s="18">
        <v>0</v>
      </c>
      <c r="M170" s="61"/>
      <c r="N170" s="14" t="e">
        <f>SUM(#REF!)=#REF!</f>
        <v>#REF!</v>
      </c>
    </row>
    <row r="171" spans="1:14" s="7" customFormat="1" ht="33.75" customHeight="1" x14ac:dyDescent="0.2">
      <c r="A171" s="62"/>
      <c r="B171" s="50" t="s">
        <v>15</v>
      </c>
      <c r="C171" s="18">
        <v>0</v>
      </c>
      <c r="D171" s="18">
        <v>0</v>
      </c>
      <c r="E171" s="18">
        <v>0</v>
      </c>
      <c r="F171" s="18">
        <v>0</v>
      </c>
      <c r="G171" s="18">
        <v>0</v>
      </c>
      <c r="H171" s="18">
        <v>0</v>
      </c>
      <c r="I171" s="18">
        <v>0</v>
      </c>
      <c r="J171" s="18">
        <v>0</v>
      </c>
      <c r="K171" s="18">
        <v>0</v>
      </c>
      <c r="L171" s="18">
        <v>0</v>
      </c>
      <c r="M171" s="61"/>
      <c r="N171" s="14" t="e">
        <f>SUM(#REF!)=#REF!</f>
        <v>#REF!</v>
      </c>
    </row>
    <row r="172" spans="1:14" s="7" customFormat="1" ht="20.25" customHeight="1" x14ac:dyDescent="0.2">
      <c r="A172" s="62" t="s">
        <v>65</v>
      </c>
      <c r="B172" s="50" t="s">
        <v>16</v>
      </c>
      <c r="C172" s="18">
        <v>0</v>
      </c>
      <c r="D172" s="18">
        <v>0</v>
      </c>
      <c r="E172" s="18">
        <v>0</v>
      </c>
      <c r="F172" s="18">
        <v>0</v>
      </c>
      <c r="G172" s="18">
        <v>0</v>
      </c>
      <c r="H172" s="18">
        <v>0</v>
      </c>
      <c r="I172" s="18">
        <v>0</v>
      </c>
      <c r="J172" s="18">
        <v>0</v>
      </c>
      <c r="K172" s="18">
        <v>0</v>
      </c>
      <c r="L172" s="18">
        <v>0</v>
      </c>
      <c r="M172" s="61" t="s">
        <v>22</v>
      </c>
      <c r="N172" s="14" t="e">
        <f>SUM(#REF!)=#REF!</f>
        <v>#REF!</v>
      </c>
    </row>
    <row r="173" spans="1:14" s="7" customFormat="1" ht="51.75" customHeight="1" x14ac:dyDescent="0.2">
      <c r="A173" s="62"/>
      <c r="B173" s="50" t="s">
        <v>33</v>
      </c>
      <c r="C173" s="18">
        <v>0</v>
      </c>
      <c r="D173" s="18">
        <v>0</v>
      </c>
      <c r="E173" s="18">
        <v>0</v>
      </c>
      <c r="F173" s="18">
        <v>0</v>
      </c>
      <c r="G173" s="18">
        <v>0</v>
      </c>
      <c r="H173" s="18">
        <v>0</v>
      </c>
      <c r="I173" s="18">
        <v>0</v>
      </c>
      <c r="J173" s="18">
        <v>0</v>
      </c>
      <c r="K173" s="18">
        <v>0</v>
      </c>
      <c r="L173" s="18">
        <v>0</v>
      </c>
      <c r="M173" s="61"/>
      <c r="N173" s="14" t="e">
        <f>SUM(#REF!)=#REF!</f>
        <v>#REF!</v>
      </c>
    </row>
    <row r="174" spans="1:14" s="7" customFormat="1" ht="32.25" customHeight="1" x14ac:dyDescent="0.2">
      <c r="A174" s="62"/>
      <c r="B174" s="50" t="s">
        <v>15</v>
      </c>
      <c r="C174" s="18">
        <v>0</v>
      </c>
      <c r="D174" s="18">
        <v>0</v>
      </c>
      <c r="E174" s="18">
        <v>0</v>
      </c>
      <c r="F174" s="18">
        <v>0</v>
      </c>
      <c r="G174" s="18">
        <v>0</v>
      </c>
      <c r="H174" s="18">
        <v>0</v>
      </c>
      <c r="I174" s="18">
        <v>0</v>
      </c>
      <c r="J174" s="18">
        <v>0</v>
      </c>
      <c r="K174" s="18">
        <v>0</v>
      </c>
      <c r="L174" s="18">
        <v>0</v>
      </c>
      <c r="M174" s="61"/>
      <c r="N174" s="14" t="e">
        <f>SUM(#REF!)=#REF!</f>
        <v>#REF!</v>
      </c>
    </row>
    <row r="175" spans="1:14" s="7" customFormat="1" ht="21.75" customHeight="1" x14ac:dyDescent="0.2">
      <c r="A175" s="64" t="s">
        <v>66</v>
      </c>
      <c r="B175" s="50" t="s">
        <v>16</v>
      </c>
      <c r="C175" s="18">
        <v>0</v>
      </c>
      <c r="D175" s="18">
        <v>0</v>
      </c>
      <c r="E175" s="18">
        <v>0</v>
      </c>
      <c r="F175" s="18">
        <v>0</v>
      </c>
      <c r="G175" s="18">
        <v>0</v>
      </c>
      <c r="H175" s="18">
        <v>0</v>
      </c>
      <c r="I175" s="18">
        <v>0</v>
      </c>
      <c r="J175" s="18">
        <v>0</v>
      </c>
      <c r="K175" s="18">
        <v>0</v>
      </c>
      <c r="L175" s="18">
        <v>0</v>
      </c>
      <c r="M175" s="61" t="s">
        <v>22</v>
      </c>
      <c r="N175" s="14" t="e">
        <f>SUM(#REF!)=#REF!</f>
        <v>#REF!</v>
      </c>
    </row>
    <row r="176" spans="1:14" s="7" customFormat="1" ht="51" customHeight="1" x14ac:dyDescent="0.2">
      <c r="A176" s="64"/>
      <c r="B176" s="50" t="s">
        <v>31</v>
      </c>
      <c r="C176" s="18">
        <v>0</v>
      </c>
      <c r="D176" s="18">
        <v>0</v>
      </c>
      <c r="E176" s="18">
        <v>0</v>
      </c>
      <c r="F176" s="18">
        <v>0</v>
      </c>
      <c r="G176" s="18">
        <v>0</v>
      </c>
      <c r="H176" s="18">
        <v>0</v>
      </c>
      <c r="I176" s="18">
        <v>0</v>
      </c>
      <c r="J176" s="18">
        <v>0</v>
      </c>
      <c r="K176" s="18">
        <v>0</v>
      </c>
      <c r="L176" s="18">
        <v>0</v>
      </c>
      <c r="M176" s="61"/>
      <c r="N176" s="14" t="e">
        <f>SUM(#REF!)=#REF!</f>
        <v>#REF!</v>
      </c>
    </row>
    <row r="177" spans="1:14" s="7" customFormat="1" ht="34.5" customHeight="1" x14ac:dyDescent="0.2">
      <c r="A177" s="64"/>
      <c r="B177" s="50" t="s">
        <v>15</v>
      </c>
      <c r="C177" s="18">
        <v>0</v>
      </c>
      <c r="D177" s="18">
        <v>0</v>
      </c>
      <c r="E177" s="18">
        <v>0</v>
      </c>
      <c r="F177" s="18">
        <v>0</v>
      </c>
      <c r="G177" s="18">
        <v>0</v>
      </c>
      <c r="H177" s="18">
        <v>0</v>
      </c>
      <c r="I177" s="18">
        <v>0</v>
      </c>
      <c r="J177" s="18">
        <v>0</v>
      </c>
      <c r="K177" s="18">
        <v>0</v>
      </c>
      <c r="L177" s="18">
        <v>0</v>
      </c>
      <c r="M177" s="61"/>
      <c r="N177" s="14" t="e">
        <f>SUM(#REF!)=#REF!</f>
        <v>#REF!</v>
      </c>
    </row>
    <row r="178" spans="1:14" s="7" customFormat="1" ht="15.75" x14ac:dyDescent="0.2">
      <c r="A178" s="62" t="s">
        <v>85</v>
      </c>
      <c r="B178" s="17" t="s">
        <v>16</v>
      </c>
      <c r="C178" s="16">
        <f>E178+F178+G178+H178</f>
        <v>129557218.20000002</v>
      </c>
      <c r="D178" s="16"/>
      <c r="E178" s="27"/>
      <c r="F178" s="27">
        <f>F179</f>
        <v>42990556.770000003</v>
      </c>
      <c r="G178" s="27">
        <f>G179</f>
        <v>43079931.909999996</v>
      </c>
      <c r="H178" s="18">
        <v>43486729.520000003</v>
      </c>
      <c r="I178" s="18">
        <v>0</v>
      </c>
      <c r="J178" s="18">
        <v>0</v>
      </c>
      <c r="K178" s="18">
        <v>0</v>
      </c>
      <c r="L178" s="18">
        <v>0</v>
      </c>
      <c r="M178" s="61" t="s">
        <v>4</v>
      </c>
      <c r="N178" s="14"/>
    </row>
    <row r="179" spans="1:14" s="7" customFormat="1" ht="34.5" customHeight="1" x14ac:dyDescent="0.2">
      <c r="A179" s="62"/>
      <c r="B179" s="50" t="s">
        <v>15</v>
      </c>
      <c r="C179" s="16">
        <f>E179+F179+G179+H179</f>
        <v>129557218.20000002</v>
      </c>
      <c r="D179" s="16"/>
      <c r="E179" s="27"/>
      <c r="F179" s="27">
        <v>42990556.770000003</v>
      </c>
      <c r="G179" s="27">
        <v>43079931.909999996</v>
      </c>
      <c r="H179" s="18">
        <v>43486729.520000003</v>
      </c>
      <c r="I179" s="18">
        <v>0</v>
      </c>
      <c r="J179" s="18">
        <v>0</v>
      </c>
      <c r="K179" s="18">
        <v>0</v>
      </c>
      <c r="L179" s="18">
        <v>0</v>
      </c>
      <c r="M179" s="61"/>
      <c r="N179" s="14" t="b">
        <f>SUM(E178:L178)=C178</f>
        <v>1</v>
      </c>
    </row>
    <row r="180" spans="1:14" s="7" customFormat="1" ht="27" customHeight="1" x14ac:dyDescent="0.2">
      <c r="A180" s="62" t="s">
        <v>86</v>
      </c>
      <c r="B180" s="17" t="s">
        <v>16</v>
      </c>
      <c r="C180" s="16">
        <f>C181</f>
        <v>5626457.9000000004</v>
      </c>
      <c r="D180" s="16"/>
      <c r="E180" s="16" t="e">
        <f>E181</f>
        <v>#REF!</v>
      </c>
      <c r="F180" s="16">
        <f>F181</f>
        <v>5626457.9000000004</v>
      </c>
      <c r="G180" s="18">
        <v>0</v>
      </c>
      <c r="H180" s="18">
        <v>0</v>
      </c>
      <c r="I180" s="18">
        <v>0</v>
      </c>
      <c r="J180" s="18">
        <v>0</v>
      </c>
      <c r="K180" s="18">
        <v>0</v>
      </c>
      <c r="L180" s="18">
        <v>0</v>
      </c>
      <c r="M180" s="61" t="s">
        <v>4</v>
      </c>
      <c r="N180" s="14" t="b">
        <f>SUM(E179:L179)=C179</f>
        <v>1</v>
      </c>
    </row>
    <row r="181" spans="1:14" s="7" customFormat="1" ht="36" customHeight="1" x14ac:dyDescent="0.2">
      <c r="A181" s="62"/>
      <c r="B181" s="50" t="s">
        <v>15</v>
      </c>
      <c r="C181" s="16">
        <f>F181</f>
        <v>5626457.9000000004</v>
      </c>
      <c r="D181" s="16"/>
      <c r="E181" s="16" t="e">
        <f>#REF!+E183</f>
        <v>#REF!</v>
      </c>
      <c r="F181" s="16">
        <f>F183</f>
        <v>5626457.9000000004</v>
      </c>
      <c r="G181" s="18">
        <v>0</v>
      </c>
      <c r="H181" s="18">
        <v>0</v>
      </c>
      <c r="I181" s="18">
        <v>0</v>
      </c>
      <c r="J181" s="18">
        <v>0</v>
      </c>
      <c r="K181" s="18">
        <v>0</v>
      </c>
      <c r="L181" s="18">
        <v>0</v>
      </c>
      <c r="M181" s="61"/>
      <c r="N181" s="14" t="e">
        <f>SUM(E180:L180)=C180</f>
        <v>#REF!</v>
      </c>
    </row>
    <row r="182" spans="1:14" s="7" customFormat="1" ht="31.5" customHeight="1" x14ac:dyDescent="0.2">
      <c r="A182" s="62" t="s">
        <v>87</v>
      </c>
      <c r="B182" s="17" t="s">
        <v>16</v>
      </c>
      <c r="C182" s="16">
        <f>E182+F182</f>
        <v>5626457.9000000004</v>
      </c>
      <c r="D182" s="16"/>
      <c r="E182" s="16">
        <f>E183</f>
        <v>0</v>
      </c>
      <c r="F182" s="16">
        <f>F183</f>
        <v>5626457.9000000004</v>
      </c>
      <c r="G182" s="18">
        <v>0</v>
      </c>
      <c r="H182" s="18">
        <v>0</v>
      </c>
      <c r="I182" s="18">
        <v>0</v>
      </c>
      <c r="J182" s="18">
        <v>0</v>
      </c>
      <c r="K182" s="18">
        <v>0</v>
      </c>
      <c r="L182" s="18">
        <v>0</v>
      </c>
      <c r="M182" s="61" t="s">
        <v>4</v>
      </c>
      <c r="N182" s="14" t="e">
        <f>SUM(#REF!)=#REF!</f>
        <v>#REF!</v>
      </c>
    </row>
    <row r="183" spans="1:14" s="7" customFormat="1" ht="35.25" customHeight="1" x14ac:dyDescent="0.2">
      <c r="A183" s="62"/>
      <c r="B183" s="50" t="s">
        <v>15</v>
      </c>
      <c r="C183" s="16">
        <f>E183+F183</f>
        <v>5626457.9000000004</v>
      </c>
      <c r="D183" s="16"/>
      <c r="E183" s="16"/>
      <c r="F183" s="28">
        <v>5626457.9000000004</v>
      </c>
      <c r="G183" s="18">
        <v>0</v>
      </c>
      <c r="H183" s="18">
        <v>0</v>
      </c>
      <c r="I183" s="18">
        <v>0</v>
      </c>
      <c r="J183" s="18">
        <v>0</v>
      </c>
      <c r="K183" s="18">
        <v>0</v>
      </c>
      <c r="L183" s="18">
        <v>0</v>
      </c>
      <c r="M183" s="61"/>
      <c r="N183" s="14" t="b">
        <f>SUM(E182:L182)=C182</f>
        <v>1</v>
      </c>
    </row>
    <row r="184" spans="1:14" s="7" customFormat="1" ht="20.25" customHeight="1" x14ac:dyDescent="0.2">
      <c r="A184" s="62" t="s">
        <v>69</v>
      </c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14" t="b">
        <f>SUM(E183:L183)=C183</f>
        <v>1</v>
      </c>
    </row>
    <row r="185" spans="1:14" s="7" customFormat="1" ht="15.75" customHeight="1" x14ac:dyDescent="0.2">
      <c r="A185" s="62" t="s">
        <v>88</v>
      </c>
      <c r="B185" s="17" t="s">
        <v>16</v>
      </c>
      <c r="C185" s="16">
        <f t="shared" ref="C185:C192" si="51">SUM(D185:L185)</f>
        <v>184811100</v>
      </c>
      <c r="D185" s="49"/>
      <c r="E185" s="49">
        <f>E189</f>
        <v>0</v>
      </c>
      <c r="F185" s="49">
        <f>F189</f>
        <v>35197300</v>
      </c>
      <c r="G185" s="49">
        <f>G189</f>
        <v>30982900</v>
      </c>
      <c r="H185" s="49">
        <f>H189</f>
        <v>118630900</v>
      </c>
      <c r="I185" s="18">
        <v>0</v>
      </c>
      <c r="J185" s="18">
        <v>0</v>
      </c>
      <c r="K185" s="18">
        <v>0</v>
      </c>
      <c r="L185" s="18">
        <v>0</v>
      </c>
      <c r="M185" s="61" t="s">
        <v>4</v>
      </c>
      <c r="N185" s="14" t="b">
        <f t="shared" ref="N185:N203" si="52">SUM(E193:L193)=C193</f>
        <v>1</v>
      </c>
    </row>
    <row r="186" spans="1:14" s="7" customFormat="1" ht="66.75" customHeight="1" x14ac:dyDescent="0.2">
      <c r="A186" s="62"/>
      <c r="B186" s="50" t="s">
        <v>38</v>
      </c>
      <c r="C186" s="16">
        <f t="shared" si="51"/>
        <v>60607600</v>
      </c>
      <c r="D186" s="49"/>
      <c r="E186" s="49"/>
      <c r="F186" s="49">
        <v>12855600</v>
      </c>
      <c r="G186" s="16">
        <v>11316300</v>
      </c>
      <c r="H186" s="18">
        <v>36435700</v>
      </c>
      <c r="I186" s="18">
        <v>0</v>
      </c>
      <c r="J186" s="18">
        <v>0</v>
      </c>
      <c r="K186" s="18">
        <v>0</v>
      </c>
      <c r="L186" s="18">
        <v>0</v>
      </c>
      <c r="M186" s="71"/>
      <c r="N186" s="14" t="b">
        <f t="shared" si="52"/>
        <v>1</v>
      </c>
    </row>
    <row r="187" spans="1:14" s="7" customFormat="1" ht="51" customHeight="1" x14ac:dyDescent="0.2">
      <c r="A187" s="62"/>
      <c r="B187" s="50" t="s">
        <v>34</v>
      </c>
      <c r="C187" s="16">
        <f t="shared" si="51"/>
        <v>111783000</v>
      </c>
      <c r="D187" s="26"/>
      <c r="E187" s="18"/>
      <c r="F187" s="16">
        <v>20107500</v>
      </c>
      <c r="G187" s="16">
        <v>17699900</v>
      </c>
      <c r="H187" s="18">
        <v>73975600</v>
      </c>
      <c r="I187" s="18">
        <v>0</v>
      </c>
      <c r="J187" s="18">
        <v>0</v>
      </c>
      <c r="K187" s="18">
        <v>0</v>
      </c>
      <c r="L187" s="18">
        <v>0</v>
      </c>
      <c r="M187" s="71"/>
      <c r="N187" s="14" t="b">
        <f t="shared" si="52"/>
        <v>1</v>
      </c>
    </row>
    <row r="188" spans="1:14" s="7" customFormat="1" ht="30.75" customHeight="1" x14ac:dyDescent="0.2">
      <c r="A188" s="62"/>
      <c r="B188" s="50" t="s">
        <v>15</v>
      </c>
      <c r="C188" s="16">
        <f t="shared" si="51"/>
        <v>12420500</v>
      </c>
      <c r="D188" s="26"/>
      <c r="E188" s="18"/>
      <c r="F188" s="27">
        <v>2234200</v>
      </c>
      <c r="G188" s="27">
        <v>1966700</v>
      </c>
      <c r="H188" s="18">
        <v>8219600</v>
      </c>
      <c r="I188" s="18">
        <v>0</v>
      </c>
      <c r="J188" s="18">
        <v>0</v>
      </c>
      <c r="K188" s="18">
        <v>0</v>
      </c>
      <c r="L188" s="18">
        <v>0</v>
      </c>
      <c r="M188" s="71"/>
      <c r="N188" s="14" t="b">
        <f t="shared" si="52"/>
        <v>1</v>
      </c>
    </row>
    <row r="189" spans="1:14" s="7" customFormat="1" ht="17.25" customHeight="1" x14ac:dyDescent="0.2">
      <c r="A189" s="62" t="s">
        <v>89</v>
      </c>
      <c r="B189" s="17" t="s">
        <v>16</v>
      </c>
      <c r="C189" s="16">
        <f>SUM(D189:L189)</f>
        <v>184811100</v>
      </c>
      <c r="D189" s="49"/>
      <c r="E189" s="49"/>
      <c r="F189" s="49">
        <f>F190+F191+F192</f>
        <v>35197300</v>
      </c>
      <c r="G189" s="49">
        <f>G190+G191+G192</f>
        <v>30982900</v>
      </c>
      <c r="H189" s="49">
        <f>H190+H191+H192</f>
        <v>118630900</v>
      </c>
      <c r="I189" s="18">
        <v>0</v>
      </c>
      <c r="J189" s="18">
        <v>0</v>
      </c>
      <c r="K189" s="18">
        <v>0</v>
      </c>
      <c r="L189" s="18">
        <v>0</v>
      </c>
      <c r="M189" s="61" t="s">
        <v>4</v>
      </c>
      <c r="N189" s="14" t="b">
        <f t="shared" si="52"/>
        <v>1</v>
      </c>
    </row>
    <row r="190" spans="1:14" s="7" customFormat="1" ht="69" customHeight="1" x14ac:dyDescent="0.2">
      <c r="A190" s="62"/>
      <c r="B190" s="50" t="s">
        <v>39</v>
      </c>
      <c r="C190" s="16">
        <f t="shared" si="51"/>
        <v>60607600</v>
      </c>
      <c r="D190" s="49"/>
      <c r="E190" s="49"/>
      <c r="F190" s="49">
        <v>12855600</v>
      </c>
      <c r="G190" s="16">
        <v>11316300</v>
      </c>
      <c r="H190" s="18">
        <v>36435700</v>
      </c>
      <c r="I190" s="18">
        <v>0</v>
      </c>
      <c r="J190" s="18">
        <v>0</v>
      </c>
      <c r="K190" s="18">
        <v>0</v>
      </c>
      <c r="L190" s="18">
        <v>0</v>
      </c>
      <c r="M190" s="71"/>
      <c r="N190" s="14" t="b">
        <f t="shared" si="52"/>
        <v>1</v>
      </c>
    </row>
    <row r="191" spans="1:14" s="7" customFormat="1" ht="50.25" customHeight="1" x14ac:dyDescent="0.2">
      <c r="A191" s="62"/>
      <c r="B191" s="50" t="s">
        <v>31</v>
      </c>
      <c r="C191" s="16">
        <f t="shared" si="51"/>
        <v>111783000</v>
      </c>
      <c r="D191" s="26"/>
      <c r="E191" s="18">
        <v>0</v>
      </c>
      <c r="F191" s="16">
        <v>20107500</v>
      </c>
      <c r="G191" s="16">
        <v>17699900</v>
      </c>
      <c r="H191" s="18">
        <v>73975600</v>
      </c>
      <c r="I191" s="18">
        <v>0</v>
      </c>
      <c r="J191" s="18">
        <v>0</v>
      </c>
      <c r="K191" s="18">
        <v>0</v>
      </c>
      <c r="L191" s="18">
        <v>0</v>
      </c>
      <c r="M191" s="71"/>
      <c r="N191" s="14" t="b">
        <f t="shared" si="52"/>
        <v>1</v>
      </c>
    </row>
    <row r="192" spans="1:14" s="7" customFormat="1" ht="40.5" customHeight="1" x14ac:dyDescent="0.2">
      <c r="A192" s="62"/>
      <c r="B192" s="50" t="s">
        <v>15</v>
      </c>
      <c r="C192" s="16">
        <f t="shared" si="51"/>
        <v>12420500</v>
      </c>
      <c r="D192" s="26">
        <v>0</v>
      </c>
      <c r="E192" s="18">
        <v>0</v>
      </c>
      <c r="F192" s="27">
        <v>2234200</v>
      </c>
      <c r="G192" s="27">
        <v>1966700</v>
      </c>
      <c r="H192" s="18">
        <v>8219600</v>
      </c>
      <c r="I192" s="18">
        <v>0</v>
      </c>
      <c r="J192" s="18">
        <v>0</v>
      </c>
      <c r="K192" s="18">
        <v>0</v>
      </c>
      <c r="L192" s="18">
        <v>0</v>
      </c>
      <c r="M192" s="71"/>
      <c r="N192" s="14" t="b">
        <f t="shared" si="52"/>
        <v>1</v>
      </c>
    </row>
    <row r="193" spans="1:14" s="7" customFormat="1" ht="24" customHeight="1" x14ac:dyDescent="0.2">
      <c r="A193" s="62" t="s">
        <v>29</v>
      </c>
      <c r="B193" s="17" t="s">
        <v>16</v>
      </c>
      <c r="C193" s="49">
        <f>C194+C195+C196</f>
        <v>24371053302.32</v>
      </c>
      <c r="D193" s="49"/>
      <c r="E193" s="49"/>
      <c r="F193" s="49">
        <f>F194+F195+F196</f>
        <v>4012593347.0600004</v>
      </c>
      <c r="G193" s="49">
        <f>G194+G195+G196</f>
        <v>2729516321.8699999</v>
      </c>
      <c r="H193" s="49">
        <f t="shared" ref="H193:L193" si="53">H194+H195+H196</f>
        <v>3097623633.3899999</v>
      </c>
      <c r="I193" s="49">
        <f t="shared" si="53"/>
        <v>3440850000</v>
      </c>
      <c r="J193" s="49">
        <f t="shared" si="53"/>
        <v>3565480000</v>
      </c>
      <c r="K193" s="49">
        <f t="shared" si="53"/>
        <v>3695090000</v>
      </c>
      <c r="L193" s="49">
        <f t="shared" si="53"/>
        <v>3829900000</v>
      </c>
      <c r="M193" s="45" t="s">
        <v>5</v>
      </c>
      <c r="N193" s="14" t="b">
        <f t="shared" si="52"/>
        <v>1</v>
      </c>
    </row>
    <row r="194" spans="1:14" s="7" customFormat="1" ht="69.75" customHeight="1" x14ac:dyDescent="0.2">
      <c r="A194" s="62"/>
      <c r="B194" s="50" t="s">
        <v>38</v>
      </c>
      <c r="C194" s="16">
        <f>SUM(D194:L194)</f>
        <v>60607600</v>
      </c>
      <c r="D194" s="49"/>
      <c r="E194" s="49"/>
      <c r="F194" s="49">
        <f t="shared" ref="F194:L194" si="54">F84+F186</f>
        <v>12855600</v>
      </c>
      <c r="G194" s="49">
        <f t="shared" si="54"/>
        <v>11316300</v>
      </c>
      <c r="H194" s="49">
        <f t="shared" si="54"/>
        <v>36435700</v>
      </c>
      <c r="I194" s="49">
        <f t="shared" si="54"/>
        <v>0</v>
      </c>
      <c r="J194" s="49">
        <f t="shared" si="54"/>
        <v>0</v>
      </c>
      <c r="K194" s="49">
        <f t="shared" si="54"/>
        <v>0</v>
      </c>
      <c r="L194" s="49">
        <f t="shared" si="54"/>
        <v>0</v>
      </c>
      <c r="M194" s="45" t="s">
        <v>5</v>
      </c>
      <c r="N194" s="14" t="b">
        <f t="shared" si="52"/>
        <v>1</v>
      </c>
    </row>
    <row r="195" spans="1:14" s="7" customFormat="1" ht="56.25" customHeight="1" x14ac:dyDescent="0.2">
      <c r="A195" s="62"/>
      <c r="B195" s="50" t="s">
        <v>32</v>
      </c>
      <c r="C195" s="16">
        <f>SUM(D195:L195)</f>
        <v>2649525800</v>
      </c>
      <c r="D195" s="49"/>
      <c r="E195" s="49"/>
      <c r="F195" s="49">
        <f>F21+F77+F81+F95+F187</f>
        <v>890597500</v>
      </c>
      <c r="G195" s="49">
        <f>G81+G95+G187</f>
        <v>312286300</v>
      </c>
      <c r="H195" s="49">
        <f>H81+H95+H187</f>
        <v>368562000</v>
      </c>
      <c r="I195" s="49">
        <f>I21++I77++I81+I95+I187</f>
        <v>269520000</v>
      </c>
      <c r="J195" s="49">
        <f>J21++J77++J81+J95+J187</f>
        <v>269520000</v>
      </c>
      <c r="K195" s="49">
        <f>K21++K77++K81+K95+K187</f>
        <v>269520000</v>
      </c>
      <c r="L195" s="49">
        <f>L21++L77++L81+L95+L187</f>
        <v>269520000</v>
      </c>
      <c r="M195" s="45" t="s">
        <v>5</v>
      </c>
      <c r="N195" s="14" t="b">
        <f t="shared" si="52"/>
        <v>1</v>
      </c>
    </row>
    <row r="196" spans="1:14" s="7" customFormat="1" ht="35.25" customHeight="1" x14ac:dyDescent="0.2">
      <c r="A196" s="62"/>
      <c r="B196" s="50" t="s">
        <v>15</v>
      </c>
      <c r="C196" s="49">
        <f>SUM(F196:L196)</f>
        <v>21660919902.32</v>
      </c>
      <c r="D196" s="49"/>
      <c r="E196" s="49"/>
      <c r="F196" s="49">
        <f t="shared" ref="F196:L196" si="55">F14+F22+F48+F70+F78+F82+F90+F93+F96+F179+F181+F188</f>
        <v>3109140247.0600004</v>
      </c>
      <c r="G196" s="49">
        <f t="shared" si="55"/>
        <v>2405913721.8699999</v>
      </c>
      <c r="H196" s="49">
        <f t="shared" si="55"/>
        <v>2692625933.3899999</v>
      </c>
      <c r="I196" s="49">
        <f t="shared" si="55"/>
        <v>3171330000</v>
      </c>
      <c r="J196" s="49">
        <f t="shared" si="55"/>
        <v>3295960000</v>
      </c>
      <c r="K196" s="49">
        <f t="shared" si="55"/>
        <v>3425570000</v>
      </c>
      <c r="L196" s="49">
        <f t="shared" si="55"/>
        <v>3560380000</v>
      </c>
      <c r="M196" s="46" t="s">
        <v>5</v>
      </c>
      <c r="N196" s="14" t="b">
        <f t="shared" si="52"/>
        <v>1</v>
      </c>
    </row>
    <row r="197" spans="1:14" s="7" customFormat="1" ht="19.5" customHeight="1" x14ac:dyDescent="0.2">
      <c r="A197" s="64" t="s">
        <v>28</v>
      </c>
      <c r="B197" s="64"/>
      <c r="C197" s="64"/>
      <c r="D197" s="64"/>
      <c r="E197" s="64"/>
      <c r="F197" s="64"/>
      <c r="G197" s="64"/>
      <c r="H197" s="64"/>
      <c r="I197" s="64"/>
      <c r="J197" s="64"/>
      <c r="K197" s="64"/>
      <c r="L197" s="64"/>
      <c r="M197" s="64"/>
      <c r="N197" s="14" t="b">
        <f t="shared" si="52"/>
        <v>1</v>
      </c>
    </row>
    <row r="198" spans="1:14" s="7" customFormat="1" ht="19.5" customHeight="1" x14ac:dyDescent="0.2">
      <c r="A198" s="64" t="s">
        <v>17</v>
      </c>
      <c r="B198" s="64"/>
      <c r="C198" s="64"/>
      <c r="D198" s="64"/>
      <c r="E198" s="64"/>
      <c r="F198" s="64"/>
      <c r="G198" s="64"/>
      <c r="H198" s="64"/>
      <c r="I198" s="64"/>
      <c r="J198" s="64"/>
      <c r="K198" s="64"/>
      <c r="L198" s="64"/>
      <c r="M198" s="64"/>
      <c r="N198" s="14" t="b">
        <f t="shared" si="52"/>
        <v>1</v>
      </c>
    </row>
    <row r="199" spans="1:14" s="7" customFormat="1" ht="19.5" customHeight="1" x14ac:dyDescent="0.2">
      <c r="A199" s="64" t="s">
        <v>71</v>
      </c>
      <c r="B199" s="64"/>
      <c r="C199" s="64"/>
      <c r="D199" s="64"/>
      <c r="E199" s="64"/>
      <c r="F199" s="64"/>
      <c r="G199" s="64"/>
      <c r="H199" s="64"/>
      <c r="I199" s="64"/>
      <c r="J199" s="64"/>
      <c r="K199" s="64"/>
      <c r="L199" s="64"/>
      <c r="M199" s="64"/>
      <c r="N199" s="14" t="b">
        <f t="shared" si="52"/>
        <v>1</v>
      </c>
    </row>
    <row r="200" spans="1:14" s="7" customFormat="1" ht="18.75" customHeight="1" x14ac:dyDescent="0.2">
      <c r="A200" s="62" t="s">
        <v>90</v>
      </c>
      <c r="B200" s="17" t="s">
        <v>16</v>
      </c>
      <c r="C200" s="16">
        <f t="shared" ref="C200:C202" si="56">SUM(D200:L200)</f>
        <v>3991600980.6499996</v>
      </c>
      <c r="D200" s="16">
        <f t="shared" ref="D200" si="57">D201</f>
        <v>0</v>
      </c>
      <c r="E200" s="16"/>
      <c r="F200" s="16">
        <f>F201</f>
        <v>1422623929.5899999</v>
      </c>
      <c r="G200" s="16">
        <f t="shared" ref="G200:H200" si="58">G201</f>
        <v>1281358243.5899999</v>
      </c>
      <c r="H200" s="16">
        <f t="shared" si="58"/>
        <v>1287618807.47</v>
      </c>
      <c r="I200" s="18">
        <v>0</v>
      </c>
      <c r="J200" s="18">
        <v>0</v>
      </c>
      <c r="K200" s="18">
        <v>0</v>
      </c>
      <c r="L200" s="18">
        <v>0</v>
      </c>
      <c r="M200" s="61" t="s">
        <v>23</v>
      </c>
      <c r="N200" s="14" t="b">
        <f t="shared" si="52"/>
        <v>1</v>
      </c>
    </row>
    <row r="201" spans="1:14" s="7" customFormat="1" ht="34.5" customHeight="1" x14ac:dyDescent="0.2">
      <c r="A201" s="62"/>
      <c r="B201" s="50" t="s">
        <v>15</v>
      </c>
      <c r="C201" s="16">
        <f>C203+C207+C209+C205</f>
        <v>3991600980.6499996</v>
      </c>
      <c r="D201" s="16">
        <f>D203+D207+D209+D205</f>
        <v>0</v>
      </c>
      <c r="E201" s="16"/>
      <c r="F201" s="16">
        <f>F203+F207+F209+F205</f>
        <v>1422623929.5899999</v>
      </c>
      <c r="G201" s="16">
        <f>G203+G207+G209+G205</f>
        <v>1281358243.5899999</v>
      </c>
      <c r="H201" s="16">
        <f>H203+H207+H209+H205</f>
        <v>1287618807.47</v>
      </c>
      <c r="I201" s="18">
        <v>0</v>
      </c>
      <c r="J201" s="18">
        <v>0</v>
      </c>
      <c r="K201" s="18">
        <v>0</v>
      </c>
      <c r="L201" s="18">
        <v>0</v>
      </c>
      <c r="M201" s="61"/>
      <c r="N201" s="14" t="b">
        <f t="shared" si="52"/>
        <v>1</v>
      </c>
    </row>
    <row r="202" spans="1:14" s="7" customFormat="1" ht="15.75" customHeight="1" x14ac:dyDescent="0.2">
      <c r="A202" s="62" t="s">
        <v>91</v>
      </c>
      <c r="B202" s="17" t="s">
        <v>16</v>
      </c>
      <c r="C202" s="16">
        <f t="shared" si="56"/>
        <v>3981499155.4899998</v>
      </c>
      <c r="D202" s="16"/>
      <c r="E202" s="16"/>
      <c r="F202" s="16">
        <f>F203</f>
        <v>1418744125.5899999</v>
      </c>
      <c r="G202" s="16">
        <f>G203</f>
        <v>1278247233.01</v>
      </c>
      <c r="H202" s="16">
        <f>H203</f>
        <v>1284507796.8900001</v>
      </c>
      <c r="I202" s="18">
        <v>0</v>
      </c>
      <c r="J202" s="18">
        <v>0</v>
      </c>
      <c r="K202" s="18">
        <v>0</v>
      </c>
      <c r="L202" s="18">
        <v>0</v>
      </c>
      <c r="M202" s="61" t="s">
        <v>4</v>
      </c>
      <c r="N202" s="14" t="b">
        <f t="shared" si="52"/>
        <v>1</v>
      </c>
    </row>
    <row r="203" spans="1:14" s="7" customFormat="1" ht="31.5" customHeight="1" x14ac:dyDescent="0.2">
      <c r="A203" s="62"/>
      <c r="B203" s="50" t="s">
        <v>15</v>
      </c>
      <c r="C203" s="16">
        <f>SUM(D203:L203)</f>
        <v>3981499155.4899998</v>
      </c>
      <c r="D203" s="29"/>
      <c r="E203" s="29"/>
      <c r="F203" s="29">
        <f>1235002084.23+11462400+27441360+135151965+9686316.36</f>
        <v>1418744125.5899999</v>
      </c>
      <c r="G203" s="29">
        <f>1239343473.01+11462400+27441360</f>
        <v>1278247233.01</v>
      </c>
      <c r="H203" s="18">
        <f>1245604036.89+11462400+27441360</f>
        <v>1284507796.8900001</v>
      </c>
      <c r="I203" s="18">
        <v>0</v>
      </c>
      <c r="J203" s="18">
        <v>0</v>
      </c>
      <c r="K203" s="18">
        <v>0</v>
      </c>
      <c r="L203" s="18">
        <v>0</v>
      </c>
      <c r="M203" s="61"/>
      <c r="N203" s="14" t="b">
        <f t="shared" si="52"/>
        <v>1</v>
      </c>
    </row>
    <row r="204" spans="1:14" s="7" customFormat="1" ht="24" customHeight="1" x14ac:dyDescent="0.2">
      <c r="A204" s="62" t="s">
        <v>92</v>
      </c>
      <c r="B204" s="17" t="s">
        <v>16</v>
      </c>
      <c r="C204" s="16">
        <f t="shared" ref="C204:C205" si="59">SUM(D204:L204)</f>
        <v>1215581.1000000001</v>
      </c>
      <c r="D204" s="16"/>
      <c r="E204" s="16"/>
      <c r="F204" s="16">
        <f>F205</f>
        <v>405193.7</v>
      </c>
      <c r="G204" s="16">
        <f>G205</f>
        <v>405193.7</v>
      </c>
      <c r="H204" s="16">
        <f>H205</f>
        <v>405193.7</v>
      </c>
      <c r="I204" s="18">
        <v>0</v>
      </c>
      <c r="J204" s="18">
        <v>0</v>
      </c>
      <c r="K204" s="18">
        <v>0</v>
      </c>
      <c r="L204" s="18">
        <v>0</v>
      </c>
      <c r="M204" s="61" t="s">
        <v>22</v>
      </c>
      <c r="N204" s="14"/>
    </row>
    <row r="205" spans="1:14" s="7" customFormat="1" ht="33.75" customHeight="1" x14ac:dyDescent="0.2">
      <c r="A205" s="62"/>
      <c r="B205" s="50" t="s">
        <v>15</v>
      </c>
      <c r="C205" s="16">
        <f t="shared" si="59"/>
        <v>1215581.1000000001</v>
      </c>
      <c r="D205" s="29"/>
      <c r="E205" s="29"/>
      <c r="F205" s="29">
        <v>405193.7</v>
      </c>
      <c r="G205" s="29">
        <v>405193.7</v>
      </c>
      <c r="H205" s="29">
        <v>405193.7</v>
      </c>
      <c r="I205" s="18">
        <v>0</v>
      </c>
      <c r="J205" s="18">
        <v>0</v>
      </c>
      <c r="K205" s="18">
        <v>0</v>
      </c>
      <c r="L205" s="18">
        <v>0</v>
      </c>
      <c r="M205" s="61"/>
      <c r="N205" s="14" t="b">
        <f t="shared" ref="N205:N210" si="60">SUM(E213:L213)=C213</f>
        <v>1</v>
      </c>
    </row>
    <row r="206" spans="1:14" s="7" customFormat="1" ht="36" customHeight="1" x14ac:dyDescent="0.2">
      <c r="A206" s="62" t="s">
        <v>93</v>
      </c>
      <c r="B206" s="17" t="s">
        <v>16</v>
      </c>
      <c r="C206" s="16">
        <f t="shared" ref="C206:C228" si="61">SUM(D206:L206)</f>
        <v>2421311.66</v>
      </c>
      <c r="D206" s="26"/>
      <c r="E206" s="16"/>
      <c r="F206" s="16">
        <f>F207</f>
        <v>1446999</v>
      </c>
      <c r="G206" s="16">
        <f>G207</f>
        <v>487156.33</v>
      </c>
      <c r="H206" s="18">
        <v>487156.33</v>
      </c>
      <c r="I206" s="18">
        <v>0</v>
      </c>
      <c r="J206" s="18">
        <v>0</v>
      </c>
      <c r="K206" s="18">
        <v>0</v>
      </c>
      <c r="L206" s="18">
        <v>0</v>
      </c>
      <c r="M206" s="61" t="s">
        <v>4</v>
      </c>
      <c r="N206" s="14" t="b">
        <f t="shared" si="60"/>
        <v>1</v>
      </c>
    </row>
    <row r="207" spans="1:14" s="7" customFormat="1" ht="78" customHeight="1" x14ac:dyDescent="0.2">
      <c r="A207" s="62"/>
      <c r="B207" s="50" t="s">
        <v>15</v>
      </c>
      <c r="C207" s="16">
        <f t="shared" si="61"/>
        <v>2421311.66</v>
      </c>
      <c r="D207" s="26"/>
      <c r="E207" s="29"/>
      <c r="F207" s="29">
        <v>1446999</v>
      </c>
      <c r="G207" s="29">
        <v>487156.33</v>
      </c>
      <c r="H207" s="18">
        <v>487156.33</v>
      </c>
      <c r="I207" s="18">
        <v>0</v>
      </c>
      <c r="J207" s="18">
        <v>0</v>
      </c>
      <c r="K207" s="18">
        <v>0</v>
      </c>
      <c r="L207" s="18">
        <v>0</v>
      </c>
      <c r="M207" s="61"/>
      <c r="N207" s="14" t="b">
        <f t="shared" si="60"/>
        <v>1</v>
      </c>
    </row>
    <row r="208" spans="1:14" s="7" customFormat="1" ht="31.5" customHeight="1" x14ac:dyDescent="0.2">
      <c r="A208" s="62" t="s">
        <v>94</v>
      </c>
      <c r="B208" s="17" t="s">
        <v>16</v>
      </c>
      <c r="C208" s="16">
        <f t="shared" si="61"/>
        <v>6464932.3999999994</v>
      </c>
      <c r="D208" s="16"/>
      <c r="E208" s="16"/>
      <c r="F208" s="16">
        <f>F209</f>
        <v>2027611.3</v>
      </c>
      <c r="G208" s="16">
        <f>G209</f>
        <v>2218660.5499999998</v>
      </c>
      <c r="H208" s="18">
        <v>2218660.5499999998</v>
      </c>
      <c r="I208" s="18">
        <v>0</v>
      </c>
      <c r="J208" s="18">
        <v>0</v>
      </c>
      <c r="K208" s="18">
        <v>0</v>
      </c>
      <c r="L208" s="18">
        <v>0</v>
      </c>
      <c r="M208" s="61" t="s">
        <v>4</v>
      </c>
      <c r="N208" s="14" t="b">
        <f t="shared" si="60"/>
        <v>1</v>
      </c>
    </row>
    <row r="209" spans="1:14" s="7" customFormat="1" ht="34.5" customHeight="1" x14ac:dyDescent="0.2">
      <c r="A209" s="70"/>
      <c r="B209" s="50" t="s">
        <v>15</v>
      </c>
      <c r="C209" s="16">
        <f t="shared" si="61"/>
        <v>6464932.3999999994</v>
      </c>
      <c r="D209" s="29"/>
      <c r="E209" s="29"/>
      <c r="F209" s="16">
        <f>2093107.02-65495.72</f>
        <v>2027611.3</v>
      </c>
      <c r="G209" s="16">
        <v>2218660.5499999998</v>
      </c>
      <c r="H209" s="18">
        <v>2218660.5499999998</v>
      </c>
      <c r="I209" s="18">
        <v>0</v>
      </c>
      <c r="J209" s="18">
        <v>0</v>
      </c>
      <c r="K209" s="18">
        <v>0</v>
      </c>
      <c r="L209" s="18">
        <v>0</v>
      </c>
      <c r="M209" s="61"/>
      <c r="N209" s="14" t="b">
        <f t="shared" si="60"/>
        <v>1</v>
      </c>
    </row>
    <row r="210" spans="1:14" s="7" customFormat="1" ht="20.25" customHeight="1" x14ac:dyDescent="0.2">
      <c r="A210" s="62" t="s">
        <v>95</v>
      </c>
      <c r="B210" s="17" t="s">
        <v>16</v>
      </c>
      <c r="C210" s="18">
        <v>0</v>
      </c>
      <c r="D210" s="18">
        <v>0</v>
      </c>
      <c r="E210" s="18"/>
      <c r="F210" s="18">
        <v>0</v>
      </c>
      <c r="G210" s="18">
        <v>0</v>
      </c>
      <c r="H210" s="18">
        <v>0</v>
      </c>
      <c r="I210" s="18">
        <v>0</v>
      </c>
      <c r="J210" s="18">
        <v>0</v>
      </c>
      <c r="K210" s="18">
        <v>0</v>
      </c>
      <c r="L210" s="18">
        <v>0</v>
      </c>
      <c r="M210" s="61" t="s">
        <v>4</v>
      </c>
      <c r="N210" s="14" t="b">
        <f t="shared" si="60"/>
        <v>1</v>
      </c>
    </row>
    <row r="211" spans="1:14" s="7" customFormat="1" ht="36" customHeight="1" x14ac:dyDescent="0.2">
      <c r="A211" s="62"/>
      <c r="B211" s="50" t="s">
        <v>15</v>
      </c>
      <c r="C211" s="18">
        <v>0</v>
      </c>
      <c r="D211" s="18">
        <v>0</v>
      </c>
      <c r="E211" s="18"/>
      <c r="F211" s="18">
        <v>0</v>
      </c>
      <c r="G211" s="18">
        <v>0</v>
      </c>
      <c r="H211" s="18">
        <v>0</v>
      </c>
      <c r="I211" s="18">
        <v>0</v>
      </c>
      <c r="J211" s="18">
        <v>0</v>
      </c>
      <c r="K211" s="18">
        <v>0</v>
      </c>
      <c r="L211" s="18">
        <v>0</v>
      </c>
      <c r="M211" s="61"/>
      <c r="N211" s="14" t="b">
        <f t="shared" ref="N211:N221" si="62">SUM(E219:L219)=C219</f>
        <v>1</v>
      </c>
    </row>
    <row r="212" spans="1:14" s="7" customFormat="1" ht="49.5" customHeight="1" x14ac:dyDescent="0.2">
      <c r="A212" s="62"/>
      <c r="B212" s="50" t="s">
        <v>31</v>
      </c>
      <c r="C212" s="18">
        <v>0</v>
      </c>
      <c r="D212" s="18">
        <v>0</v>
      </c>
      <c r="E212" s="18"/>
      <c r="F212" s="18">
        <v>0</v>
      </c>
      <c r="G212" s="18">
        <v>0</v>
      </c>
      <c r="H212" s="18">
        <v>0</v>
      </c>
      <c r="I212" s="18">
        <v>0</v>
      </c>
      <c r="J212" s="18">
        <v>0</v>
      </c>
      <c r="K212" s="18">
        <v>0</v>
      </c>
      <c r="L212" s="18">
        <v>0</v>
      </c>
      <c r="M212" s="61"/>
      <c r="N212" s="14" t="b">
        <f t="shared" si="62"/>
        <v>1</v>
      </c>
    </row>
    <row r="213" spans="1:14" s="7" customFormat="1" ht="27.75" customHeight="1" x14ac:dyDescent="0.2">
      <c r="A213" s="62" t="s">
        <v>26</v>
      </c>
      <c r="B213" s="17" t="s">
        <v>16</v>
      </c>
      <c r="C213" s="16">
        <f t="shared" si="61"/>
        <v>3991600980.6499996</v>
      </c>
      <c r="D213" s="16">
        <f>D214</f>
        <v>0</v>
      </c>
      <c r="E213" s="16"/>
      <c r="F213" s="16">
        <f t="shared" ref="F213:H214" si="63">F200</f>
        <v>1422623929.5899999</v>
      </c>
      <c r="G213" s="16">
        <f>G200</f>
        <v>1281358243.5899999</v>
      </c>
      <c r="H213" s="16">
        <f>H200</f>
        <v>1287618807.47</v>
      </c>
      <c r="I213" s="18">
        <v>0</v>
      </c>
      <c r="J213" s="18">
        <v>0</v>
      </c>
      <c r="K213" s="18">
        <v>0</v>
      </c>
      <c r="L213" s="18">
        <v>0</v>
      </c>
      <c r="M213" s="45" t="s">
        <v>5</v>
      </c>
      <c r="N213" s="14" t="b">
        <f t="shared" si="62"/>
        <v>1</v>
      </c>
    </row>
    <row r="214" spans="1:14" s="7" customFormat="1" ht="33" customHeight="1" x14ac:dyDescent="0.2">
      <c r="A214" s="62"/>
      <c r="B214" s="50" t="s">
        <v>15</v>
      </c>
      <c r="C214" s="16">
        <f t="shared" si="61"/>
        <v>3991600980.6499996</v>
      </c>
      <c r="D214" s="16">
        <f>D201</f>
        <v>0</v>
      </c>
      <c r="E214" s="16"/>
      <c r="F214" s="16">
        <f>F201</f>
        <v>1422623929.5899999</v>
      </c>
      <c r="G214" s="16">
        <f>G201</f>
        <v>1281358243.5899999</v>
      </c>
      <c r="H214" s="16">
        <f t="shared" si="63"/>
        <v>1287618807.47</v>
      </c>
      <c r="I214" s="18">
        <v>0</v>
      </c>
      <c r="J214" s="18">
        <v>0</v>
      </c>
      <c r="K214" s="18">
        <v>0</v>
      </c>
      <c r="L214" s="18">
        <v>0</v>
      </c>
      <c r="M214" s="45" t="s">
        <v>5</v>
      </c>
      <c r="N214" s="14" t="b">
        <f t="shared" si="62"/>
        <v>1</v>
      </c>
    </row>
    <row r="215" spans="1:14" s="7" customFormat="1" ht="15.75" customHeight="1" x14ac:dyDescent="0.2">
      <c r="A215" s="62" t="s">
        <v>18</v>
      </c>
      <c r="B215" s="17" t="s">
        <v>16</v>
      </c>
      <c r="C215" s="16">
        <f>SUM(D215:L215)</f>
        <v>28362654282.970001</v>
      </c>
      <c r="D215" s="16">
        <f>D193+D213</f>
        <v>0</v>
      </c>
      <c r="E215" s="16"/>
      <c r="F215" s="16">
        <f t="shared" ref="F215:L215" si="64">F193+F213</f>
        <v>5435217276.6500006</v>
      </c>
      <c r="G215" s="16">
        <f t="shared" si="64"/>
        <v>4010874565.46</v>
      </c>
      <c r="H215" s="16">
        <f t="shared" si="64"/>
        <v>4385242440.8599997</v>
      </c>
      <c r="I215" s="16">
        <f t="shared" si="64"/>
        <v>3440850000</v>
      </c>
      <c r="J215" s="16">
        <f t="shared" si="64"/>
        <v>3565480000</v>
      </c>
      <c r="K215" s="16">
        <f t="shared" si="64"/>
        <v>3695090000</v>
      </c>
      <c r="L215" s="16">
        <f t="shared" si="64"/>
        <v>3829900000</v>
      </c>
      <c r="M215" s="45" t="s">
        <v>5</v>
      </c>
      <c r="N215" s="14" t="b">
        <f t="shared" si="62"/>
        <v>1</v>
      </c>
    </row>
    <row r="216" spans="1:14" s="7" customFormat="1" ht="65.25" customHeight="1" x14ac:dyDescent="0.2">
      <c r="A216" s="62"/>
      <c r="B216" s="50" t="s">
        <v>36</v>
      </c>
      <c r="C216" s="16">
        <f>SUM(D216:L216)</f>
        <v>60607600</v>
      </c>
      <c r="D216" s="16">
        <f>D194</f>
        <v>0</v>
      </c>
      <c r="E216" s="16"/>
      <c r="F216" s="16">
        <f t="shared" ref="F216:H217" si="65">F194</f>
        <v>12855600</v>
      </c>
      <c r="G216" s="16">
        <f t="shared" si="65"/>
        <v>11316300</v>
      </c>
      <c r="H216" s="16">
        <f t="shared" si="65"/>
        <v>36435700</v>
      </c>
      <c r="I216" s="18">
        <v>0</v>
      </c>
      <c r="J216" s="18">
        <v>0</v>
      </c>
      <c r="K216" s="18">
        <v>0</v>
      </c>
      <c r="L216" s="18">
        <v>0</v>
      </c>
      <c r="M216" s="45" t="s">
        <v>5</v>
      </c>
      <c r="N216" s="14" t="b">
        <f t="shared" si="62"/>
        <v>1</v>
      </c>
    </row>
    <row r="217" spans="1:14" s="7" customFormat="1" ht="51.75" customHeight="1" x14ac:dyDescent="0.2">
      <c r="A217" s="62"/>
      <c r="B217" s="50" t="s">
        <v>34</v>
      </c>
      <c r="C217" s="16">
        <f>SUM(D217:L217)</f>
        <v>2649525800</v>
      </c>
      <c r="D217" s="16">
        <f>D195</f>
        <v>0</v>
      </c>
      <c r="E217" s="16"/>
      <c r="F217" s="16">
        <f t="shared" si="65"/>
        <v>890597500</v>
      </c>
      <c r="G217" s="16">
        <f t="shared" si="65"/>
        <v>312286300</v>
      </c>
      <c r="H217" s="16">
        <f t="shared" si="65"/>
        <v>368562000</v>
      </c>
      <c r="I217" s="16">
        <f>I195</f>
        <v>269520000</v>
      </c>
      <c r="J217" s="16">
        <f>J195</f>
        <v>269520000</v>
      </c>
      <c r="K217" s="16">
        <f>K195</f>
        <v>269520000</v>
      </c>
      <c r="L217" s="16">
        <f>L195</f>
        <v>269520000</v>
      </c>
      <c r="M217" s="45" t="s">
        <v>5</v>
      </c>
      <c r="N217" s="14" t="b">
        <f t="shared" si="62"/>
        <v>1</v>
      </c>
    </row>
    <row r="218" spans="1:14" s="7" customFormat="1" ht="38.25" customHeight="1" x14ac:dyDescent="0.2">
      <c r="A218" s="62"/>
      <c r="B218" s="50" t="s">
        <v>15</v>
      </c>
      <c r="C218" s="16">
        <f>SUM(D218:L218)</f>
        <v>25652520882.970001</v>
      </c>
      <c r="D218" s="16">
        <f>D196+D214</f>
        <v>0</v>
      </c>
      <c r="E218" s="16"/>
      <c r="F218" s="16">
        <f t="shared" ref="F218:L218" si="66">F196+F214</f>
        <v>4531764176.6500006</v>
      </c>
      <c r="G218" s="16">
        <f t="shared" si="66"/>
        <v>3687271965.46</v>
      </c>
      <c r="H218" s="16">
        <f t="shared" si="66"/>
        <v>3980244740.8599997</v>
      </c>
      <c r="I218" s="16">
        <f t="shared" si="66"/>
        <v>3171330000</v>
      </c>
      <c r="J218" s="16">
        <f t="shared" si="66"/>
        <v>3295960000</v>
      </c>
      <c r="K218" s="16">
        <f t="shared" si="66"/>
        <v>3425570000</v>
      </c>
      <c r="L218" s="16">
        <f t="shared" si="66"/>
        <v>3560380000</v>
      </c>
      <c r="M218" s="45" t="s">
        <v>5</v>
      </c>
      <c r="N218" s="14" t="b">
        <f t="shared" si="62"/>
        <v>1</v>
      </c>
    </row>
    <row r="219" spans="1:14" s="7" customFormat="1" ht="15.75" x14ac:dyDescent="0.2">
      <c r="A219" s="62" t="s">
        <v>19</v>
      </c>
      <c r="B219" s="17" t="s">
        <v>16</v>
      </c>
      <c r="C219" s="16">
        <f t="shared" ref="C219:D219" si="67">C220+C221+C222</f>
        <v>25213132275.23</v>
      </c>
      <c r="D219" s="16" t="e">
        <f t="shared" si="67"/>
        <v>#REF!</v>
      </c>
      <c r="E219" s="16"/>
      <c r="F219" s="16">
        <f t="shared" ref="F219:L219" si="68">F220+F221+F222</f>
        <v>4417998823.4800005</v>
      </c>
      <c r="G219" s="16">
        <f t="shared" si="68"/>
        <v>3414583480</v>
      </c>
      <c r="H219" s="16">
        <f t="shared" si="68"/>
        <v>3477421971.75</v>
      </c>
      <c r="I219" s="16">
        <f t="shared" si="68"/>
        <v>3283802000</v>
      </c>
      <c r="J219" s="16">
        <f t="shared" si="68"/>
        <v>3408432000</v>
      </c>
      <c r="K219" s="16">
        <f t="shared" si="68"/>
        <v>3538042000</v>
      </c>
      <c r="L219" s="16">
        <f t="shared" si="68"/>
        <v>3672852000</v>
      </c>
      <c r="M219" s="45" t="s">
        <v>5</v>
      </c>
      <c r="N219" s="14" t="b">
        <f t="shared" si="62"/>
        <v>1</v>
      </c>
    </row>
    <row r="220" spans="1:14" s="7" customFormat="1" ht="66" customHeight="1" x14ac:dyDescent="0.2">
      <c r="A220" s="62"/>
      <c r="B220" s="17" t="s">
        <v>36</v>
      </c>
      <c r="C220" s="16">
        <f>SUM(D220:L220)</f>
        <v>60607600</v>
      </c>
      <c r="D220" s="16">
        <f>D186</f>
        <v>0</v>
      </c>
      <c r="E220" s="16"/>
      <c r="F220" s="16">
        <f>F186</f>
        <v>12855600</v>
      </c>
      <c r="G220" s="16">
        <f>G186</f>
        <v>11316300</v>
      </c>
      <c r="H220" s="16">
        <f>H186</f>
        <v>36435700</v>
      </c>
      <c r="I220" s="18">
        <v>0</v>
      </c>
      <c r="J220" s="18">
        <v>0</v>
      </c>
      <c r="K220" s="18">
        <v>0</v>
      </c>
      <c r="L220" s="18">
        <v>0</v>
      </c>
      <c r="M220" s="45" t="s">
        <v>5</v>
      </c>
      <c r="N220" s="14" t="b">
        <f t="shared" si="62"/>
        <v>1</v>
      </c>
    </row>
    <row r="221" spans="1:14" s="7" customFormat="1" ht="51.75" customHeight="1" x14ac:dyDescent="0.2">
      <c r="A221" s="62"/>
      <c r="B221" s="50" t="s">
        <v>31</v>
      </c>
      <c r="C221" s="16">
        <f>SUM(F221:L221)</f>
        <v>1761782200</v>
      </c>
      <c r="D221" s="16" t="e">
        <f>D77+D89+#REF!+D191</f>
        <v>#REF!</v>
      </c>
      <c r="E221" s="16"/>
      <c r="F221" s="16">
        <f t="shared" ref="F221:L221" si="69">F77+F81+F187</f>
        <v>473997900</v>
      </c>
      <c r="G221" s="16">
        <f t="shared" si="69"/>
        <v>233762300</v>
      </c>
      <c r="H221" s="16">
        <f t="shared" si="69"/>
        <v>290038000</v>
      </c>
      <c r="I221" s="16">
        <f t="shared" si="69"/>
        <v>190996000</v>
      </c>
      <c r="J221" s="16">
        <f t="shared" si="69"/>
        <v>190996000</v>
      </c>
      <c r="K221" s="16">
        <f t="shared" si="69"/>
        <v>190996000</v>
      </c>
      <c r="L221" s="16">
        <f t="shared" si="69"/>
        <v>190996000</v>
      </c>
      <c r="M221" s="45" t="s">
        <v>5</v>
      </c>
      <c r="N221" s="14" t="b">
        <f t="shared" si="62"/>
        <v>1</v>
      </c>
    </row>
    <row r="222" spans="1:14" s="7" customFormat="1" ht="31.5" x14ac:dyDescent="0.2">
      <c r="A222" s="62"/>
      <c r="B222" s="50" t="s">
        <v>15</v>
      </c>
      <c r="C222" s="16">
        <f>SUM(F222:L222)</f>
        <v>23390742475.23</v>
      </c>
      <c r="D222" s="16" t="e">
        <f>D78+D90+D188+D201+D181+D179+D40+D65+#REF!-D205</f>
        <v>#REF!</v>
      </c>
      <c r="E222" s="16"/>
      <c r="F222" s="16">
        <f t="shared" ref="F222:L222" si="70">F40+F44+F78+F82++F90+F179+F181+F188+F203+F207+F209</f>
        <v>3931145323.4800005</v>
      </c>
      <c r="G222" s="16">
        <f t="shared" si="70"/>
        <v>3169504880</v>
      </c>
      <c r="H222" s="16">
        <f t="shared" si="70"/>
        <v>3150948271.75</v>
      </c>
      <c r="I222" s="16">
        <f t="shared" si="70"/>
        <v>3092806000</v>
      </c>
      <c r="J222" s="16">
        <f t="shared" si="70"/>
        <v>3217436000</v>
      </c>
      <c r="K222" s="16">
        <f t="shared" si="70"/>
        <v>3347046000</v>
      </c>
      <c r="L222" s="16">
        <f t="shared" si="70"/>
        <v>3481856000</v>
      </c>
      <c r="M222" s="45" t="s">
        <v>5</v>
      </c>
    </row>
    <row r="223" spans="1:14" s="7" customFormat="1" ht="18" customHeight="1" x14ac:dyDescent="0.2">
      <c r="A223" s="62" t="s">
        <v>20</v>
      </c>
      <c r="B223" s="17" t="s">
        <v>16</v>
      </c>
      <c r="C223" s="16">
        <f t="shared" ref="C223:G223" si="71">C225+C226</f>
        <v>2048970426.6400001</v>
      </c>
      <c r="D223" s="16" t="e">
        <f t="shared" si="71"/>
        <v>#REF!</v>
      </c>
      <c r="E223" s="16"/>
      <c r="F223" s="16">
        <f t="shared" si="71"/>
        <v>859765259.47000003</v>
      </c>
      <c r="G223" s="16">
        <f t="shared" si="71"/>
        <v>438837891.76000005</v>
      </c>
      <c r="H223" s="16">
        <f>H225+H226</f>
        <v>750367275.41000009</v>
      </c>
      <c r="I223" s="18">
        <v>0</v>
      </c>
      <c r="J223" s="18">
        <v>0</v>
      </c>
      <c r="K223" s="18">
        <v>0</v>
      </c>
      <c r="L223" s="18">
        <v>0</v>
      </c>
      <c r="M223" s="45" t="s">
        <v>5</v>
      </c>
    </row>
    <row r="224" spans="1:14" s="7" customFormat="1" ht="65.25" customHeight="1" x14ac:dyDescent="0.2">
      <c r="A224" s="62"/>
      <c r="B224" s="50" t="s">
        <v>36</v>
      </c>
      <c r="C224" s="18">
        <v>0</v>
      </c>
      <c r="D224" s="18">
        <v>0</v>
      </c>
      <c r="E224" s="18"/>
      <c r="F224" s="18">
        <v>0</v>
      </c>
      <c r="G224" s="18">
        <v>0</v>
      </c>
      <c r="H224" s="18">
        <v>0</v>
      </c>
      <c r="I224" s="18">
        <v>0</v>
      </c>
      <c r="J224" s="18">
        <v>0</v>
      </c>
      <c r="K224" s="18">
        <v>0</v>
      </c>
      <c r="L224" s="18">
        <v>0</v>
      </c>
      <c r="M224" s="45" t="s">
        <v>5</v>
      </c>
    </row>
    <row r="225" spans="1:13" s="7" customFormat="1" ht="49.5" customHeight="1" x14ac:dyDescent="0.2">
      <c r="A225" s="62"/>
      <c r="B225" s="50" t="s">
        <v>35</v>
      </c>
      <c r="C225" s="60">
        <f>F225</f>
        <v>338075600</v>
      </c>
      <c r="D225" s="60" t="e">
        <f>#REF!</f>
        <v>#REF!</v>
      </c>
      <c r="E225" s="60"/>
      <c r="F225" s="60">
        <f>F26</f>
        <v>338075600</v>
      </c>
      <c r="G225" s="18">
        <v>0</v>
      </c>
      <c r="H225" s="18">
        <v>0</v>
      </c>
      <c r="I225" s="18">
        <v>0</v>
      </c>
      <c r="J225" s="18">
        <v>0</v>
      </c>
      <c r="K225" s="18">
        <v>0</v>
      </c>
      <c r="L225" s="18">
        <v>0</v>
      </c>
      <c r="M225" s="45" t="s">
        <v>5</v>
      </c>
    </row>
    <row r="226" spans="1:13" s="7" customFormat="1" ht="33.75" customHeight="1" x14ac:dyDescent="0.2">
      <c r="A226" s="62"/>
      <c r="B226" s="50" t="s">
        <v>15</v>
      </c>
      <c r="C226" s="16">
        <f>F226+G226+H226+I226+J226+K226+L226</f>
        <v>1710894826.6400001</v>
      </c>
      <c r="D226" s="16" t="e">
        <f>D22+D48+#REF!+D93+#REF!-D40</f>
        <v>#REF!</v>
      </c>
      <c r="E226" s="16"/>
      <c r="F226" s="16">
        <f>F16+F24+F27+F29+F32+F34+F36+F38+F48+F70+F93+F46+F18</f>
        <v>521689659.46999997</v>
      </c>
      <c r="G226" s="16">
        <f t="shared" ref="G226:H226" si="72">G16+G24+G27+G29+G32+G34+G36+G38+G48+G70+G93+G46</f>
        <v>438837891.76000005</v>
      </c>
      <c r="H226" s="16">
        <f t="shared" si="72"/>
        <v>750367275.41000009</v>
      </c>
      <c r="I226" s="18">
        <v>0</v>
      </c>
      <c r="J226" s="18">
        <v>0</v>
      </c>
      <c r="K226" s="18">
        <v>0</v>
      </c>
      <c r="L226" s="18">
        <v>0</v>
      </c>
      <c r="M226" s="45" t="s">
        <v>5</v>
      </c>
    </row>
    <row r="227" spans="1:13" s="7" customFormat="1" ht="15.75" x14ac:dyDescent="0.2">
      <c r="A227" s="62" t="s">
        <v>27</v>
      </c>
      <c r="B227" s="17" t="s">
        <v>16</v>
      </c>
      <c r="C227" s="16">
        <f t="shared" ref="C227" si="73">C228+C229</f>
        <v>1100551581.0999999</v>
      </c>
      <c r="D227" s="16">
        <f t="shared" ref="D227" si="74">D228+D229</f>
        <v>0</v>
      </c>
      <c r="E227" s="18"/>
      <c r="F227" s="16">
        <f t="shared" ref="F227" si="75">F228+F229</f>
        <v>157453193.69999999</v>
      </c>
      <c r="G227" s="16">
        <f t="shared" ref="G227" si="76">G228+G229</f>
        <v>157453193.69999999</v>
      </c>
      <c r="H227" s="16">
        <f t="shared" ref="H227" si="77">H228+H229</f>
        <v>157453193.69999999</v>
      </c>
      <c r="I227" s="16">
        <f t="shared" ref="I227" si="78">I228+I229</f>
        <v>157048000</v>
      </c>
      <c r="J227" s="16">
        <f t="shared" ref="J227" si="79">J228+J229</f>
        <v>157048000</v>
      </c>
      <c r="K227" s="16">
        <f t="shared" ref="K227" si="80">K228+K229</f>
        <v>157048000</v>
      </c>
      <c r="L227" s="16">
        <f t="shared" ref="L227" si="81">L228+L229</f>
        <v>157048000</v>
      </c>
      <c r="M227" s="45" t="s">
        <v>5</v>
      </c>
    </row>
    <row r="228" spans="1:13" s="7" customFormat="1" ht="50.25" customHeight="1" x14ac:dyDescent="0.2">
      <c r="A228" s="62"/>
      <c r="B228" s="50" t="s">
        <v>34</v>
      </c>
      <c r="C228" s="16">
        <f t="shared" si="61"/>
        <v>549668000</v>
      </c>
      <c r="D228" s="16">
        <f>D95</f>
        <v>0</v>
      </c>
      <c r="E228" s="18"/>
      <c r="F228" s="16">
        <f>F95</f>
        <v>78524000</v>
      </c>
      <c r="G228" s="16">
        <f t="shared" ref="G228:L228" si="82">G95</f>
        <v>78524000</v>
      </c>
      <c r="H228" s="16">
        <f t="shared" si="82"/>
        <v>78524000</v>
      </c>
      <c r="I228" s="16">
        <f t="shared" si="82"/>
        <v>78524000</v>
      </c>
      <c r="J228" s="16">
        <f t="shared" si="82"/>
        <v>78524000</v>
      </c>
      <c r="K228" s="16">
        <f t="shared" si="82"/>
        <v>78524000</v>
      </c>
      <c r="L228" s="16">
        <f t="shared" si="82"/>
        <v>78524000</v>
      </c>
      <c r="M228" s="45" t="s">
        <v>5</v>
      </c>
    </row>
    <row r="229" spans="1:13" s="7" customFormat="1" ht="39" customHeight="1" x14ac:dyDescent="0.2">
      <c r="A229" s="62"/>
      <c r="B229" s="50" t="s">
        <v>15</v>
      </c>
      <c r="C229" s="16">
        <f>C96+C205</f>
        <v>550883581.10000002</v>
      </c>
      <c r="D229" s="16">
        <f>D96+D205</f>
        <v>0</v>
      </c>
      <c r="E229" s="18"/>
      <c r="F229" s="16">
        <f t="shared" ref="F229:L229" si="83">F96+F205</f>
        <v>78929193.700000003</v>
      </c>
      <c r="G229" s="16">
        <f t="shared" si="83"/>
        <v>78929193.700000003</v>
      </c>
      <c r="H229" s="16">
        <f t="shared" si="83"/>
        <v>78929193.700000003</v>
      </c>
      <c r="I229" s="16">
        <f t="shared" si="83"/>
        <v>78524000</v>
      </c>
      <c r="J229" s="16">
        <f t="shared" si="83"/>
        <v>78524000</v>
      </c>
      <c r="K229" s="16">
        <f t="shared" si="83"/>
        <v>78524000</v>
      </c>
      <c r="L229" s="16">
        <f t="shared" si="83"/>
        <v>78524000</v>
      </c>
      <c r="M229" s="45" t="s">
        <v>5</v>
      </c>
    </row>
    <row r="230" spans="1:13" s="7" customFormat="1" x14ac:dyDescent="0.2">
      <c r="B230" s="23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</row>
    <row r="231" spans="1:13" s="7" customFormat="1" x14ac:dyDescent="0.2">
      <c r="B231" s="23"/>
    </row>
    <row r="232" spans="1:13" s="7" customFormat="1" x14ac:dyDescent="0.2">
      <c r="B232" s="24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</row>
    <row r="233" spans="1:13" s="7" customFormat="1" x14ac:dyDescent="0.2">
      <c r="B233" s="23"/>
    </row>
    <row r="234" spans="1:13" s="7" customFormat="1" x14ac:dyDescent="0.2">
      <c r="B234" s="23"/>
      <c r="C234" s="15"/>
      <c r="D234" s="15"/>
      <c r="E234" s="15"/>
      <c r="F234" s="15"/>
      <c r="G234" s="15"/>
      <c r="H234" s="15"/>
      <c r="I234" s="15"/>
      <c r="J234" s="15"/>
      <c r="K234" s="15"/>
      <c r="L234" s="15"/>
    </row>
    <row r="235" spans="1:13" s="7" customFormat="1" x14ac:dyDescent="0.2">
      <c r="B235" s="23"/>
    </row>
    <row r="236" spans="1:13" s="7" customFormat="1" x14ac:dyDescent="0.2">
      <c r="B236" s="23"/>
    </row>
    <row r="237" spans="1:13" s="7" customFormat="1" x14ac:dyDescent="0.2">
      <c r="B237" s="23"/>
    </row>
    <row r="238" spans="1:13" s="7" customFormat="1" x14ac:dyDescent="0.2">
      <c r="B238" s="23"/>
    </row>
    <row r="239" spans="1:13" s="7" customFormat="1" x14ac:dyDescent="0.2">
      <c r="B239" s="23"/>
    </row>
    <row r="240" spans="1:13" s="7" customFormat="1" x14ac:dyDescent="0.2">
      <c r="B240" s="23"/>
    </row>
    <row r="241" spans="2:2" s="7" customFormat="1" x14ac:dyDescent="0.2">
      <c r="B241" s="23"/>
    </row>
    <row r="242" spans="2:2" s="7" customFormat="1" x14ac:dyDescent="0.2">
      <c r="B242" s="23"/>
    </row>
    <row r="243" spans="2:2" s="7" customFormat="1" x14ac:dyDescent="0.2">
      <c r="B243" s="23"/>
    </row>
    <row r="244" spans="2:2" s="7" customFormat="1" x14ac:dyDescent="0.2">
      <c r="B244" s="23"/>
    </row>
    <row r="245" spans="2:2" s="7" customFormat="1" x14ac:dyDescent="0.2">
      <c r="B245" s="23"/>
    </row>
    <row r="246" spans="2:2" s="7" customFormat="1" x14ac:dyDescent="0.2">
      <c r="B246" s="23"/>
    </row>
    <row r="247" spans="2:2" s="7" customFormat="1" x14ac:dyDescent="0.2">
      <c r="B247" s="23"/>
    </row>
    <row r="248" spans="2:2" s="7" customFormat="1" x14ac:dyDescent="0.2">
      <c r="B248" s="23"/>
    </row>
    <row r="249" spans="2:2" s="7" customFormat="1" x14ac:dyDescent="0.2">
      <c r="B249" s="23"/>
    </row>
    <row r="250" spans="2:2" s="7" customFormat="1" x14ac:dyDescent="0.2">
      <c r="B250" s="23"/>
    </row>
    <row r="251" spans="2:2" s="7" customFormat="1" x14ac:dyDescent="0.2">
      <c r="B251" s="23"/>
    </row>
    <row r="252" spans="2:2" s="7" customFormat="1" x14ac:dyDescent="0.2">
      <c r="B252" s="23"/>
    </row>
    <row r="253" spans="2:2" s="7" customFormat="1" x14ac:dyDescent="0.2">
      <c r="B253" s="23"/>
    </row>
    <row r="254" spans="2:2" s="7" customFormat="1" x14ac:dyDescent="0.2">
      <c r="B254" s="23"/>
    </row>
    <row r="255" spans="2:2" s="7" customFormat="1" x14ac:dyDescent="0.2">
      <c r="B255" s="23"/>
    </row>
    <row r="256" spans="2:2" s="7" customFormat="1" x14ac:dyDescent="0.2">
      <c r="B256" s="23"/>
    </row>
    <row r="257" spans="2:2" s="7" customFormat="1" x14ac:dyDescent="0.2">
      <c r="B257" s="23"/>
    </row>
    <row r="258" spans="2:2" s="7" customFormat="1" x14ac:dyDescent="0.2">
      <c r="B258" s="23"/>
    </row>
    <row r="259" spans="2:2" s="7" customFormat="1" x14ac:dyDescent="0.2">
      <c r="B259" s="23"/>
    </row>
    <row r="260" spans="2:2" s="7" customFormat="1" x14ac:dyDescent="0.2">
      <c r="B260" s="23"/>
    </row>
    <row r="261" spans="2:2" s="7" customFormat="1" x14ac:dyDescent="0.2">
      <c r="B261" s="23"/>
    </row>
    <row r="262" spans="2:2" s="7" customFormat="1" x14ac:dyDescent="0.2">
      <c r="B262" s="23"/>
    </row>
    <row r="263" spans="2:2" s="7" customFormat="1" x14ac:dyDescent="0.2">
      <c r="B263" s="23"/>
    </row>
    <row r="264" spans="2:2" s="7" customFormat="1" x14ac:dyDescent="0.2">
      <c r="B264" s="23"/>
    </row>
    <row r="265" spans="2:2" s="7" customFormat="1" x14ac:dyDescent="0.2">
      <c r="B265" s="23"/>
    </row>
    <row r="266" spans="2:2" s="7" customFormat="1" x14ac:dyDescent="0.2">
      <c r="B266" s="23"/>
    </row>
    <row r="267" spans="2:2" s="7" customFormat="1" x14ac:dyDescent="0.2">
      <c r="B267" s="23"/>
    </row>
    <row r="268" spans="2:2" s="7" customFormat="1" x14ac:dyDescent="0.2">
      <c r="B268" s="23"/>
    </row>
    <row r="269" spans="2:2" s="7" customFormat="1" x14ac:dyDescent="0.2">
      <c r="B269" s="23"/>
    </row>
    <row r="270" spans="2:2" s="7" customFormat="1" x14ac:dyDescent="0.2">
      <c r="B270" s="23"/>
    </row>
    <row r="271" spans="2:2" s="7" customFormat="1" x14ac:dyDescent="0.2">
      <c r="B271" s="23"/>
    </row>
    <row r="272" spans="2:2" s="7" customFormat="1" x14ac:dyDescent="0.2">
      <c r="B272" s="23"/>
    </row>
    <row r="273" spans="2:2" s="7" customFormat="1" x14ac:dyDescent="0.2">
      <c r="B273" s="23"/>
    </row>
    <row r="274" spans="2:2" s="7" customFormat="1" x14ac:dyDescent="0.2">
      <c r="B274" s="23"/>
    </row>
    <row r="275" spans="2:2" s="7" customFormat="1" x14ac:dyDescent="0.2">
      <c r="B275" s="23"/>
    </row>
    <row r="276" spans="2:2" s="7" customFormat="1" x14ac:dyDescent="0.2">
      <c r="B276" s="23"/>
    </row>
    <row r="277" spans="2:2" s="7" customFormat="1" x14ac:dyDescent="0.2">
      <c r="B277" s="23"/>
    </row>
    <row r="278" spans="2:2" s="7" customFormat="1" x14ac:dyDescent="0.2">
      <c r="B278" s="23"/>
    </row>
    <row r="279" spans="2:2" s="7" customFormat="1" x14ac:dyDescent="0.2">
      <c r="B279" s="23"/>
    </row>
    <row r="280" spans="2:2" s="7" customFormat="1" x14ac:dyDescent="0.2">
      <c r="B280" s="23"/>
    </row>
    <row r="281" spans="2:2" s="7" customFormat="1" x14ac:dyDescent="0.2">
      <c r="B281" s="23"/>
    </row>
    <row r="282" spans="2:2" s="7" customFormat="1" x14ac:dyDescent="0.2">
      <c r="B282" s="23"/>
    </row>
    <row r="283" spans="2:2" s="7" customFormat="1" x14ac:dyDescent="0.2">
      <c r="B283" s="23"/>
    </row>
    <row r="284" spans="2:2" s="7" customFormat="1" x14ac:dyDescent="0.2">
      <c r="B284" s="23"/>
    </row>
    <row r="285" spans="2:2" s="7" customFormat="1" x14ac:dyDescent="0.2">
      <c r="B285" s="23"/>
    </row>
    <row r="286" spans="2:2" s="7" customFormat="1" x14ac:dyDescent="0.2">
      <c r="B286" s="23"/>
    </row>
    <row r="287" spans="2:2" s="7" customFormat="1" x14ac:dyDescent="0.2">
      <c r="B287" s="23"/>
    </row>
    <row r="288" spans="2:2" s="7" customFormat="1" x14ac:dyDescent="0.2">
      <c r="B288" s="23"/>
    </row>
    <row r="289" spans="2:2" s="7" customFormat="1" x14ac:dyDescent="0.2">
      <c r="B289" s="23"/>
    </row>
    <row r="290" spans="2:2" s="7" customFormat="1" x14ac:dyDescent="0.2">
      <c r="B290" s="23"/>
    </row>
    <row r="291" spans="2:2" s="7" customFormat="1" x14ac:dyDescent="0.2">
      <c r="B291" s="23"/>
    </row>
    <row r="292" spans="2:2" s="7" customFormat="1" x14ac:dyDescent="0.2">
      <c r="B292" s="23"/>
    </row>
    <row r="293" spans="2:2" s="7" customFormat="1" x14ac:dyDescent="0.2">
      <c r="B293" s="23"/>
    </row>
    <row r="294" spans="2:2" s="7" customFormat="1" x14ac:dyDescent="0.2">
      <c r="B294" s="23"/>
    </row>
    <row r="295" spans="2:2" s="7" customFormat="1" x14ac:dyDescent="0.2">
      <c r="B295" s="23"/>
    </row>
    <row r="296" spans="2:2" s="7" customFormat="1" x14ac:dyDescent="0.2">
      <c r="B296" s="23"/>
    </row>
    <row r="297" spans="2:2" s="7" customFormat="1" x14ac:dyDescent="0.2">
      <c r="B297" s="23"/>
    </row>
    <row r="298" spans="2:2" s="7" customFormat="1" x14ac:dyDescent="0.2">
      <c r="B298" s="23"/>
    </row>
    <row r="299" spans="2:2" s="7" customFormat="1" x14ac:dyDescent="0.2">
      <c r="B299" s="23"/>
    </row>
    <row r="300" spans="2:2" s="7" customFormat="1" x14ac:dyDescent="0.2">
      <c r="B300" s="23"/>
    </row>
    <row r="301" spans="2:2" s="7" customFormat="1" x14ac:dyDescent="0.2">
      <c r="B301" s="23"/>
    </row>
    <row r="302" spans="2:2" s="7" customFormat="1" x14ac:dyDescent="0.2">
      <c r="B302" s="23"/>
    </row>
    <row r="303" spans="2:2" s="7" customFormat="1" x14ac:dyDescent="0.2">
      <c r="B303" s="23"/>
    </row>
    <row r="304" spans="2:2" s="7" customFormat="1" x14ac:dyDescent="0.2">
      <c r="B304" s="23"/>
    </row>
    <row r="305" spans="1:13" s="7" customFormat="1" x14ac:dyDescent="0.2">
      <c r="B305" s="23"/>
    </row>
    <row r="306" spans="1:13" s="7" customFormat="1" x14ac:dyDescent="0.2">
      <c r="B306" s="23"/>
    </row>
    <row r="307" spans="1:13" s="7" customFormat="1" x14ac:dyDescent="0.2">
      <c r="B307" s="23"/>
    </row>
    <row r="308" spans="1:13" s="7" customFormat="1" x14ac:dyDescent="0.2">
      <c r="B308" s="23"/>
    </row>
    <row r="309" spans="1:13" s="7" customFormat="1" x14ac:dyDescent="0.2">
      <c r="B309" s="23"/>
    </row>
    <row r="310" spans="1:13" s="7" customFormat="1" x14ac:dyDescent="0.2">
      <c r="B310" s="23"/>
    </row>
    <row r="311" spans="1:13" s="7" customFormat="1" x14ac:dyDescent="0.2">
      <c r="B311" s="23"/>
    </row>
    <row r="312" spans="1:13" s="7" customFormat="1" x14ac:dyDescent="0.2">
      <c r="B312" s="23"/>
    </row>
    <row r="313" spans="1:13" s="7" customFormat="1" x14ac:dyDescent="0.2">
      <c r="B313" s="23"/>
    </row>
    <row r="314" spans="1:13" s="7" customFormat="1" x14ac:dyDescent="0.2">
      <c r="B314" s="23"/>
    </row>
    <row r="315" spans="1:13" s="7" customFormat="1" x14ac:dyDescent="0.2">
      <c r="B315" s="23"/>
    </row>
    <row r="316" spans="1:13" s="7" customFormat="1" x14ac:dyDescent="0.2">
      <c r="B316" s="23"/>
    </row>
    <row r="317" spans="1:13" s="7" customFormat="1" x14ac:dyDescent="0.2">
      <c r="B317" s="23"/>
    </row>
    <row r="318" spans="1:13" s="7" customFormat="1" x14ac:dyDescent="0.2">
      <c r="B318" s="23"/>
    </row>
    <row r="319" spans="1:13" s="7" customFormat="1" x14ac:dyDescent="0.2">
      <c r="B319" s="23"/>
    </row>
    <row r="320" spans="1:13" x14ac:dyDescent="0.2">
      <c r="A320" s="7"/>
      <c r="B320" s="23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</row>
    <row r="321" spans="1:13" x14ac:dyDescent="0.2">
      <c r="A321" s="7"/>
      <c r="B321" s="23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</row>
    <row r="322" spans="1:13" x14ac:dyDescent="0.2">
      <c r="A322" s="7"/>
      <c r="B322" s="23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</row>
    <row r="323" spans="1:13" x14ac:dyDescent="0.2">
      <c r="A323" s="7"/>
      <c r="B323" s="23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</row>
    <row r="324" spans="1:13" x14ac:dyDescent="0.2">
      <c r="A324" s="7"/>
      <c r="B324" s="23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</row>
    <row r="325" spans="1:13" x14ac:dyDescent="0.2">
      <c r="A325" s="7"/>
      <c r="B325" s="23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</row>
    <row r="326" spans="1:13" x14ac:dyDescent="0.2">
      <c r="A326" s="7"/>
      <c r="B326" s="23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</row>
    <row r="327" spans="1:13" x14ac:dyDescent="0.2">
      <c r="A327" s="7"/>
      <c r="B327" s="23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</row>
  </sheetData>
  <autoFilter ref="A9:M229"/>
  <mergeCells count="170">
    <mergeCell ref="M47:M48"/>
    <mergeCell ref="A49:A50"/>
    <mergeCell ref="A12:M12"/>
    <mergeCell ref="M57:M58"/>
    <mergeCell ref="A57:A58"/>
    <mergeCell ref="M15:M16"/>
    <mergeCell ref="A19:M19"/>
    <mergeCell ref="A17:A18"/>
    <mergeCell ref="M17:M18"/>
    <mergeCell ref="M28:M29"/>
    <mergeCell ref="M41:M42"/>
    <mergeCell ref="A45:A46"/>
    <mergeCell ref="M45:M46"/>
    <mergeCell ref="M151:M153"/>
    <mergeCell ref="M154:M156"/>
    <mergeCell ref="A94:A96"/>
    <mergeCell ref="A124:A126"/>
    <mergeCell ref="A87:M87"/>
    <mergeCell ref="L5:M5"/>
    <mergeCell ref="D7:L8"/>
    <mergeCell ref="M7:M9"/>
    <mergeCell ref="C7:C9"/>
    <mergeCell ref="M43:M44"/>
    <mergeCell ref="B7:B9"/>
    <mergeCell ref="A13:A14"/>
    <mergeCell ref="A66:A67"/>
    <mergeCell ref="A37:A38"/>
    <mergeCell ref="A39:A40"/>
    <mergeCell ref="M39:M40"/>
    <mergeCell ref="A7:A9"/>
    <mergeCell ref="A23:A24"/>
    <mergeCell ref="A55:A56"/>
    <mergeCell ref="M55:M56"/>
    <mergeCell ref="A43:A44"/>
    <mergeCell ref="M64:M65"/>
    <mergeCell ref="M30:M32"/>
    <mergeCell ref="A47:A48"/>
    <mergeCell ref="M130:M132"/>
    <mergeCell ref="M133:M135"/>
    <mergeCell ref="M136:M138"/>
    <mergeCell ref="M97:M99"/>
    <mergeCell ref="M142:M144"/>
    <mergeCell ref="M139:M141"/>
    <mergeCell ref="A115:A117"/>
    <mergeCell ref="M100:M102"/>
    <mergeCell ref="M103:M105"/>
    <mergeCell ref="M106:M108"/>
    <mergeCell ref="M109:M111"/>
    <mergeCell ref="M112:M114"/>
    <mergeCell ref="M115:M117"/>
    <mergeCell ref="A79:A82"/>
    <mergeCell ref="M79:M82"/>
    <mergeCell ref="M73:M74"/>
    <mergeCell ref="M76:M78"/>
    <mergeCell ref="A151:A153"/>
    <mergeCell ref="A227:A229"/>
    <mergeCell ref="A197:M197"/>
    <mergeCell ref="A200:A201"/>
    <mergeCell ref="A202:A203"/>
    <mergeCell ref="A208:A209"/>
    <mergeCell ref="A223:A226"/>
    <mergeCell ref="A219:A222"/>
    <mergeCell ref="A185:A188"/>
    <mergeCell ref="A189:A192"/>
    <mergeCell ref="A215:A218"/>
    <mergeCell ref="A213:A214"/>
    <mergeCell ref="A193:A196"/>
    <mergeCell ref="M202:M203"/>
    <mergeCell ref="M204:M205"/>
    <mergeCell ref="M189:M192"/>
    <mergeCell ref="A210:A212"/>
    <mergeCell ref="M185:M188"/>
    <mergeCell ref="M200:M201"/>
    <mergeCell ref="A204:A205"/>
    <mergeCell ref="M208:M209"/>
    <mergeCell ref="A206:A207"/>
    <mergeCell ref="M210:M212"/>
    <mergeCell ref="M206:M207"/>
    <mergeCell ref="K1:M1"/>
    <mergeCell ref="A15:A16"/>
    <mergeCell ref="A71:A72"/>
    <mergeCell ref="A69:A70"/>
    <mergeCell ref="M69:M70"/>
    <mergeCell ref="M71:M72"/>
    <mergeCell ref="A76:A78"/>
    <mergeCell ref="A97:A99"/>
    <mergeCell ref="A33:A34"/>
    <mergeCell ref="M33:M34"/>
    <mergeCell ref="A41:A42"/>
    <mergeCell ref="M51:M52"/>
    <mergeCell ref="A53:A54"/>
    <mergeCell ref="M37:M38"/>
    <mergeCell ref="A35:A36"/>
    <mergeCell ref="M35:M36"/>
    <mergeCell ref="A28:A29"/>
    <mergeCell ref="A25:A27"/>
    <mergeCell ref="A4:M4"/>
    <mergeCell ref="A10:M10"/>
    <mergeCell ref="A88:A90"/>
    <mergeCell ref="A63:M63"/>
    <mergeCell ref="M13:M14"/>
    <mergeCell ref="A11:M11"/>
    <mergeCell ref="A182:A183"/>
    <mergeCell ref="A180:A181"/>
    <mergeCell ref="A199:M199"/>
    <mergeCell ref="A198:M198"/>
    <mergeCell ref="A178:A179"/>
    <mergeCell ref="M178:M179"/>
    <mergeCell ref="A175:A177"/>
    <mergeCell ref="A160:A162"/>
    <mergeCell ref="A163:A165"/>
    <mergeCell ref="M163:M165"/>
    <mergeCell ref="M166:M168"/>
    <mergeCell ref="M172:M174"/>
    <mergeCell ref="A184:M184"/>
    <mergeCell ref="A169:A171"/>
    <mergeCell ref="A172:A174"/>
    <mergeCell ref="M175:M177"/>
    <mergeCell ref="M182:M183"/>
    <mergeCell ref="M180:M181"/>
    <mergeCell ref="M157:M159"/>
    <mergeCell ref="A157:A159"/>
    <mergeCell ref="M169:M171"/>
    <mergeCell ref="A166:A168"/>
    <mergeCell ref="M160:M162"/>
    <mergeCell ref="M148:M150"/>
    <mergeCell ref="A91:A93"/>
    <mergeCell ref="M91:M93"/>
    <mergeCell ref="A106:A108"/>
    <mergeCell ref="A145:A147"/>
    <mergeCell ref="A130:A132"/>
    <mergeCell ref="A133:A135"/>
    <mergeCell ref="A136:A138"/>
    <mergeCell ref="A139:A141"/>
    <mergeCell ref="A142:A144"/>
    <mergeCell ref="A148:A150"/>
    <mergeCell ref="A127:A129"/>
    <mergeCell ref="A100:A102"/>
    <mergeCell ref="A103:A105"/>
    <mergeCell ref="M121:M123"/>
    <mergeCell ref="A118:A120"/>
    <mergeCell ref="M118:M120"/>
    <mergeCell ref="A112:A114"/>
    <mergeCell ref="A121:A123"/>
    <mergeCell ref="A154:A156"/>
    <mergeCell ref="M127:M129"/>
    <mergeCell ref="M88:M90"/>
    <mergeCell ref="A109:A111"/>
    <mergeCell ref="M94:M95"/>
    <mergeCell ref="M124:M125"/>
    <mergeCell ref="M53:M54"/>
    <mergeCell ref="M23:M24"/>
    <mergeCell ref="A20:A22"/>
    <mergeCell ref="M145:M147"/>
    <mergeCell ref="A83:A86"/>
    <mergeCell ref="M83:M86"/>
    <mergeCell ref="A30:A32"/>
    <mergeCell ref="M61:M62"/>
    <mergeCell ref="A59:A60"/>
    <mergeCell ref="M59:M60"/>
    <mergeCell ref="M20:M22"/>
    <mergeCell ref="A51:A52"/>
    <mergeCell ref="A64:A65"/>
    <mergeCell ref="M66:M67"/>
    <mergeCell ref="A75:M75"/>
    <mergeCell ref="M49:M50"/>
    <mergeCell ref="A68:M68"/>
    <mergeCell ref="A61:A62"/>
    <mergeCell ref="A73:A74"/>
    <mergeCell ref="M25:M27"/>
  </mergeCells>
  <phoneticPr fontId="18" type="noConversion"/>
  <printOptions horizontalCentered="1"/>
  <pageMargins left="0.78740157480314965" right="0.78740157480314965" top="1.1811023622047245" bottom="0.39370078740157483" header="0.31496062992125984" footer="0.31496062992125984"/>
  <pageSetup paperSize="9" scale="47" firstPageNumber="6" fitToHeight="0" orientation="landscape" useFirstPageNumber="1" r:id="rId1"/>
  <headerFooter>
    <oddHeader>&amp;C&amp;"Times New Roman,обычный"&amp;18&amp;P</oddHeader>
  </headerFooter>
  <rowBreaks count="6" manualBreakCount="6">
    <brk id="32" max="14" man="1"/>
    <brk id="65" max="14" man="1"/>
    <brk id="93" max="14" man="1"/>
    <brk id="123" max="14" man="1"/>
    <brk id="153" max="14" man="1"/>
    <brk id="207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Кононенко Алексей Владимирович</dc:creator>
  <cp:lastModifiedBy>Гордеев Сергей Викторович</cp:lastModifiedBy>
  <cp:lastPrinted>2024-12-02T11:39:51Z</cp:lastPrinted>
  <dcterms:created xsi:type="dcterms:W3CDTF">2013-11-12T10:33:05Z</dcterms:created>
  <dcterms:modified xsi:type="dcterms:W3CDTF">2024-12-05T09:11:02Z</dcterms:modified>
</cp:coreProperties>
</file>