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/>
  </bookViews>
  <sheets>
    <sheet name="СВОД" sheetId="5" r:id="rId1"/>
  </sheets>
  <externalReferences>
    <externalReference r:id="rId2"/>
  </externalReferences>
  <definedNames>
    <definedName name="_xlnm._FilterDatabase" localSheetId="0" hidden="1">СВОД!$A$8:$K$59</definedName>
    <definedName name="_xlnm.Print_Area" localSheetId="0">СВОД!$A$1:$F$61</definedName>
  </definedNames>
  <calcPr calcId="152511" fullPrecision="0"/>
</workbook>
</file>

<file path=xl/calcChain.xml><?xml version="1.0" encoding="utf-8"?>
<calcChain xmlns="http://schemas.openxmlformats.org/spreadsheetml/2006/main">
  <c r="C60" i="5" l="1"/>
  <c r="H60" i="5"/>
  <c r="G60" i="5"/>
  <c r="C47" i="5"/>
  <c r="H47" i="5" s="1"/>
  <c r="G47" i="5"/>
  <c r="H59" i="5" l="1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C34" i="5"/>
  <c r="H34" i="5" s="1"/>
  <c r="G34" i="5"/>
  <c r="E21" i="5" l="1"/>
  <c r="F21" i="5"/>
  <c r="B21" i="5"/>
  <c r="C21" i="5"/>
  <c r="D21" i="5" s="1"/>
  <c r="D60" i="5"/>
  <c r="D47" i="5"/>
  <c r="D34" i="5"/>
  <c r="C46" i="5" l="1"/>
  <c r="D24" i="5" l="1"/>
  <c r="D50" i="5"/>
  <c r="I50" i="5"/>
  <c r="I58" i="5"/>
  <c r="I51" i="5"/>
  <c r="I46" i="5"/>
  <c r="I45" i="5"/>
  <c r="I38" i="5"/>
  <c r="I37" i="5"/>
  <c r="I25" i="5"/>
  <c r="I24" i="5"/>
  <c r="C33" i="5"/>
  <c r="D58" i="5" l="1"/>
  <c r="D33" i="5"/>
  <c r="I33" i="5" s="1"/>
  <c r="B20" i="5"/>
  <c r="C20" i="5"/>
  <c r="D20" i="5" s="1"/>
  <c r="I20" i="5" s="1"/>
  <c r="E20" i="5"/>
  <c r="F20" i="5"/>
  <c r="C32" i="5" l="1"/>
  <c r="B19" i="5" l="1"/>
  <c r="C19" i="5"/>
  <c r="E19" i="5"/>
  <c r="F19" i="5"/>
  <c r="D32" i="5"/>
  <c r="I32" i="5" s="1"/>
  <c r="D19" i="5" l="1"/>
  <c r="I19" i="5" s="1"/>
  <c r="C37" i="5"/>
  <c r="C36" i="5"/>
  <c r="C25" i="5"/>
  <c r="C24" i="5"/>
  <c r="C23" i="5"/>
  <c r="C56" i="5" l="1"/>
  <c r="C43" i="5"/>
  <c r="C30" i="5"/>
  <c r="C57" i="5"/>
  <c r="C44" i="5"/>
  <c r="C31" i="5"/>
  <c r="B18" i="5"/>
  <c r="E18" i="5"/>
  <c r="F18" i="5"/>
  <c r="D57" i="5" l="1"/>
  <c r="I57" i="5" s="1"/>
  <c r="C18" i="5"/>
  <c r="D44" i="5"/>
  <c r="I44" i="5" s="1"/>
  <c r="D31" i="5"/>
  <c r="I31" i="5" s="1"/>
  <c r="D43" i="5"/>
  <c r="I43" i="5" s="1"/>
  <c r="D56" i="5"/>
  <c r="I56" i="5" s="1"/>
  <c r="D18" i="5" l="1"/>
  <c r="I18" i="5"/>
  <c r="D30" i="5"/>
  <c r="I30" i="5" s="1"/>
  <c r="B17" i="5"/>
  <c r="C17" i="5"/>
  <c r="E17" i="5"/>
  <c r="F17" i="5"/>
  <c r="D17" i="5" l="1"/>
  <c r="I17" i="5" s="1"/>
  <c r="E11" i="5"/>
  <c r="F11" i="5"/>
  <c r="E12" i="5"/>
  <c r="F12" i="5"/>
  <c r="E13" i="5"/>
  <c r="F13" i="5"/>
  <c r="E14" i="5"/>
  <c r="F14" i="5"/>
  <c r="E15" i="5"/>
  <c r="F15" i="5"/>
  <c r="E16" i="5"/>
  <c r="F16" i="5"/>
  <c r="B11" i="5"/>
  <c r="C11" i="5"/>
  <c r="B12" i="5"/>
  <c r="C12" i="5"/>
  <c r="B14" i="5"/>
  <c r="B15" i="5"/>
  <c r="C15" i="5"/>
  <c r="B16" i="5"/>
  <c r="C16" i="5"/>
  <c r="C10" i="5"/>
  <c r="B10" i="5"/>
  <c r="D55" i="5"/>
  <c r="I55" i="5" s="1"/>
  <c r="D42" i="5"/>
  <c r="I42" i="5" s="1"/>
  <c r="D29" i="5"/>
  <c r="I29" i="5" s="1"/>
  <c r="D16" i="5" l="1"/>
  <c r="I16" i="5" s="1"/>
  <c r="C40" i="5"/>
  <c r="C52" i="5"/>
  <c r="B26" i="5"/>
  <c r="D54" i="5"/>
  <c r="I54" i="5" s="1"/>
  <c r="D53" i="5"/>
  <c r="I53" i="5" s="1"/>
  <c r="D41" i="5"/>
  <c r="I41" i="5" s="1"/>
  <c r="D39" i="5"/>
  <c r="I39" i="5" s="1"/>
  <c r="B13" i="5" l="1"/>
  <c r="D52" i="5"/>
  <c r="I52" i="5" s="1"/>
  <c r="C13" i="5"/>
  <c r="D40" i="5"/>
  <c r="I40" i="5" s="1"/>
  <c r="C14" i="5"/>
  <c r="D28" i="5"/>
  <c r="I28" i="5" s="1"/>
  <c r="D27" i="5"/>
  <c r="I27" i="5" s="1"/>
  <c r="D26" i="5"/>
  <c r="I26" i="5" s="1"/>
  <c r="D15" i="5" l="1"/>
  <c r="I15" i="5" s="1"/>
  <c r="D13" i="5"/>
  <c r="I13" i="5" s="1"/>
  <c r="D14" i="5"/>
  <c r="I14" i="5" s="1"/>
  <c r="E10" i="5"/>
  <c r="F10" i="5"/>
  <c r="D11" i="5" l="1"/>
  <c r="I11" i="5" s="1"/>
  <c r="D12" i="5" l="1"/>
  <c r="I12" i="5" s="1"/>
  <c r="D23" i="5"/>
  <c r="I23" i="5" s="1"/>
  <c r="D49" i="5" l="1"/>
  <c r="I49" i="5" s="1"/>
  <c r="D10" i="5" l="1"/>
  <c r="I10" i="5" s="1"/>
  <c r="D36" i="5"/>
  <c r="I36" i="5" s="1"/>
</calcChain>
</file>

<file path=xl/comments1.xml><?xml version="1.0" encoding="utf-8"?>
<comments xmlns="http://schemas.openxmlformats.org/spreadsheetml/2006/main">
  <authors>
    <author>Автор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самую большую из сош и дод</t>
        </r>
      </text>
    </comment>
  </commentList>
</comments>
</file>

<file path=xl/sharedStrings.xml><?xml version="1.0" encoding="utf-8"?>
<sst xmlns="http://schemas.openxmlformats.org/spreadsheetml/2006/main" count="60" uniqueCount="24">
  <si>
    <t>Месяц</t>
  </si>
  <si>
    <t>Всего по образовательным учреждениям</t>
  </si>
  <si>
    <t>Январь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</si>
  <si>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</si>
  <si>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</si>
  <si>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Муниципальное образование городской округ город Сургут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</si>
  <si>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</si>
  <si>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</si>
  <si>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</si>
  <si>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</si>
  <si>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</si>
  <si>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Информация о среднемесячной заработной плате работников муниципальных учреждений
 по ведомству "Образование" за 2019 год</t>
  </si>
  <si>
    <t>0703 "Учреждения дополнительного образования детей"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</si>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</sst>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90;&#1095;&#1077;&#1090;&#1099;%202019%20&#1075;&#1086;&#1076;\&#1044;&#1083;&#1103;%20&#1084;&#1086;&#1085;&#1080;&#1090;&#1086;&#1088;&#1080;&#1085;&#1075;&#1072;\&#1057;&#1091;&#1088;&#1075;&#1091;&#1090;%20-%20&#1057;&#1087;&#1088;&#1072;&#1074;&#1082;&#1072;%20(&#1053;&#1057;&#1054;&#1058;)%20&#1061;&#1052;&#1040;&#1054;%20+%20&#1050;&#1091;&#1083;&#1100;&#1090;&#1091;&#1088;&#1072;%20&#1079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свод"/>
      <sheetName val="Культура 12 мес"/>
      <sheetName val="Общий свод с Культурой (допы)"/>
    </sheetNames>
    <sheetDataSet>
      <sheetData sheetId="0">
        <row r="24">
          <cell r="E24">
            <v>4621</v>
          </cell>
          <cell r="G24">
            <v>194420.7</v>
          </cell>
        </row>
        <row r="36">
          <cell r="E36">
            <v>5124</v>
          </cell>
          <cell r="G36">
            <v>275065.3</v>
          </cell>
        </row>
        <row r="44">
          <cell r="E44">
            <v>234</v>
          </cell>
          <cell r="G44">
            <v>11470.6</v>
          </cell>
        </row>
      </sheetData>
      <sheetData sheetId="1">
        <row r="24">
          <cell r="E24">
            <v>4659</v>
          </cell>
          <cell r="G24">
            <v>245536.4</v>
          </cell>
        </row>
        <row r="36">
          <cell r="E36">
            <v>5144</v>
          </cell>
          <cell r="G36">
            <v>326937.8</v>
          </cell>
        </row>
        <row r="44">
          <cell r="E44">
            <v>234</v>
          </cell>
          <cell r="G44">
            <v>12313.8</v>
          </cell>
        </row>
      </sheetData>
      <sheetData sheetId="2">
        <row r="24">
          <cell r="E24">
            <v>4651</v>
          </cell>
          <cell r="G24">
            <v>256926</v>
          </cell>
        </row>
        <row r="36">
          <cell r="E36">
            <v>5130</v>
          </cell>
          <cell r="G36">
            <v>360911.5</v>
          </cell>
        </row>
        <row r="44">
          <cell r="E44">
            <v>232</v>
          </cell>
          <cell r="G44">
            <v>14951.9</v>
          </cell>
        </row>
      </sheetData>
      <sheetData sheetId="3">
        <row r="24">
          <cell r="E24">
            <v>4663</v>
          </cell>
          <cell r="G24">
            <v>299296.3</v>
          </cell>
        </row>
        <row r="36">
          <cell r="E36">
            <v>5127</v>
          </cell>
          <cell r="G36">
            <v>298048.59999999998</v>
          </cell>
        </row>
        <row r="44">
          <cell r="E44">
            <v>236</v>
          </cell>
          <cell r="G44">
            <v>12290.2</v>
          </cell>
        </row>
      </sheetData>
      <sheetData sheetId="4">
        <row r="24">
          <cell r="E24">
            <v>4674</v>
          </cell>
          <cell r="G24">
            <v>323025.5</v>
          </cell>
        </row>
        <row r="36">
          <cell r="E36">
            <v>5127</v>
          </cell>
          <cell r="G36">
            <v>698902</v>
          </cell>
        </row>
        <row r="44">
          <cell r="E44">
            <v>235</v>
          </cell>
          <cell r="G44">
            <v>19311.900000000001</v>
          </cell>
        </row>
      </sheetData>
      <sheetData sheetId="5">
        <row r="24">
          <cell r="E24">
            <v>4659</v>
          </cell>
          <cell r="G24">
            <v>333922</v>
          </cell>
        </row>
        <row r="36">
          <cell r="E36">
            <v>5108</v>
          </cell>
          <cell r="G36">
            <v>558532.5</v>
          </cell>
        </row>
        <row r="44">
          <cell r="E44">
            <v>235</v>
          </cell>
          <cell r="G44">
            <v>23502.799999999999</v>
          </cell>
        </row>
      </sheetData>
      <sheetData sheetId="6">
        <row r="24">
          <cell r="E24">
            <v>4628</v>
          </cell>
          <cell r="G24">
            <v>170593.7</v>
          </cell>
        </row>
        <row r="36">
          <cell r="E36">
            <v>5100</v>
          </cell>
          <cell r="G36">
            <v>55708.800000000003</v>
          </cell>
        </row>
        <row r="44">
          <cell r="E44">
            <v>233</v>
          </cell>
          <cell r="G44">
            <v>5507.2</v>
          </cell>
        </row>
      </sheetData>
      <sheetData sheetId="7">
        <row r="24">
          <cell r="E24">
            <v>4579</v>
          </cell>
          <cell r="G24">
            <v>141678.29999999999</v>
          </cell>
        </row>
        <row r="36">
          <cell r="E36">
            <v>4991</v>
          </cell>
          <cell r="G36">
            <v>86195.9</v>
          </cell>
        </row>
        <row r="44">
          <cell r="E44">
            <v>233</v>
          </cell>
          <cell r="G44">
            <v>5610.2</v>
          </cell>
        </row>
      </sheetData>
      <sheetData sheetId="8">
        <row r="24">
          <cell r="E24">
            <v>4661</v>
          </cell>
          <cell r="G24">
            <v>230339.5</v>
          </cell>
        </row>
        <row r="36">
          <cell r="E36">
            <v>5229</v>
          </cell>
          <cell r="G36">
            <v>339232.1</v>
          </cell>
        </row>
        <row r="44">
          <cell r="E44">
            <v>233</v>
          </cell>
          <cell r="G44">
            <v>12802.9</v>
          </cell>
        </row>
      </sheetData>
      <sheetData sheetId="9">
        <row r="24">
          <cell r="E24">
            <v>4680</v>
          </cell>
          <cell r="G24">
            <v>204766.9</v>
          </cell>
        </row>
        <row r="36">
          <cell r="E36">
            <v>5244</v>
          </cell>
          <cell r="G36">
            <v>301108.90000000002</v>
          </cell>
        </row>
        <row r="44">
          <cell r="E44">
            <v>236</v>
          </cell>
          <cell r="G44">
            <v>11486.3</v>
          </cell>
        </row>
      </sheetData>
      <sheetData sheetId="10">
        <row r="24">
          <cell r="E24">
            <v>4694</v>
          </cell>
          <cell r="G24">
            <v>200029.1</v>
          </cell>
        </row>
        <row r="36">
          <cell r="E36">
            <v>5257</v>
          </cell>
          <cell r="G36">
            <v>288964.5</v>
          </cell>
        </row>
        <row r="44">
          <cell r="E44">
            <v>225</v>
          </cell>
          <cell r="G44">
            <v>11122.3</v>
          </cell>
        </row>
      </sheetData>
      <sheetData sheetId="11">
        <row r="24">
          <cell r="E24">
            <v>4705</v>
          </cell>
          <cell r="G24">
            <v>494716.3</v>
          </cell>
        </row>
        <row r="36">
          <cell r="E36">
            <v>5253</v>
          </cell>
          <cell r="G36">
            <v>500059</v>
          </cell>
        </row>
        <row r="44">
          <cell r="E44">
            <v>230</v>
          </cell>
          <cell r="G44">
            <v>24519.5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Zeros="0" tabSelected="1" zoomScale="90" zoomScaleNormal="90" zoomScaleSheetLayoutView="81" workbookViewId="0">
      <pane ySplit="8" topLeftCell="A9" activePane="bottomLeft" state="frozen"/>
      <selection pane="bottomLeft" activeCell="G1" sqref="G1:H1048576"/>
    </sheetView>
  </sheetViews>
  <sheetFormatPr defaultColWidth="9.140625" defaultRowHeight="18.75" x14ac:dyDescent="0.25"/>
  <cols>
    <col min="1" max="1" width="22.140625" style="1" customWidth="1"/>
    <col min="2" max="2" width="22.140625" style="2" customWidth="1"/>
    <col min="3" max="3" width="27.7109375" style="11" customWidth="1"/>
    <col min="4" max="6" width="23.28515625" style="11" customWidth="1"/>
    <col min="7" max="7" width="12.28515625" style="3" hidden="1" customWidth="1"/>
    <col min="8" max="8" width="14" style="3" hidden="1" customWidth="1"/>
    <col min="9" max="9" width="12.28515625" style="3" customWidth="1"/>
    <col min="10" max="16384" width="9.140625" style="3"/>
  </cols>
  <sheetData>
    <row r="1" spans="1:9" ht="6.75" customHeight="1" x14ac:dyDescent="0.25"/>
    <row r="2" spans="1:9" ht="38.25" customHeight="1" x14ac:dyDescent="0.25">
      <c r="A2" s="23" t="s">
        <v>11</v>
      </c>
      <c r="B2" s="23"/>
      <c r="C2" s="23"/>
      <c r="D2" s="23"/>
      <c r="E2" s="23"/>
      <c r="F2" s="23"/>
    </row>
    <row r="3" spans="1:9" ht="20.45" customHeight="1" x14ac:dyDescent="0.25">
      <c r="A3" s="24" t="s">
        <v>5</v>
      </c>
      <c r="B3" s="24"/>
      <c r="C3" s="24"/>
      <c r="D3" s="24"/>
      <c r="E3" s="24"/>
      <c r="F3" s="24"/>
    </row>
    <row r="4" spans="1:9" ht="6.75" customHeight="1" x14ac:dyDescent="0.25"/>
    <row r="5" spans="1:9" x14ac:dyDescent="0.25">
      <c r="A5" s="25" t="s">
        <v>0</v>
      </c>
      <c r="B5" s="26" t="s">
        <v>6</v>
      </c>
      <c r="C5" s="25" t="s">
        <v>7</v>
      </c>
      <c r="D5" s="25" t="s">
        <v>8</v>
      </c>
      <c r="E5" s="27" t="s">
        <v>9</v>
      </c>
      <c r="F5" s="27" t="s">
        <v>10</v>
      </c>
    </row>
    <row r="6" spans="1:9" x14ac:dyDescent="0.25">
      <c r="A6" s="25"/>
      <c r="B6" s="26"/>
      <c r="C6" s="25"/>
      <c r="D6" s="25"/>
      <c r="E6" s="28"/>
      <c r="F6" s="28"/>
    </row>
    <row r="7" spans="1:9" s="1" customFormat="1" ht="16.5" customHeight="1" x14ac:dyDescent="0.25">
      <c r="A7" s="25"/>
      <c r="B7" s="26"/>
      <c r="C7" s="25"/>
      <c r="D7" s="25"/>
      <c r="E7" s="28"/>
      <c r="F7" s="28"/>
    </row>
    <row r="8" spans="1:9" s="1" customFormat="1" ht="100.5" customHeight="1" x14ac:dyDescent="0.25">
      <c r="A8" s="25"/>
      <c r="B8" s="26"/>
      <c r="C8" s="25"/>
      <c r="D8" s="25"/>
      <c r="E8" s="29"/>
      <c r="F8" s="29"/>
    </row>
    <row r="9" spans="1:9" s="9" customFormat="1" ht="19.5" customHeight="1" x14ac:dyDescent="0.25">
      <c r="A9" s="17" t="s">
        <v>1</v>
      </c>
      <c r="B9" s="18"/>
      <c r="C9" s="18"/>
      <c r="D9" s="18"/>
      <c r="E9" s="18"/>
      <c r="F9" s="19"/>
    </row>
    <row r="10" spans="1:9" s="1" customFormat="1" ht="21" customHeight="1" x14ac:dyDescent="0.25">
      <c r="A10" s="4" t="s">
        <v>2</v>
      </c>
      <c r="B10" s="10">
        <f>SUM(B23,B36,B49)</f>
        <v>9979</v>
      </c>
      <c r="C10" s="10">
        <f>SUM(C23,C36,C49)</f>
        <v>480957</v>
      </c>
      <c r="D10" s="10">
        <f>C10/B10*1000</f>
        <v>48197</v>
      </c>
      <c r="E10" s="10">
        <f>MIN(E23,E36,E49)</f>
        <v>24816</v>
      </c>
      <c r="F10" s="10">
        <f>MAX(F23,F36,F49)</f>
        <v>540605</v>
      </c>
      <c r="G10" s="5"/>
      <c r="H10" s="5"/>
      <c r="I10" s="1">
        <f t="shared" ref="I10:I23" si="0">ROUND(C10/B10*1000,0)-D10</f>
        <v>0</v>
      </c>
    </row>
    <row r="11" spans="1:9" s="1" customFormat="1" ht="21" customHeight="1" x14ac:dyDescent="0.25">
      <c r="A11" s="4" t="s">
        <v>13</v>
      </c>
      <c r="B11" s="10">
        <f t="shared" ref="B11:C11" si="1">SUM(B24,B37,B50)</f>
        <v>10037</v>
      </c>
      <c r="C11" s="10">
        <f t="shared" si="1"/>
        <v>584788</v>
      </c>
      <c r="D11" s="10">
        <f t="shared" ref="D11:D12" si="2">C11/B11*1000</f>
        <v>58263</v>
      </c>
      <c r="E11" s="10">
        <f>MIN(E24,E37,E50)</f>
        <v>24816</v>
      </c>
      <c r="F11" s="10">
        <f>MAX(F24,F37,F50)</f>
        <v>616113</v>
      </c>
      <c r="G11" s="5"/>
      <c r="H11" s="5"/>
      <c r="I11" s="1">
        <f t="shared" si="0"/>
        <v>0</v>
      </c>
    </row>
    <row r="12" spans="1:9" s="1" customFormat="1" ht="21" customHeight="1" x14ac:dyDescent="0.25">
      <c r="A12" s="4" t="s">
        <v>14</v>
      </c>
      <c r="B12" s="10">
        <f t="shared" ref="B12:C12" si="3">SUM(B25,B38,B51)</f>
        <v>10013</v>
      </c>
      <c r="C12" s="10">
        <f t="shared" si="3"/>
        <v>632790</v>
      </c>
      <c r="D12" s="10">
        <f t="shared" si="2"/>
        <v>63197</v>
      </c>
      <c r="E12" s="10">
        <f>MIN(E25,E38,E51)</f>
        <v>24816</v>
      </c>
      <c r="F12" s="10">
        <f>MAX(F25,F38,F51)</f>
        <v>512312</v>
      </c>
      <c r="G12" s="5"/>
      <c r="H12" s="5"/>
      <c r="I12" s="1">
        <f t="shared" si="0"/>
        <v>0</v>
      </c>
    </row>
    <row r="13" spans="1:9" s="1" customFormat="1" ht="21" customHeight="1" x14ac:dyDescent="0.25">
      <c r="A13" s="4" t="s">
        <v>15</v>
      </c>
      <c r="B13" s="10">
        <f t="shared" ref="B13:C13" si="4">SUM(B26,B39,B52)</f>
        <v>10026</v>
      </c>
      <c r="C13" s="10">
        <f t="shared" si="4"/>
        <v>609635</v>
      </c>
      <c r="D13" s="10">
        <f t="shared" ref="D13:D15" si="5">C13/B13*1000</f>
        <v>60805</v>
      </c>
      <c r="E13" s="10">
        <f>MIN(E26,E39,E52)</f>
        <v>24816</v>
      </c>
      <c r="F13" s="10">
        <f>MAX(F26,F39,F52)</f>
        <v>602481</v>
      </c>
      <c r="G13" s="5"/>
      <c r="H13" s="5"/>
      <c r="I13" s="1">
        <f t="shared" si="0"/>
        <v>0</v>
      </c>
    </row>
    <row r="14" spans="1:9" s="1" customFormat="1" ht="21" customHeight="1" x14ac:dyDescent="0.25">
      <c r="A14" s="4" t="s">
        <v>16</v>
      </c>
      <c r="B14" s="10">
        <f t="shared" ref="B14:C14" si="6">SUM(B27,B40,B53)</f>
        <v>10036</v>
      </c>
      <c r="C14" s="10">
        <f t="shared" si="6"/>
        <v>1041240</v>
      </c>
      <c r="D14" s="10">
        <f t="shared" si="5"/>
        <v>103750</v>
      </c>
      <c r="E14" s="10">
        <f>MIN(E27,E40,E53)</f>
        <v>24816</v>
      </c>
      <c r="F14" s="10">
        <f>MAX(F27,F40,F53)</f>
        <v>581487</v>
      </c>
      <c r="G14" s="5"/>
      <c r="H14" s="5"/>
      <c r="I14" s="1">
        <f t="shared" si="0"/>
        <v>0</v>
      </c>
    </row>
    <row r="15" spans="1:9" s="1" customFormat="1" ht="21" customHeight="1" x14ac:dyDescent="0.25">
      <c r="A15" s="4" t="s">
        <v>17</v>
      </c>
      <c r="B15" s="10">
        <f t="shared" ref="B15:C15" si="7">SUM(B28,B41,B54)</f>
        <v>10002</v>
      </c>
      <c r="C15" s="10">
        <f t="shared" si="7"/>
        <v>915958</v>
      </c>
      <c r="D15" s="10">
        <f t="shared" si="5"/>
        <v>91577</v>
      </c>
      <c r="E15" s="10">
        <f>MIN(E28,E41,E54)</f>
        <v>24816</v>
      </c>
      <c r="F15" s="10">
        <f>MAX(F28,F41,F54)</f>
        <v>915094</v>
      </c>
      <c r="G15" s="5"/>
      <c r="H15" s="5"/>
      <c r="I15" s="1">
        <f t="shared" si="0"/>
        <v>0</v>
      </c>
    </row>
    <row r="16" spans="1:9" s="1" customFormat="1" ht="21" customHeight="1" x14ac:dyDescent="0.25">
      <c r="A16" s="4" t="s">
        <v>18</v>
      </c>
      <c r="B16" s="10">
        <f>SUM(B29,B42,B55)</f>
        <v>9961</v>
      </c>
      <c r="C16" s="10">
        <f>SUM(C29,C42,C55)</f>
        <v>231810</v>
      </c>
      <c r="D16" s="10">
        <f t="shared" ref="D16" si="8">C16/B16*1000</f>
        <v>23272</v>
      </c>
      <c r="E16" s="10">
        <f>MIN(E29,E42,E55)</f>
        <v>24816</v>
      </c>
      <c r="F16" s="10">
        <f>MAX(F29,F42,F55)</f>
        <v>613982</v>
      </c>
      <c r="G16" s="5"/>
      <c r="H16" s="5"/>
      <c r="I16" s="1">
        <f t="shared" si="0"/>
        <v>0</v>
      </c>
    </row>
    <row r="17" spans="1:11" s="1" customFormat="1" ht="21" customHeight="1" x14ac:dyDescent="0.25">
      <c r="A17" s="4" t="s">
        <v>19</v>
      </c>
      <c r="B17" s="10">
        <f>SUM(B30,B43,B56)</f>
        <v>9803</v>
      </c>
      <c r="C17" s="10">
        <f>SUM(C30,C43,C56)</f>
        <v>233484</v>
      </c>
      <c r="D17" s="10">
        <f t="shared" ref="D17" si="9">C17/B17*1000</f>
        <v>23818</v>
      </c>
      <c r="E17" s="10">
        <f>MIN(E30,E43,E56)</f>
        <v>24816</v>
      </c>
      <c r="F17" s="10">
        <f>MAX(F30,F43,F56)</f>
        <v>595954</v>
      </c>
      <c r="G17" s="5"/>
      <c r="H17" s="5"/>
      <c r="I17" s="1">
        <f t="shared" si="0"/>
        <v>0</v>
      </c>
    </row>
    <row r="18" spans="1:11" s="1" customFormat="1" ht="21" customHeight="1" x14ac:dyDescent="0.25">
      <c r="A18" s="4" t="s">
        <v>20</v>
      </c>
      <c r="B18" s="10">
        <f>SUM(B31,B44,B57)</f>
        <v>10123</v>
      </c>
      <c r="C18" s="10">
        <f>SUM(C31,C44,C57)</f>
        <v>582375</v>
      </c>
      <c r="D18" s="10">
        <f t="shared" ref="D18" si="10">C18/B18*1000</f>
        <v>57530</v>
      </c>
      <c r="E18" s="10">
        <f>MIN(E31,E44,E57)</f>
        <v>24816</v>
      </c>
      <c r="F18" s="10">
        <f>MAX(F31,F44,F57)</f>
        <v>558020</v>
      </c>
      <c r="G18" s="5"/>
      <c r="H18" s="5"/>
      <c r="I18" s="1">
        <f t="shared" si="0"/>
        <v>0</v>
      </c>
    </row>
    <row r="19" spans="1:11" s="1" customFormat="1" ht="21" customHeight="1" x14ac:dyDescent="0.25">
      <c r="A19" s="4" t="s">
        <v>21</v>
      </c>
      <c r="B19" s="12">
        <f>SUM(B32,B45,B58)</f>
        <v>10160</v>
      </c>
      <c r="C19" s="12">
        <f>SUM(C32,C45,C58)</f>
        <v>517362</v>
      </c>
      <c r="D19" s="12">
        <f>C19/B19*1000</f>
        <v>50921</v>
      </c>
      <c r="E19" s="12">
        <f>MIN(E32,E45,E58)</f>
        <v>24816</v>
      </c>
      <c r="F19" s="12">
        <f>MAX(F32,F45,F58)</f>
        <v>495766</v>
      </c>
      <c r="G19" s="5"/>
      <c r="H19" s="5"/>
      <c r="I19" s="1">
        <f t="shared" si="0"/>
        <v>0</v>
      </c>
    </row>
    <row r="20" spans="1:11" s="1" customFormat="1" ht="21" customHeight="1" x14ac:dyDescent="0.25">
      <c r="A20" s="4" t="s">
        <v>22</v>
      </c>
      <c r="B20" s="13">
        <f>SUM(B33,B46,B59)</f>
        <v>10176</v>
      </c>
      <c r="C20" s="13">
        <f>SUM(C33,C46,C59)</f>
        <v>500116</v>
      </c>
      <c r="D20" s="13">
        <f>C20/B20*1000</f>
        <v>49147</v>
      </c>
      <c r="E20" s="13">
        <f>MIN(E33,E46,E59)</f>
        <v>24816</v>
      </c>
      <c r="F20" s="13">
        <f>MAX(F33,F46,F59)</f>
        <v>446178</v>
      </c>
      <c r="G20" s="5"/>
      <c r="H20" s="5"/>
      <c r="I20" s="1">
        <f t="shared" si="0"/>
        <v>0</v>
      </c>
    </row>
    <row r="21" spans="1:11" s="1" customFormat="1" ht="21" customHeight="1" x14ac:dyDescent="0.25">
      <c r="A21" s="4" t="s">
        <v>23</v>
      </c>
      <c r="B21" s="16">
        <f>SUM(B34,B47,B60)</f>
        <v>10188</v>
      </c>
      <c r="C21" s="16">
        <f>SUM(C34,C47,C60)</f>
        <v>1019295</v>
      </c>
      <c r="D21" s="16">
        <f>ROUND(C21/B21*1000,0)</f>
        <v>100049</v>
      </c>
      <c r="E21" s="16">
        <f>MIN(E34,E47,E60)</f>
        <v>24816</v>
      </c>
      <c r="F21" s="16">
        <f>MAX(F34,F47,F60)</f>
        <v>556998</v>
      </c>
      <c r="G21" s="5"/>
      <c r="H21" s="5"/>
    </row>
    <row r="22" spans="1:11" s="9" customFormat="1" ht="21" customHeight="1" x14ac:dyDescent="0.25">
      <c r="A22" s="20" t="s">
        <v>3</v>
      </c>
      <c r="B22" s="21"/>
      <c r="C22" s="21"/>
      <c r="D22" s="21"/>
      <c r="E22" s="21"/>
      <c r="F22" s="22"/>
      <c r="I22" s="1"/>
    </row>
    <row r="23" spans="1:11" s="5" customFormat="1" ht="21" customHeight="1" x14ac:dyDescent="0.25">
      <c r="A23" s="6" t="s">
        <v>2</v>
      </c>
      <c r="B23" s="7">
        <v>4621</v>
      </c>
      <c r="C23" s="7">
        <f>194423-2</f>
        <v>194421</v>
      </c>
      <c r="D23" s="7">
        <f t="shared" ref="D23" si="11">C23/B23*1000</f>
        <v>42073</v>
      </c>
      <c r="E23" s="7">
        <v>24816</v>
      </c>
      <c r="F23" s="7">
        <v>306091</v>
      </c>
      <c r="G23" s="5" t="b">
        <f>B23='[1]1'!$E$24</f>
        <v>1</v>
      </c>
      <c r="H23" s="5" t="b">
        <f>C23=ROUND('[1]1'!$G$24,0)</f>
        <v>1</v>
      </c>
      <c r="I23" s="1">
        <f t="shared" si="0"/>
        <v>0</v>
      </c>
      <c r="J23" s="8"/>
      <c r="K23" s="8"/>
    </row>
    <row r="24" spans="1:11" s="5" customFormat="1" ht="21" customHeight="1" x14ac:dyDescent="0.25">
      <c r="A24" s="4" t="s">
        <v>13</v>
      </c>
      <c r="B24" s="7">
        <v>4659</v>
      </c>
      <c r="C24" s="7">
        <f>245539-3</f>
        <v>245536</v>
      </c>
      <c r="D24" s="7">
        <f>52702-1</f>
        <v>52701</v>
      </c>
      <c r="E24" s="7">
        <v>24974</v>
      </c>
      <c r="F24" s="7">
        <v>616113</v>
      </c>
      <c r="G24" s="5" t="b">
        <f>B24='[1]2'!$E$24</f>
        <v>1</v>
      </c>
      <c r="H24" s="5" t="b">
        <f>C24=ROUND('[1]2'!$G$24,0)</f>
        <v>1</v>
      </c>
      <c r="I24" s="15">
        <f>ROUND(C24/B24*1000,0)-D24</f>
        <v>0</v>
      </c>
      <c r="J24" s="8"/>
      <c r="K24" s="8"/>
    </row>
    <row r="25" spans="1:11" s="5" customFormat="1" ht="21" customHeight="1" x14ac:dyDescent="0.25">
      <c r="A25" s="4" t="s">
        <v>14</v>
      </c>
      <c r="B25" s="7">
        <v>4651</v>
      </c>
      <c r="C25" s="7">
        <f>256928-2</f>
        <v>256926</v>
      </c>
      <c r="D25" s="7">
        <v>55241</v>
      </c>
      <c r="E25" s="7">
        <v>24816</v>
      </c>
      <c r="F25" s="7">
        <v>375614</v>
      </c>
      <c r="G25" s="5" t="b">
        <f>B25='[1]3'!$E$24</f>
        <v>1</v>
      </c>
      <c r="H25" s="5" t="b">
        <f>C25=ROUND('[1]3'!$G$24,0)</f>
        <v>1</v>
      </c>
      <c r="I25" s="1">
        <f t="shared" ref="I25:I58" si="12">ROUND(C25/B25*1000,0)-D25</f>
        <v>0</v>
      </c>
      <c r="J25" s="8"/>
      <c r="K25" s="8"/>
    </row>
    <row r="26" spans="1:11" s="5" customFormat="1" ht="21" customHeight="1" x14ac:dyDescent="0.25">
      <c r="A26" s="4" t="s">
        <v>15</v>
      </c>
      <c r="B26" s="7">
        <f>4662+1</f>
        <v>4663</v>
      </c>
      <c r="C26" s="7">
        <v>299296</v>
      </c>
      <c r="D26" s="10">
        <f t="shared" ref="D26:D32" si="13">C26/B26*1000</f>
        <v>64185</v>
      </c>
      <c r="E26" s="7">
        <v>24816</v>
      </c>
      <c r="F26" s="7">
        <v>602481</v>
      </c>
      <c r="G26" s="5" t="b">
        <f>B26='[1]4'!$E$24</f>
        <v>1</v>
      </c>
      <c r="H26" s="5" t="b">
        <f>C26=ROUND('[1]4'!$G$24,0)</f>
        <v>1</v>
      </c>
      <c r="I26" s="1">
        <f t="shared" si="12"/>
        <v>0</v>
      </c>
      <c r="J26" s="8"/>
      <c r="K26" s="8"/>
    </row>
    <row r="27" spans="1:11" s="5" customFormat="1" ht="21" customHeight="1" x14ac:dyDescent="0.25">
      <c r="A27" s="4" t="s">
        <v>16</v>
      </c>
      <c r="B27" s="7">
        <v>4674</v>
      </c>
      <c r="C27" s="7">
        <v>323026</v>
      </c>
      <c r="D27" s="10">
        <f t="shared" si="13"/>
        <v>69111</v>
      </c>
      <c r="E27" s="7">
        <v>24816</v>
      </c>
      <c r="F27" s="7">
        <v>448317</v>
      </c>
      <c r="G27" s="5" t="b">
        <f>B27='[1]5'!$E$24</f>
        <v>1</v>
      </c>
      <c r="H27" s="5" t="b">
        <f>C27=ROUND('[1]5'!$G$24,0)</f>
        <v>1</v>
      </c>
      <c r="I27" s="1">
        <f t="shared" si="12"/>
        <v>0</v>
      </c>
      <c r="J27" s="8"/>
      <c r="K27" s="8"/>
    </row>
    <row r="28" spans="1:11" s="5" customFormat="1" ht="21" customHeight="1" x14ac:dyDescent="0.25">
      <c r="A28" s="4" t="s">
        <v>17</v>
      </c>
      <c r="B28" s="7">
        <v>4659</v>
      </c>
      <c r="C28" s="7">
        <v>333922</v>
      </c>
      <c r="D28" s="10">
        <f t="shared" si="13"/>
        <v>71672</v>
      </c>
      <c r="E28" s="7">
        <v>24816</v>
      </c>
      <c r="F28" s="7">
        <v>560526</v>
      </c>
      <c r="G28" s="5" t="b">
        <f>B28='[1]6'!$E$24</f>
        <v>1</v>
      </c>
      <c r="H28" s="5" t="b">
        <f>C28=ROUND('[1]6'!$G$24,0)</f>
        <v>1</v>
      </c>
      <c r="I28" s="1">
        <f t="shared" si="12"/>
        <v>0</v>
      </c>
      <c r="J28" s="8"/>
      <c r="K28" s="8"/>
    </row>
    <row r="29" spans="1:11" s="5" customFormat="1" ht="21" customHeight="1" x14ac:dyDescent="0.25">
      <c r="A29" s="4" t="s">
        <v>18</v>
      </c>
      <c r="B29" s="10">
        <v>4628</v>
      </c>
      <c r="C29" s="10">
        <v>170594</v>
      </c>
      <c r="D29" s="10">
        <f t="shared" si="13"/>
        <v>36861</v>
      </c>
      <c r="E29" s="7">
        <v>24816</v>
      </c>
      <c r="F29" s="7">
        <v>354449</v>
      </c>
      <c r="G29" s="5" t="b">
        <f>B29='[1]7'!$E$24</f>
        <v>1</v>
      </c>
      <c r="H29" s="5" t="b">
        <f>C29=ROUND('[1]7'!$G$24,0)</f>
        <v>1</v>
      </c>
      <c r="I29" s="1">
        <f t="shared" si="12"/>
        <v>0</v>
      </c>
      <c r="J29" s="8"/>
      <c r="K29" s="8"/>
    </row>
    <row r="30" spans="1:11" s="5" customFormat="1" ht="21" customHeight="1" x14ac:dyDescent="0.25">
      <c r="A30" s="4" t="s">
        <v>19</v>
      </c>
      <c r="B30" s="10">
        <v>4579</v>
      </c>
      <c r="C30" s="10">
        <f>141678.3</f>
        <v>141678</v>
      </c>
      <c r="D30" s="10">
        <f t="shared" si="13"/>
        <v>30941</v>
      </c>
      <c r="E30" s="10">
        <v>24816</v>
      </c>
      <c r="F30" s="10">
        <v>595954</v>
      </c>
      <c r="G30" s="5" t="b">
        <f>B30='[1]8'!$E$24</f>
        <v>1</v>
      </c>
      <c r="H30" s="5" t="b">
        <f>C30=ROUND('[1]8'!$G$24,0)</f>
        <v>1</v>
      </c>
      <c r="I30" s="1">
        <f t="shared" si="12"/>
        <v>0</v>
      </c>
      <c r="J30" s="8"/>
      <c r="K30" s="8"/>
    </row>
    <row r="31" spans="1:11" s="5" customFormat="1" ht="21" customHeight="1" x14ac:dyDescent="0.25">
      <c r="A31" s="4" t="s">
        <v>20</v>
      </c>
      <c r="B31" s="10">
        <v>4661</v>
      </c>
      <c r="C31" s="10">
        <f>230343-3</f>
        <v>230340</v>
      </c>
      <c r="D31" s="10">
        <f t="shared" si="13"/>
        <v>49419</v>
      </c>
      <c r="E31" s="10">
        <v>29247</v>
      </c>
      <c r="F31" s="10">
        <v>558020</v>
      </c>
      <c r="G31" s="5" t="b">
        <f>B31='[1]9'!$E$24</f>
        <v>1</v>
      </c>
      <c r="H31" s="5" t="b">
        <f>C31=ROUND('[1]9'!$G$24,0)</f>
        <v>1</v>
      </c>
      <c r="I31" s="1">
        <f t="shared" si="12"/>
        <v>0</v>
      </c>
      <c r="J31" s="8"/>
      <c r="K31" s="8"/>
    </row>
    <row r="32" spans="1:11" s="5" customFormat="1" ht="21" customHeight="1" x14ac:dyDescent="0.25">
      <c r="A32" s="4" t="s">
        <v>21</v>
      </c>
      <c r="B32" s="12">
        <v>4680</v>
      </c>
      <c r="C32" s="12">
        <f>204771-4</f>
        <v>204767</v>
      </c>
      <c r="D32" s="12">
        <f t="shared" si="13"/>
        <v>43754</v>
      </c>
      <c r="E32" s="12">
        <v>24816</v>
      </c>
      <c r="F32" s="12">
        <v>495766</v>
      </c>
      <c r="G32" s="5" t="b">
        <f>B32='[1]10'!$E$24</f>
        <v>1</v>
      </c>
      <c r="H32" s="5" t="b">
        <f>C32=ROUND('[1]10'!$G$24,0)</f>
        <v>1</v>
      </c>
      <c r="I32" s="1">
        <f t="shared" si="12"/>
        <v>0</v>
      </c>
      <c r="J32" s="8"/>
      <c r="K32" s="8"/>
    </row>
    <row r="33" spans="1:11" s="5" customFormat="1" ht="21" customHeight="1" x14ac:dyDescent="0.25">
      <c r="A33" s="4" t="s">
        <v>22</v>
      </c>
      <c r="B33" s="13">
        <v>4694</v>
      </c>
      <c r="C33" s="13">
        <f>200032-3</f>
        <v>200029</v>
      </c>
      <c r="D33" s="13">
        <f t="shared" ref="D33" si="14">C33/B33*1000</f>
        <v>42614</v>
      </c>
      <c r="E33" s="13">
        <v>24816</v>
      </c>
      <c r="F33" s="13">
        <v>308713</v>
      </c>
      <c r="G33" s="5" t="b">
        <f>B33='[1]11'!$E$24</f>
        <v>1</v>
      </c>
      <c r="H33" s="5" t="b">
        <f>C33=ROUND('[1]11'!$G$24,0)</f>
        <v>1</v>
      </c>
      <c r="I33" s="1">
        <f t="shared" si="12"/>
        <v>0</v>
      </c>
      <c r="J33" s="8"/>
      <c r="K33" s="8"/>
    </row>
    <row r="34" spans="1:11" s="1" customFormat="1" ht="21" customHeight="1" x14ac:dyDescent="0.25">
      <c r="A34" s="4" t="s">
        <v>23</v>
      </c>
      <c r="B34" s="16">
        <v>4705</v>
      </c>
      <c r="C34" s="16">
        <f>494717-1</f>
        <v>494716</v>
      </c>
      <c r="D34" s="16">
        <f>ROUND(C34/B34*1000,0)</f>
        <v>105147</v>
      </c>
      <c r="E34" s="16">
        <v>25544</v>
      </c>
      <c r="F34" s="16">
        <v>556998</v>
      </c>
      <c r="G34" s="5" t="b">
        <f>B34='[1]12'!$E$24</f>
        <v>1</v>
      </c>
      <c r="H34" s="5" t="b">
        <f>C34=ROUND('[1]12'!$G$24,0)</f>
        <v>1</v>
      </c>
    </row>
    <row r="35" spans="1:11" s="9" customFormat="1" ht="21" customHeight="1" x14ac:dyDescent="0.25">
      <c r="A35" s="20" t="s">
        <v>4</v>
      </c>
      <c r="B35" s="21"/>
      <c r="C35" s="21"/>
      <c r="D35" s="21"/>
      <c r="E35" s="21"/>
      <c r="F35" s="22"/>
      <c r="I35" s="1"/>
    </row>
    <row r="36" spans="1:11" s="5" customFormat="1" ht="21" customHeight="1" x14ac:dyDescent="0.25">
      <c r="A36" s="6" t="s">
        <v>2</v>
      </c>
      <c r="B36" s="7">
        <v>5124</v>
      </c>
      <c r="C36" s="7">
        <f>275066-1</f>
        <v>275065</v>
      </c>
      <c r="D36" s="7">
        <f t="shared" ref="D36" si="15">C36/B36*1000</f>
        <v>53682</v>
      </c>
      <c r="E36" s="10">
        <v>24816</v>
      </c>
      <c r="F36" s="7">
        <v>540605</v>
      </c>
      <c r="G36" s="5" t="b">
        <f>B36='[1]1'!$E$36</f>
        <v>1</v>
      </c>
      <c r="H36" s="5" t="b">
        <f>C36=ROUND('[1]1'!$G$36,0)</f>
        <v>1</v>
      </c>
      <c r="I36" s="1">
        <f t="shared" si="12"/>
        <v>0</v>
      </c>
    </row>
    <row r="37" spans="1:11" s="5" customFormat="1" ht="21" customHeight="1" x14ac:dyDescent="0.25">
      <c r="A37" s="4" t="s">
        <v>13</v>
      </c>
      <c r="B37" s="7">
        <v>5144</v>
      </c>
      <c r="C37" s="7">
        <f>326936+2</f>
        <v>326938</v>
      </c>
      <c r="D37" s="7">
        <v>63557</v>
      </c>
      <c r="E37" s="7">
        <v>24816</v>
      </c>
      <c r="F37" s="7">
        <v>478069</v>
      </c>
      <c r="G37" s="5" t="b">
        <f>B37='[1]2'!$E$36</f>
        <v>1</v>
      </c>
      <c r="H37" s="5" t="b">
        <f>C37=ROUND('[1]2'!$G$36,0)</f>
        <v>1</v>
      </c>
      <c r="I37" s="1">
        <f t="shared" si="12"/>
        <v>0</v>
      </c>
    </row>
    <row r="38" spans="1:11" s="5" customFormat="1" ht="21" customHeight="1" x14ac:dyDescent="0.25">
      <c r="A38" s="4" t="s">
        <v>14</v>
      </c>
      <c r="B38" s="7">
        <v>5130</v>
      </c>
      <c r="C38" s="7">
        <v>360912</v>
      </c>
      <c r="D38" s="7">
        <v>70353</v>
      </c>
      <c r="E38" s="7">
        <v>24816</v>
      </c>
      <c r="F38" s="7">
        <v>512312</v>
      </c>
      <c r="G38" s="5" t="b">
        <f>B38='[1]3'!$E$36</f>
        <v>1</v>
      </c>
      <c r="H38" s="5" t="b">
        <f>C38=ROUND('[1]3'!$G$36,0)</f>
        <v>1</v>
      </c>
      <c r="I38" s="1">
        <f t="shared" si="12"/>
        <v>0</v>
      </c>
    </row>
    <row r="39" spans="1:11" s="5" customFormat="1" ht="21" customHeight="1" x14ac:dyDescent="0.25">
      <c r="A39" s="4" t="s">
        <v>15</v>
      </c>
      <c r="B39" s="7">
        <v>5127</v>
      </c>
      <c r="C39" s="7">
        <v>298049</v>
      </c>
      <c r="D39" s="10">
        <f t="shared" ref="D39:D44" si="16">C39/B39*1000</f>
        <v>58133</v>
      </c>
      <c r="E39" s="7">
        <v>24816</v>
      </c>
      <c r="F39" s="7">
        <v>477939</v>
      </c>
      <c r="G39" s="5" t="b">
        <f>B39='[1]4'!$E$36</f>
        <v>1</v>
      </c>
      <c r="H39" s="5" t="b">
        <f>C39=ROUND('[1]4'!$G$36,0)</f>
        <v>1</v>
      </c>
      <c r="I39" s="1">
        <f t="shared" si="12"/>
        <v>0</v>
      </c>
    </row>
    <row r="40" spans="1:11" s="5" customFormat="1" ht="21" customHeight="1" x14ac:dyDescent="0.25">
      <c r="A40" s="4" t="s">
        <v>16</v>
      </c>
      <c r="B40" s="7">
        <v>5127</v>
      </c>
      <c r="C40" s="7">
        <f>698903-1</f>
        <v>698902</v>
      </c>
      <c r="D40" s="10">
        <f t="shared" si="16"/>
        <v>136318</v>
      </c>
      <c r="E40" s="7">
        <v>24816</v>
      </c>
      <c r="F40" s="7">
        <v>581487</v>
      </c>
      <c r="G40" s="5" t="b">
        <f>B40='[1]5'!$E$36</f>
        <v>1</v>
      </c>
      <c r="H40" s="5" t="b">
        <f>C40=ROUND('[1]5'!$G$36,0)</f>
        <v>1</v>
      </c>
      <c r="I40" s="1">
        <f t="shared" si="12"/>
        <v>0</v>
      </c>
    </row>
    <row r="41" spans="1:11" s="5" customFormat="1" ht="21" customHeight="1" x14ac:dyDescent="0.25">
      <c r="A41" s="4" t="s">
        <v>17</v>
      </c>
      <c r="B41" s="7">
        <v>5108</v>
      </c>
      <c r="C41" s="7">
        <v>558533</v>
      </c>
      <c r="D41" s="10">
        <f t="shared" si="16"/>
        <v>109345</v>
      </c>
      <c r="E41" s="7">
        <v>24816</v>
      </c>
      <c r="F41" s="7">
        <v>915094</v>
      </c>
      <c r="G41" s="5" t="b">
        <f>B41='[1]6'!$E$36</f>
        <v>1</v>
      </c>
      <c r="H41" s="5" t="b">
        <f>C41=ROUND('[1]6'!$G$36,0)</f>
        <v>1</v>
      </c>
      <c r="I41" s="1">
        <f t="shared" si="12"/>
        <v>0</v>
      </c>
    </row>
    <row r="42" spans="1:11" s="5" customFormat="1" ht="21" customHeight="1" x14ac:dyDescent="0.25">
      <c r="A42" s="4" t="s">
        <v>18</v>
      </c>
      <c r="B42" s="10">
        <v>5100</v>
      </c>
      <c r="C42" s="10">
        <v>55709</v>
      </c>
      <c r="D42" s="10">
        <f t="shared" si="16"/>
        <v>10923</v>
      </c>
      <c r="E42" s="7">
        <v>24816</v>
      </c>
      <c r="F42" s="7">
        <v>613982</v>
      </c>
      <c r="G42" s="5" t="b">
        <f>B42='[1]7'!$E$36</f>
        <v>1</v>
      </c>
      <c r="H42" s="5" t="b">
        <f>C42=ROUND('[1]7'!$G$36,0)</f>
        <v>1</v>
      </c>
      <c r="I42" s="1">
        <f t="shared" si="12"/>
        <v>0</v>
      </c>
      <c r="J42" s="8"/>
      <c r="K42" s="8"/>
    </row>
    <row r="43" spans="1:11" s="5" customFormat="1" ht="21" customHeight="1" x14ac:dyDescent="0.25">
      <c r="A43" s="4" t="s">
        <v>19</v>
      </c>
      <c r="B43" s="10">
        <v>4991</v>
      </c>
      <c r="C43" s="10">
        <f>86197-1</f>
        <v>86196</v>
      </c>
      <c r="D43" s="10">
        <f t="shared" si="16"/>
        <v>17270</v>
      </c>
      <c r="E43" s="10">
        <v>24816</v>
      </c>
      <c r="F43" s="10">
        <v>224979</v>
      </c>
      <c r="G43" s="5" t="b">
        <f>B43='[1]8'!$E$36</f>
        <v>1</v>
      </c>
      <c r="H43" s="5" t="b">
        <f>C43=ROUND('[1]8'!$G$36,0)</f>
        <v>1</v>
      </c>
      <c r="I43" s="1">
        <f t="shared" si="12"/>
        <v>0</v>
      </c>
      <c r="J43" s="8"/>
      <c r="K43" s="8"/>
    </row>
    <row r="44" spans="1:11" s="5" customFormat="1" ht="21" customHeight="1" x14ac:dyDescent="0.25">
      <c r="A44" s="4" t="s">
        <v>20</v>
      </c>
      <c r="B44" s="10">
        <v>5229</v>
      </c>
      <c r="C44" s="10">
        <f>339231+1</f>
        <v>339232</v>
      </c>
      <c r="D44" s="10">
        <f t="shared" si="16"/>
        <v>64875</v>
      </c>
      <c r="E44" s="10">
        <v>24816</v>
      </c>
      <c r="F44" s="10">
        <v>542224</v>
      </c>
      <c r="G44" s="5" t="b">
        <f>B44='[1]9'!$E$36</f>
        <v>1</v>
      </c>
      <c r="H44" s="5" t="b">
        <f>C44=ROUND('[1]9'!$G$36,0)</f>
        <v>1</v>
      </c>
      <c r="I44" s="1">
        <f t="shared" si="12"/>
        <v>0</v>
      </c>
      <c r="J44" s="8"/>
      <c r="K44" s="8"/>
    </row>
    <row r="45" spans="1:11" s="5" customFormat="1" ht="21" customHeight="1" x14ac:dyDescent="0.25">
      <c r="A45" s="4" t="s">
        <v>21</v>
      </c>
      <c r="B45" s="12">
        <v>5244</v>
      </c>
      <c r="C45" s="12">
        <v>301109</v>
      </c>
      <c r="D45" s="12">
        <v>57420</v>
      </c>
      <c r="E45" s="12">
        <v>24816</v>
      </c>
      <c r="F45" s="12">
        <v>405527</v>
      </c>
      <c r="G45" s="5" t="b">
        <f>B45='[1]10'!$E$36</f>
        <v>1</v>
      </c>
      <c r="H45" s="5" t="b">
        <f>C45=ROUND('[1]10'!$G$36,0)</f>
        <v>1</v>
      </c>
      <c r="I45" s="1">
        <f t="shared" si="12"/>
        <v>0</v>
      </c>
      <c r="J45" s="8"/>
      <c r="K45" s="8"/>
    </row>
    <row r="46" spans="1:11" s="5" customFormat="1" ht="21" customHeight="1" x14ac:dyDescent="0.25">
      <c r="A46" s="4" t="s">
        <v>22</v>
      </c>
      <c r="B46" s="14">
        <v>5257</v>
      </c>
      <c r="C46" s="14">
        <f>288966-1</f>
        <v>288965</v>
      </c>
      <c r="D46" s="14">
        <v>54968</v>
      </c>
      <c r="E46" s="14">
        <v>24816</v>
      </c>
      <c r="F46" s="14">
        <v>446178</v>
      </c>
      <c r="G46" s="5" t="b">
        <f>B46='[1]11'!$E$36</f>
        <v>1</v>
      </c>
      <c r="H46" s="5" t="b">
        <f>C46=ROUND('[1]11'!$G$36,0)</f>
        <v>1</v>
      </c>
      <c r="I46" s="1">
        <f t="shared" si="12"/>
        <v>0</v>
      </c>
      <c r="J46" s="8"/>
      <c r="K46" s="8"/>
    </row>
    <row r="47" spans="1:11" s="1" customFormat="1" ht="21" customHeight="1" x14ac:dyDescent="0.25">
      <c r="A47" s="4" t="s">
        <v>23</v>
      </c>
      <c r="B47" s="16">
        <v>5253</v>
      </c>
      <c r="C47" s="16">
        <f>500058+1</f>
        <v>500059</v>
      </c>
      <c r="D47" s="16">
        <f>ROUND(C47/B47*1000,0)</f>
        <v>95195</v>
      </c>
      <c r="E47" s="16">
        <v>24816</v>
      </c>
      <c r="F47" s="16">
        <v>555755</v>
      </c>
      <c r="G47" s="5" t="b">
        <f>B47='[1]12'!$E$36</f>
        <v>1</v>
      </c>
      <c r="H47" s="5" t="b">
        <f>C47=ROUND('[1]12'!$G$36,0)</f>
        <v>1</v>
      </c>
    </row>
    <row r="48" spans="1:11" s="9" customFormat="1" ht="21" customHeight="1" x14ac:dyDescent="0.25">
      <c r="A48" s="20" t="s">
        <v>12</v>
      </c>
      <c r="B48" s="21"/>
      <c r="C48" s="21"/>
      <c r="D48" s="21"/>
      <c r="E48" s="21"/>
      <c r="F48" s="22"/>
      <c r="I48" s="1"/>
    </row>
    <row r="49" spans="1:11" s="5" customFormat="1" ht="21" customHeight="1" x14ac:dyDescent="0.25">
      <c r="A49" s="6" t="s">
        <v>2</v>
      </c>
      <c r="B49" s="7">
        <v>234</v>
      </c>
      <c r="C49" s="7">
        <v>11471</v>
      </c>
      <c r="D49" s="7">
        <f t="shared" ref="D49" si="17">C49/B49*1000</f>
        <v>49021</v>
      </c>
      <c r="E49" s="10">
        <v>24816</v>
      </c>
      <c r="F49" s="7">
        <v>247805</v>
      </c>
      <c r="G49" s="5" t="b">
        <f>B49='[1]1'!$E$44</f>
        <v>1</v>
      </c>
      <c r="H49" s="5" t="b">
        <f>C49=ROUND('[1]1'!$G$44,0)</f>
        <v>1</v>
      </c>
      <c r="I49" s="1">
        <f t="shared" si="12"/>
        <v>0</v>
      </c>
    </row>
    <row r="50" spans="1:11" ht="21" customHeight="1" x14ac:dyDescent="0.25">
      <c r="A50" s="4" t="s">
        <v>13</v>
      </c>
      <c r="B50" s="7">
        <v>234</v>
      </c>
      <c r="C50" s="7">
        <v>12314</v>
      </c>
      <c r="D50" s="7">
        <f>52623+1</f>
        <v>52624</v>
      </c>
      <c r="E50" s="7">
        <v>24816</v>
      </c>
      <c r="F50" s="7">
        <v>198589</v>
      </c>
      <c r="G50" s="5" t="b">
        <f>B50='[1]2'!$E$44</f>
        <v>1</v>
      </c>
      <c r="H50" s="5" t="b">
        <f>C50=ROUND('[1]2'!$G$44,0)</f>
        <v>1</v>
      </c>
      <c r="I50" s="15">
        <f>ROUND(C50/B50*1000,0)-D50</f>
        <v>0</v>
      </c>
    </row>
    <row r="51" spans="1:11" ht="21" customHeight="1" x14ac:dyDescent="0.25">
      <c r="A51" s="4" t="s">
        <v>14</v>
      </c>
      <c r="B51" s="7">
        <v>232</v>
      </c>
      <c r="C51" s="7">
        <v>14952</v>
      </c>
      <c r="D51" s="7">
        <v>64448</v>
      </c>
      <c r="E51" s="7">
        <v>24816</v>
      </c>
      <c r="F51" s="7">
        <v>210424</v>
      </c>
      <c r="G51" s="5" t="b">
        <f>B51='[1]3'!$E$44</f>
        <v>1</v>
      </c>
      <c r="H51" s="5" t="b">
        <f>C51=ROUND('[1]3'!$G$44,0)</f>
        <v>1</v>
      </c>
      <c r="I51" s="1">
        <f t="shared" si="12"/>
        <v>0</v>
      </c>
    </row>
    <row r="52" spans="1:11" ht="21" customHeight="1" x14ac:dyDescent="0.25">
      <c r="A52" s="4" t="s">
        <v>15</v>
      </c>
      <c r="B52" s="10">
        <v>236</v>
      </c>
      <c r="C52" s="10">
        <f>12291-1</f>
        <v>12290</v>
      </c>
      <c r="D52" s="10">
        <f t="shared" ref="D52:D57" si="18">C52/B52*1000</f>
        <v>52076</v>
      </c>
      <c r="E52" s="10">
        <v>24816</v>
      </c>
      <c r="F52" s="10">
        <v>445879</v>
      </c>
      <c r="G52" s="5" t="b">
        <f>B52='[1]4'!$E$44</f>
        <v>1</v>
      </c>
      <c r="H52" s="5" t="b">
        <f>C52=ROUND('[1]4'!$G$44,0)</f>
        <v>1</v>
      </c>
      <c r="I52" s="1">
        <f t="shared" si="12"/>
        <v>0</v>
      </c>
    </row>
    <row r="53" spans="1:11" ht="21" customHeight="1" x14ac:dyDescent="0.25">
      <c r="A53" s="4" t="s">
        <v>16</v>
      </c>
      <c r="B53" s="10">
        <v>235</v>
      </c>
      <c r="C53" s="10">
        <v>19312</v>
      </c>
      <c r="D53" s="10">
        <f t="shared" si="18"/>
        <v>82179</v>
      </c>
      <c r="E53" s="10">
        <v>24816</v>
      </c>
      <c r="F53" s="10">
        <v>424618</v>
      </c>
      <c r="G53" s="5" t="b">
        <f>B53='[1]5'!$E$44</f>
        <v>1</v>
      </c>
      <c r="H53" s="5" t="b">
        <f>C53=ROUND('[1]5'!$G$44,0)</f>
        <v>1</v>
      </c>
      <c r="I53" s="1">
        <f t="shared" si="12"/>
        <v>0</v>
      </c>
    </row>
    <row r="54" spans="1:11" ht="21" customHeight="1" x14ac:dyDescent="0.25">
      <c r="A54" s="4" t="s">
        <v>17</v>
      </c>
      <c r="B54" s="10">
        <v>235</v>
      </c>
      <c r="C54" s="10">
        <v>23503</v>
      </c>
      <c r="D54" s="10">
        <f t="shared" si="18"/>
        <v>100013</v>
      </c>
      <c r="E54" s="10">
        <v>24816</v>
      </c>
      <c r="F54" s="10">
        <v>455660</v>
      </c>
      <c r="G54" s="5" t="b">
        <f>B54='[1]6'!$E$44</f>
        <v>1</v>
      </c>
      <c r="H54" s="5" t="b">
        <f>C54=ROUND('[1]6'!$G$44,0)</f>
        <v>1</v>
      </c>
      <c r="I54" s="1">
        <f t="shared" si="12"/>
        <v>0</v>
      </c>
    </row>
    <row r="55" spans="1:11" s="5" customFormat="1" ht="21" customHeight="1" x14ac:dyDescent="0.25">
      <c r="A55" s="4" t="s">
        <v>18</v>
      </c>
      <c r="B55" s="10">
        <v>233</v>
      </c>
      <c r="C55" s="10">
        <v>5507</v>
      </c>
      <c r="D55" s="10">
        <f t="shared" si="18"/>
        <v>23635</v>
      </c>
      <c r="E55" s="7">
        <v>24816</v>
      </c>
      <c r="F55" s="7">
        <v>196069</v>
      </c>
      <c r="G55" s="5" t="b">
        <f>B55='[1]7'!$E$44</f>
        <v>1</v>
      </c>
      <c r="H55" s="5" t="b">
        <f>C55=ROUND('[1]7'!$G$44,0)</f>
        <v>1</v>
      </c>
      <c r="I55" s="1">
        <f t="shared" si="12"/>
        <v>0</v>
      </c>
      <c r="J55" s="8"/>
      <c r="K55" s="8"/>
    </row>
    <row r="56" spans="1:11" ht="21" customHeight="1" x14ac:dyDescent="0.25">
      <c r="A56" s="4" t="s">
        <v>19</v>
      </c>
      <c r="B56" s="10">
        <v>233</v>
      </c>
      <c r="C56" s="10">
        <f>5611-1</f>
        <v>5610</v>
      </c>
      <c r="D56" s="10">
        <f t="shared" si="18"/>
        <v>24077</v>
      </c>
      <c r="E56" s="10">
        <v>24816</v>
      </c>
      <c r="F56" s="10">
        <v>306007</v>
      </c>
      <c r="G56" s="5" t="b">
        <f>B56='[1]8'!$E$44</f>
        <v>1</v>
      </c>
      <c r="H56" s="5" t="b">
        <f>C56=ROUND('[1]8'!$G$44,0)</f>
        <v>1</v>
      </c>
      <c r="I56" s="1">
        <f t="shared" si="12"/>
        <v>0</v>
      </c>
    </row>
    <row r="57" spans="1:11" ht="21" customHeight="1" x14ac:dyDescent="0.25">
      <c r="A57" s="4" t="s">
        <v>20</v>
      </c>
      <c r="B57" s="10">
        <v>233</v>
      </c>
      <c r="C57" s="10">
        <f>12802+1</f>
        <v>12803</v>
      </c>
      <c r="D57" s="10">
        <f t="shared" si="18"/>
        <v>54948</v>
      </c>
      <c r="E57" s="10">
        <v>24816</v>
      </c>
      <c r="F57" s="10">
        <v>194864</v>
      </c>
      <c r="G57" s="5" t="b">
        <f>B57='[1]9'!$E$44</f>
        <v>1</v>
      </c>
      <c r="H57" s="5" t="b">
        <f>C57=ROUND('[1]9'!$G$44,0)</f>
        <v>1</v>
      </c>
      <c r="I57" s="1">
        <f t="shared" si="12"/>
        <v>0</v>
      </c>
    </row>
    <row r="58" spans="1:11" ht="21" customHeight="1" x14ac:dyDescent="0.25">
      <c r="A58" s="4" t="s">
        <v>21</v>
      </c>
      <c r="B58" s="12">
        <v>236</v>
      </c>
      <c r="C58" s="12">
        <v>11486</v>
      </c>
      <c r="D58" s="12">
        <f>48669</f>
        <v>48669</v>
      </c>
      <c r="E58" s="12">
        <v>24816</v>
      </c>
      <c r="F58" s="12">
        <v>165045</v>
      </c>
      <c r="G58" s="5" t="b">
        <f>B58='[1]10'!$E$44</f>
        <v>1</v>
      </c>
      <c r="H58" s="5" t="b">
        <f>C58=ROUND('[1]10'!$G$44,0)</f>
        <v>1</v>
      </c>
      <c r="I58" s="1">
        <f t="shared" si="12"/>
        <v>0</v>
      </c>
    </row>
    <row r="59" spans="1:11" ht="21" customHeight="1" x14ac:dyDescent="0.25">
      <c r="A59" s="4" t="s">
        <v>22</v>
      </c>
      <c r="B59" s="14">
        <v>225</v>
      </c>
      <c r="C59" s="14">
        <v>11122</v>
      </c>
      <c r="D59" s="14">
        <v>49431</v>
      </c>
      <c r="E59" s="14">
        <v>24816</v>
      </c>
      <c r="F59" s="14">
        <v>174806</v>
      </c>
      <c r="G59" s="5" t="b">
        <f>B59='[1]11'!$E$44</f>
        <v>1</v>
      </c>
      <c r="H59" s="5" t="b">
        <f>C59=ROUND('[1]11'!$G$44,0)</f>
        <v>1</v>
      </c>
      <c r="I59" s="1"/>
    </row>
    <row r="60" spans="1:11" s="1" customFormat="1" ht="21" customHeight="1" x14ac:dyDescent="0.25">
      <c r="A60" s="4" t="s">
        <v>23</v>
      </c>
      <c r="B60" s="16">
        <v>230</v>
      </c>
      <c r="C60" s="16">
        <f>24519+1</f>
        <v>24520</v>
      </c>
      <c r="D60" s="16">
        <f>ROUND(C60/B60*1000,0)</f>
        <v>106609</v>
      </c>
      <c r="E60" s="16">
        <v>24816</v>
      </c>
      <c r="F60" s="16">
        <v>484893</v>
      </c>
      <c r="G60" s="5" t="b">
        <f>B60='[1]12'!$E$44</f>
        <v>1</v>
      </c>
      <c r="H60" s="5" t="b">
        <f>C60=ROUND('[1]12'!$G$44,0)</f>
        <v>1</v>
      </c>
    </row>
  </sheetData>
  <mergeCells count="12">
    <mergeCell ref="A9:F9"/>
    <mergeCell ref="A22:F22"/>
    <mergeCell ref="A35:F35"/>
    <mergeCell ref="A48:F48"/>
    <mergeCell ref="A2:F2"/>
    <mergeCell ref="A3:F3"/>
    <mergeCell ref="A5:A8"/>
    <mergeCell ref="B5:B8"/>
    <mergeCell ref="C5:C8"/>
    <mergeCell ref="D5:D8"/>
    <mergeCell ref="E5:E8"/>
    <mergeCell ref="F5:F8"/>
  </mergeCells>
  <pageMargins left="0.70866141732283472" right="0.31496062992125984" top="0.55118110236220474" bottom="0.35433070866141736" header="0.31496062992125984" footer="0.31496062992125984"/>
  <pageSetup paperSize="256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2020-01-17T09:00:31Z</dcterms:modified>
</cp:coreProperties>
</file>