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59.xml" ContentType="application/vnd.openxmlformats-officedocument.spreadsheetml.revisionLog+xml"/>
  <Override PartName="/xl/revisions/revisionLog170.xml" ContentType="application/vnd.openxmlformats-officedocument.spreadsheetml.revisionLog+xml"/>
  <Override PartName="/xl/revisions/revisionLog191.xml" ContentType="application/vnd.openxmlformats-officedocument.spreadsheetml.revisionLog+xml"/>
  <Override PartName="/xl/revisions/revisionLog205.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5.xml" ContentType="application/vnd.openxmlformats-officedocument.spreadsheetml.revisionLog+xml"/>
  <Override PartName="/xl/revisions/revisionLog95.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90.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16.xml" ContentType="application/vnd.openxmlformats-officedocument.spreadsheetml.revisionLog+xml"/>
  <Override PartName="/xl/revisions/revisionLog211.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192.xml" ContentType="application/vnd.openxmlformats-officedocument.spreadsheetml.revisionLog+xml"/>
  <Override PartName="/xl/revisions/revisionLog206.xml" ContentType="application/vnd.openxmlformats-officedocument.spreadsheetml.revisionLog+xml"/>
  <Override PartName="/xl/revisions/revisionLog80.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201.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21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212.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172.xml" ContentType="application/vnd.openxmlformats-officedocument.spreadsheetml.revisionLog+xml"/>
  <Override PartName="/xl/revisions/revisionLog193.xml" ContentType="application/vnd.openxmlformats-officedocument.spreadsheetml.revisionLog+xml"/>
  <Override PartName="/xl/revisions/revisionLog207.xml" ContentType="application/vnd.openxmlformats-officedocument.spreadsheetml.revisionLog+xml"/>
  <Override PartName="/xl/revisions/revisionLog202.xml" ContentType="application/vnd.openxmlformats-officedocument.spreadsheetml.revisionLog+xml"/>
  <Override PartName="/xl/revisions/revisionLog13.xml" ContentType="application/vnd.openxmlformats-officedocument.spreadsheetml.revisionLog+xml"/>
  <Override PartName="/xl/revisions/revisionLog109.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20.xml" ContentType="application/vnd.openxmlformats-officedocument.spreadsheetml.revisionLog+xml"/>
  <Override PartName="/xl/revisions/revisionLog141.xml" ContentType="application/vnd.openxmlformats-officedocument.spreadsheetml.revisionLog+xml"/>
  <Override PartName="/xl/revisions/revisionLog50.xml" ContentType="application/vnd.openxmlformats-officedocument.spreadsheetml.revisionLog+xml"/>
  <Override PartName="/xl/revisions/revisionLog104.xml" ContentType="application/vnd.openxmlformats-officedocument.spreadsheetml.revisionLog+xml"/>
  <Override PartName="/xl/revisions/revisionLog125.xml" ContentType="application/vnd.openxmlformats-officedocument.spreadsheetml.revisionLog+xml"/>
  <Override PartName="/xl/revisions/revisionLog146.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7.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13.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31.xml" ContentType="application/vnd.openxmlformats-officedocument.spreadsheetml.revisionLog+xml"/>
  <Override PartName="/xl/revisions/revisionLog40.xml" ContentType="application/vnd.openxmlformats-officedocument.spreadsheetml.revisionLog+xml"/>
  <Override PartName="/xl/revisions/revisionLog115.xml" ContentType="application/vnd.openxmlformats-officedocument.spreadsheetml.revisionLog+xml"/>
  <Override PartName="/xl/revisions/revisionLog1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94.xml" ContentType="application/vnd.openxmlformats-officedocument.spreadsheetml.revisionLog+xml"/>
  <Override PartName="/xl/revisions/revisionLog208.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9.xml" ContentType="application/vnd.openxmlformats-officedocument.spreadsheetml.revisionLog+xml"/>
  <Override PartName="/xl/revisions/revisionLog203.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189.xml" ContentType="application/vnd.openxmlformats-officedocument.spreadsheetml.revisionLog+xml"/>
  <Override PartName="/xl/revisions/revisionLog3.xml" ContentType="application/vnd.openxmlformats-officedocument.spreadsheetml.revisionLog+xml"/>
  <Override PartName="/xl/revisions/revisionLog214.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79.xml" ContentType="application/vnd.openxmlformats-officedocument.spreadsheetml.revisionLog+xml"/>
  <Override PartName="/xl/revisions/revisionLog195.xml" ContentType="application/vnd.openxmlformats-officedocument.spreadsheetml.revisionLog+xml"/>
  <Override PartName="/xl/revisions/revisionLog209.xml" ContentType="application/vnd.openxmlformats-officedocument.spreadsheetml.revisionLog+xml"/>
  <Override PartName="/xl/revisions/revisionLog190.xml" ContentType="application/vnd.openxmlformats-officedocument.spreadsheetml.revisionLog+xml"/>
  <Override PartName="/xl/revisions/revisionLog204.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164.xml" ContentType="application/vnd.openxmlformats-officedocument.spreadsheetml.revisionLog+xml"/>
  <Override PartName="/xl/revisions/revisionLog169.xml" ContentType="application/vnd.openxmlformats-officedocument.spreadsheetml.revisionLog+xml"/>
  <Override PartName="/xl/revisions/revisionLog18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80.xml" ContentType="application/vnd.openxmlformats-officedocument.spreadsheetml.revisionLog+xml"/>
  <Override PartName="/xl/revisions/revisionLog210.xml" ContentType="application/vnd.openxmlformats-officedocument.spreadsheetml.revisionLog+xml"/>
  <Override PartName="/xl/revisions/revisionLog215.xml" ContentType="application/vnd.openxmlformats-officedocument.spreadsheetml.revisionLog+xml"/>
  <Override PartName="/xl/revisions/revisionLog26.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200.xml" ContentType="application/vnd.openxmlformats-officedocument.spreadsheetml.revisionLog+xml"/>
  <Override PartName="/xl/revisions/revisionLog16.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330" tabRatio="522"/>
  </bookViews>
  <sheets>
    <sheet name="на 01.12.2019" sheetId="1" r:id="rId1"/>
  </sheets>
  <definedNames>
    <definedName name="_xlnm._FilterDatabase" localSheetId="0" hidden="1">'на 01.12.2019'!$A$7:$J$411</definedName>
    <definedName name="Z_0005951B_56A8_4F75_9731_3C8A24CD1AB5_.wvu.FilterData" localSheetId="0" hidden="1">'на 01.12.2019'!$A$7:$J$411</definedName>
    <definedName name="Z_0084E16F_DDA9_4699_9D5A_C5F7B89E6378_.wvu.FilterData" localSheetId="0" hidden="1">'на 01.12.2019'!$A$7:$J$411</definedName>
    <definedName name="Z_00EBC834_CC04_4600_ADF0_5EC4AEDA5595_.wvu.FilterData" localSheetId="0" hidden="1">'на 01.12.2019'!$A$7:$J$411</definedName>
    <definedName name="Z_01613E68_6B78_4CC0_9C3D_60683185C182_.wvu.FilterData" localSheetId="0" hidden="1">'на 01.12.2019'!$A$7:$J$411</definedName>
    <definedName name="Z_01D4DC8C_5FD8_4E22_9898_A6D2EE840F42_.wvu.FilterData" localSheetId="0" hidden="1">'на 01.12.2019'!$A$7:$J$411</definedName>
    <definedName name="Z_02102EEE_2287_4468_A4A7_52D50729EDDD_.wvu.FilterData" localSheetId="0" hidden="1">'на 01.12.2019'!$A$7:$J$411</definedName>
    <definedName name="Z_0217F586_7BE2_4803_B88F_1646729DF76E_.wvu.FilterData" localSheetId="0" hidden="1">'на 01.12.2019'!$A$7:$J$411</definedName>
    <definedName name="Z_02D2F435_66DA_468E_987B_F2AECDDD4E3B_.wvu.FilterData" localSheetId="0" hidden="1">'на 01.12.2019'!$A$7:$J$411</definedName>
    <definedName name="Z_036F0B1A_A4C3_4ACE_90F0_C92FA4824CCC_.wvu.FilterData" localSheetId="0" hidden="1">'на 01.12.2019'!$A$7:$J$411</definedName>
    <definedName name="Z_03CE4E6D_AA11_4BB9_B07A_EF26A768B26B_.wvu.FilterData" localSheetId="0" hidden="1">'на 01.12.2019'!$A$7:$J$411</definedName>
    <definedName name="Z_040F7A53_882C_426B_A971_3BA4E7F819F6_.wvu.FilterData" localSheetId="0" hidden="1">'на 01.12.2019'!$A$7:$H$158</definedName>
    <definedName name="Z_041557F5_3257_416A_8401_99DEC5D0D1B5_.wvu.FilterData" localSheetId="0" hidden="1">'на 01.12.2019'!$A$7:$J$411</definedName>
    <definedName name="Z_05132324_2347_4886_ACC0_B2417CD7A8E0_.wvu.FilterData" localSheetId="0" hidden="1">'на 01.12.2019'!$A$7:$J$411</definedName>
    <definedName name="Z_056CFCF2_1D67_47C0_BE8C_D1F7ABB1120B_.wvu.FilterData" localSheetId="0" hidden="1">'на 01.12.2019'!$A$7:$J$411</definedName>
    <definedName name="Z_05716ABD_418C_4DA4_AC8A_C2D9BFCD057A_.wvu.FilterData" localSheetId="0" hidden="1">'на 01.12.2019'!$A$7:$J$411</definedName>
    <definedName name="Z_05917B93_2768_415F_AFD9_F6B5D0EF275E_.wvu.FilterData" localSheetId="0" hidden="1">'на 01.12.2019'!$A$7:$J$411</definedName>
    <definedName name="Z_05C1E2BB_B583_44DD_A8AC_FBF87A053735_.wvu.FilterData" localSheetId="0" hidden="1">'на 01.12.2019'!$A$7:$H$158</definedName>
    <definedName name="Z_05C9DD0B_EBEE_40E7_A642_8B2CDCC810BA_.wvu.FilterData" localSheetId="0" hidden="1">'на 01.12.2019'!$A$7:$H$158</definedName>
    <definedName name="Z_0623BA59_06E0_47C4_A9E0_EFF8949456C2_.wvu.FilterData" localSheetId="0" hidden="1">'на 01.12.2019'!$A$7:$H$158</definedName>
    <definedName name="Z_0644E522_2545_474C_824A_2ED6C2798897_.wvu.FilterData" localSheetId="0" hidden="1">'на 01.12.2019'!$A$7:$J$411</definedName>
    <definedName name="Z_064B5A1E_A42B_4485_93B8_B6DA090B161C_.wvu.FilterData" localSheetId="0" hidden="1">'на 01.12.2019'!$A$7:$J$411</definedName>
    <definedName name="Z_06CAE47A_6EDD_4FE2_8E3A_333266247E42_.wvu.FilterData" localSheetId="0" hidden="1">'на 01.12.2019'!$A$7:$J$411</definedName>
    <definedName name="Z_06E8A760_77DE_44B7_B51E_7A5411604938_.wvu.FilterData" localSheetId="0" hidden="1">'на 01.12.2019'!$A$7:$J$411</definedName>
    <definedName name="Z_06ECB70F_782C_4925_AAED_43BDE49D6216_.wvu.FilterData" localSheetId="0" hidden="1">'на 01.12.2019'!$A$7:$J$411</definedName>
    <definedName name="Z_071188D9_4773_41E2_8227_482316F94E22_.wvu.FilterData" localSheetId="0" hidden="1">'на 01.12.2019'!$A$7:$J$411</definedName>
    <definedName name="Z_076157D9_97A7_4D47_8780_D3B408E54324_.wvu.FilterData" localSheetId="0" hidden="1">'на 01.12.2019'!$A$7:$J$411</definedName>
    <definedName name="Z_079216EF_F396_45DE_93AA_DF26C49F532F_.wvu.FilterData" localSheetId="0" hidden="1">'на 01.12.2019'!$A$7:$H$158</definedName>
    <definedName name="Z_0796BB39_B763_4CFE_9C89_197614BDD8D2_.wvu.FilterData" localSheetId="0" hidden="1">'на 01.12.2019'!$A$7:$J$411</definedName>
    <definedName name="Z_081D092E_BCFD_434D_99DD_F262EBF81A7D_.wvu.FilterData" localSheetId="0" hidden="1">'на 01.12.2019'!$A$7:$H$158</definedName>
    <definedName name="Z_081D1E71_FAB1_490F_8347_4363E467A6B8_.wvu.FilterData" localSheetId="0" hidden="1">'на 01.12.2019'!$A$7:$J$411</definedName>
    <definedName name="Z_087A5F39_BB99_44E2_988C_BE702BB1218A_.wvu.FilterData" localSheetId="0" hidden="1">'на 01.12.2019'!$A$7:$J$411</definedName>
    <definedName name="Z_091FE98F_2A3F_496F_927E_914C3E410046_.wvu.FilterData" localSheetId="0" hidden="1">'на 01.12.2019'!$A$7:$J$411</definedName>
    <definedName name="Z_094B4134_1EAA_4AE3_8904_2CA55A37A0CD_.wvu.FilterData" localSheetId="0" hidden="1">'на 01.12.2019'!$A$7:$J$411</definedName>
    <definedName name="Z_09665491_2447_4ACE_847B_4452B60F2DF2_.wvu.FilterData" localSheetId="0" hidden="1">'на 01.12.2019'!$A$7:$J$411</definedName>
    <definedName name="Z_09EDEF91_2CA5_4F56_B67B_9D290C461670_.wvu.FilterData" localSheetId="0" hidden="1">'на 01.12.2019'!$A$7:$H$158</definedName>
    <definedName name="Z_09F9F792_37D5_476B_BEEE_67E9106F48F0_.wvu.FilterData" localSheetId="0" hidden="1">'на 01.12.2019'!$A$7:$J$411</definedName>
    <definedName name="Z_0A10B2C2_8811_4514_A02D_EDC7436B6D07_.wvu.FilterData" localSheetId="0" hidden="1">'на 01.12.2019'!$A$7:$J$411</definedName>
    <definedName name="Z_0AA70BDA_573F_4BEC_A548_CA5C4475BFE7_.wvu.FilterData" localSheetId="0" hidden="1">'на 01.12.2019'!$A$7:$J$411</definedName>
    <definedName name="Z_0AC3FA68_E0C8_4657_AD81_AF6345EA501C_.wvu.FilterData" localSheetId="0" hidden="1">'на 01.12.2019'!$A$7:$H$158</definedName>
    <definedName name="Z_0B579593_C56D_4394_91C1_F024BBE56EB1_.wvu.FilterData" localSheetId="0" hidden="1">'на 01.12.2019'!$A$7:$H$158</definedName>
    <definedName name="Z_0BC55D76_817D_4871_ADFD_780685E85798_.wvu.FilterData" localSheetId="0" hidden="1">'на 01.12.2019'!$A$7:$J$411</definedName>
    <definedName name="Z_0C6B39CB_8BE2_4437_B7EF_2B863FB64A7A_.wvu.FilterData" localSheetId="0" hidden="1">'на 01.12.2019'!$A$7:$H$158</definedName>
    <definedName name="Z_0C80C604_218C_428E_8C68_64D1AFDB22E0_.wvu.FilterData" localSheetId="0" hidden="1">'на 01.12.2019'!$A$7:$J$411</definedName>
    <definedName name="Z_0C81132D_0EFB_424B_A2C0_D694846C9416_.wvu.FilterData" localSheetId="0" hidden="1">'на 01.12.2019'!$A$7:$J$411</definedName>
    <definedName name="Z_0C8C20D3_1DCE_4FE1_95B1_F35D8D398254_.wvu.FilterData" localSheetId="0" hidden="1">'на 01.12.2019'!$A$7:$H$158</definedName>
    <definedName name="Z_0CC48B05_D738_4589_9F69_B44D9887E2C7_.wvu.FilterData" localSheetId="0" hidden="1">'на 01.12.2019'!$A$7:$J$411</definedName>
    <definedName name="Z_0CC9441C_88E9_46D0_951D_A49C84EDA8CE_.wvu.FilterData" localSheetId="0" hidden="1">'на 01.12.2019'!$A$7:$J$411</definedName>
    <definedName name="Z_0CCCFAED_79CE_4449_BC23_D60C794B65C2_.wvu.FilterData" localSheetId="0" hidden="1">'на 01.12.2019'!$A$7:$J$411</definedName>
    <definedName name="Z_0CCCFAED_79CE_4449_BC23_D60C794B65C2_.wvu.PrintArea" localSheetId="0" hidden="1">'на 01.12.2019'!$A$1:$J$210</definedName>
    <definedName name="Z_0CCCFAED_79CE_4449_BC23_D60C794B65C2_.wvu.PrintTitles" localSheetId="0" hidden="1">'на 01.12.2019'!$5:$8</definedName>
    <definedName name="Z_0CF3E93E_60F6_45C8_AD33_C2CE08831546_.wvu.FilterData" localSheetId="0" hidden="1">'на 01.12.2019'!$A$7:$H$158</definedName>
    <definedName name="Z_0D69C398_7947_4D78_B1FE_A2A25AB79E10_.wvu.FilterData" localSheetId="0" hidden="1">'на 01.12.2019'!$A$7:$J$411</definedName>
    <definedName name="Z_0D7F5190_D20E_42FD_AD77_53CB309C7272_.wvu.FilterData" localSheetId="0" hidden="1">'на 01.12.2019'!$A$7:$H$158</definedName>
    <definedName name="Z_0DBB7EB7_A885_4D4A_A4F3_1AB3A0FE5EB1_.wvu.FilterData" localSheetId="0" hidden="1">'на 01.12.2019'!$A$7:$J$411</definedName>
    <definedName name="Z_0E1EE7C4_535F_48D8_9D3B_6BBF2B693A19_.wvu.FilterData" localSheetId="0" hidden="1">'на 01.12.2019'!$A$7:$J$411</definedName>
    <definedName name="Z_0E67843B_6B59_48DA_8F29_8BAD133298E1_.wvu.FilterData" localSheetId="0" hidden="1">'на 01.12.2019'!$A$7:$J$411</definedName>
    <definedName name="Z_0E6786D8_AC3A_48D5_9AD7_4E7485DB6D9C_.wvu.FilterData" localSheetId="0" hidden="1">'на 01.12.2019'!$A$7:$H$158</definedName>
    <definedName name="Z_0EBE1707_975C_4649_91D3_2E9B46A60B44_.wvu.FilterData" localSheetId="0" hidden="1">'на 01.12.2019'!$A$7:$J$411</definedName>
    <definedName name="Z_101FC8DD_6A10_4029_AD34_21DB4CDC5FDB_.wvu.FilterData" localSheetId="0" hidden="1">'на 01.12.2019'!$A$7:$J$411</definedName>
    <definedName name="Z_10372EC3_3966_4BDA_9F48_B7D63EE0E174_.wvu.FilterData" localSheetId="0" hidden="1">'на 01.12.2019'!$A$7:$J$411</definedName>
    <definedName name="Z_105D23B5_3830_4B2C_A4D4_FBFBD3BEFB9C_.wvu.FilterData" localSheetId="0" hidden="1">'на 01.12.2019'!$A$7:$H$158</definedName>
    <definedName name="Z_113A0779_204C_451B_8401_73E507046130_.wvu.FilterData" localSheetId="0" hidden="1">'на 01.12.2019'!$A$7:$J$411</definedName>
    <definedName name="Z_119EECA6_2DA1_40F6_BD98_65D18CFC0359_.wvu.FilterData" localSheetId="0" hidden="1">'на 01.12.2019'!$A$7:$J$411</definedName>
    <definedName name="Z_11B0FA8E_E0BF_44A4_A141_D0892BF4BA78_.wvu.FilterData" localSheetId="0" hidden="1">'на 01.12.2019'!$A$7:$J$411</definedName>
    <definedName name="Z_11DB2F46_E41B_4E33_8BC5_70370AE2E289_.wvu.FilterData" localSheetId="0" hidden="1">'на 01.12.2019'!$A$7:$J$411</definedName>
    <definedName name="Z_11EBBD1F_0821_4763_A781_80F95B559C64_.wvu.FilterData" localSheetId="0" hidden="1">'на 01.12.2019'!$A$7:$J$411</definedName>
    <definedName name="Z_12397037_6208_4B36_BC95_11438284A9DE_.wvu.FilterData" localSheetId="0" hidden="1">'на 01.12.2019'!$A$7:$H$158</definedName>
    <definedName name="Z_12C2408D_275D_4295_8823_146036CCAF72_.wvu.FilterData" localSheetId="0" hidden="1">'на 01.12.2019'!$A$7:$J$411</definedName>
    <definedName name="Z_130C16AD_E930_4810_BDF0_A6DD3A87B8D5_.wvu.FilterData" localSheetId="0" hidden="1">'на 01.12.2019'!$A$7:$J$411</definedName>
    <definedName name="Z_1315266B_953C_4E7F_B538_74B6DF400647_.wvu.FilterData" localSheetId="0" hidden="1">'на 01.12.2019'!$A$7:$H$158</definedName>
    <definedName name="Z_132984D2_035C_4C6F_8087_28C1188A76E6_.wvu.FilterData" localSheetId="0" hidden="1">'на 01.12.2019'!$A$7:$J$411</definedName>
    <definedName name="Z_13A75724_7658_4A80_9239_F37E0BC75B64_.wvu.FilterData" localSheetId="0" hidden="1">'на 01.12.2019'!$A$7:$J$411</definedName>
    <definedName name="Z_13BE7114_35DF_4699_8779_61985C68F6C3_.wvu.FilterData" localSheetId="0" hidden="1">'на 01.12.2019'!$A$7:$J$411</definedName>
    <definedName name="Z_13BE7114_35DF_4699_8779_61985C68F6C3_.wvu.PrintArea" localSheetId="0" hidden="1">'на 01.12.2019'!$A$1:$J$211</definedName>
    <definedName name="Z_13BE7114_35DF_4699_8779_61985C68F6C3_.wvu.PrintTitles" localSheetId="0" hidden="1">'на 01.12.2019'!$5:$8</definedName>
    <definedName name="Z_13E7ADA2_058C_4412_9AEA_31547694DD5C_.wvu.FilterData" localSheetId="0" hidden="1">'на 01.12.2019'!$A$7:$H$158</definedName>
    <definedName name="Z_1474826F_81A7_45CE_9E32_539008BC6006_.wvu.FilterData" localSheetId="0" hidden="1">'на 01.12.2019'!$A$7:$J$411</definedName>
    <definedName name="Z_148D8FAA_3DC1_4430_9D42_1AFD9B8B331B_.wvu.FilterData" localSheetId="0" hidden="1">'на 01.12.2019'!$A$7:$J$411</definedName>
    <definedName name="Z_14901D06_6751_467D_A640_08BD51FC6A24_.wvu.FilterData" localSheetId="0" hidden="1">'на 01.12.2019'!$A$7:$J$411</definedName>
    <definedName name="Z_1539101F_31E9_4994_A34D_436B2BB1B73C_.wvu.FilterData" localSheetId="0" hidden="1">'на 01.12.2019'!$A$7:$J$411</definedName>
    <definedName name="Z_158130B9_9537_4E7D_AC4C_ED389C9B13A6_.wvu.FilterData" localSheetId="0" hidden="1">'на 01.12.2019'!$A$7:$J$411</definedName>
    <definedName name="Z_15AF9AFF_36E4_41C3_A9EA_A83C0A87FA00_.wvu.FilterData" localSheetId="0" hidden="1">'на 01.12.2019'!$A$7:$J$411</definedName>
    <definedName name="Z_1611C1BA_C4E2_40AE_8F45_3BEDE164E518_.wvu.FilterData" localSheetId="0" hidden="1">'на 01.12.2019'!$A$7:$J$411</definedName>
    <definedName name="Z_16533C21_4A9A_450C_8A94_553B88C3A9CF_.wvu.FilterData" localSheetId="0" hidden="1">'на 01.12.2019'!$A$7:$H$158</definedName>
    <definedName name="Z_1682CF4C_6BE2_4E45_A613_382D117E51BF_.wvu.FilterData" localSheetId="0" hidden="1">'на 01.12.2019'!$A$7:$J$411</definedName>
    <definedName name="Z_168FD5D4_D13B_47B9_8E56_61C627E3620F_.wvu.FilterData" localSheetId="0" hidden="1">'на 01.12.2019'!$A$7:$H$158</definedName>
    <definedName name="Z_169B516E_654F_469D_A8A0_69AB59FA498D_.wvu.FilterData" localSheetId="0" hidden="1">'на 01.12.2019'!$A$7:$J$411</definedName>
    <definedName name="Z_176FBEC7_B2AF_4702_A894_382F81F9ECF6_.wvu.FilterData" localSheetId="0" hidden="1">'на 01.12.2019'!$A$7:$H$158</definedName>
    <definedName name="Z_17AC66D0_E8BD_44BA_92AB_131AEC3E5A62_.wvu.FilterData" localSheetId="0" hidden="1">'на 01.12.2019'!$A$7:$J$411</definedName>
    <definedName name="Z_17AEC02B_67B1_483A_97D2_C1C6DFD21518_.wvu.FilterData" localSheetId="0" hidden="1">'на 01.12.2019'!$A$7:$J$411</definedName>
    <definedName name="Z_1902C2E4_C521_44EB_B934_0EBD6E871DD8_.wvu.FilterData" localSheetId="0" hidden="1">'на 01.12.2019'!$A$7:$J$411</definedName>
    <definedName name="Z_191D2631_8F19_4FC0_96A1_F397D331A068_.wvu.FilterData" localSheetId="0" hidden="1">'на 01.12.2019'!$A$7:$J$411</definedName>
    <definedName name="Z_1922598D_45C0_4DFB_A9E9_4D22AFD5603E_.wvu.FilterData" localSheetId="0" hidden="1">'на 01.12.2019'!$A$7:$J$411</definedName>
    <definedName name="Z_19497421_00C1_4657_A11B_18FB2BAAE62A_.wvu.FilterData" localSheetId="0" hidden="1">'на 01.12.2019'!$A$7:$J$411</definedName>
    <definedName name="Z_19510E6E_7565_4AC2_BCB4_A345501456B6_.wvu.FilterData" localSheetId="0" hidden="1">'на 01.12.2019'!$A$7:$H$158</definedName>
    <definedName name="Z_196632C6_99FC_4BC5_B189_10CF2045DEC3_.wvu.FilterData" localSheetId="0" hidden="1">'на 01.12.2019'!$A$7:$J$411</definedName>
    <definedName name="Z_197DC433_2311_4239_A28E_8D90CD4AEB73_.wvu.FilterData" localSheetId="0" hidden="1">'на 01.12.2019'!$A$7:$J$411</definedName>
    <definedName name="Z_19944AB6_3B70_4B1C_8696_B2E3AC2ED125_.wvu.FilterData" localSheetId="0" hidden="1">'на 01.12.2019'!$A$7:$J$411</definedName>
    <definedName name="Z_19A4AADC_FDEE_45BB_8FEE_0F5508EFB8E2_.wvu.FilterData" localSheetId="0" hidden="1">'на 01.12.2019'!$A$7:$J$411</definedName>
    <definedName name="Z_19B34FC3_E683_4280_90EE_7791220AE682_.wvu.FilterData" localSheetId="0" hidden="1">'на 01.12.2019'!$A$7:$J$411</definedName>
    <definedName name="Z_19E5B318_3123_4687_A10B_72F3BDA9A599_.wvu.FilterData" localSheetId="0" hidden="1">'на 01.12.2019'!$A$7:$J$411</definedName>
    <definedName name="Z_1A049C7C_CD0A_4889_B39E_1914732262E3_.wvu.FilterData" localSheetId="0" hidden="1">'на 01.12.2019'!$A$7:$J$411</definedName>
    <definedName name="Z_1ADD4354_436F_41C7_AFD6_B73FA2D9BC20_.wvu.FilterData" localSheetId="0" hidden="1">'на 01.12.2019'!$A$7:$J$411</definedName>
    <definedName name="Z_1AFCAE36_6F52_4F92_B134_D70D6576DA9A_.wvu.FilterData" localSheetId="0" hidden="1">'на 01.12.2019'!$A$7:$J$411</definedName>
    <definedName name="Z_1B413C41_F5DB_4793_803B_D278F6A0BE2C_.wvu.FilterData" localSheetId="0" hidden="1">'на 01.12.2019'!$A$7:$J$411</definedName>
    <definedName name="Z_1B943BCB_9609_428B_963E_E25F01748D7C_.wvu.FilterData" localSheetId="0" hidden="1">'на 01.12.2019'!$A$7:$J$411</definedName>
    <definedName name="Z_1BA0A829_1467_4894_A294_9BFD1EA8F94D_.wvu.FilterData" localSheetId="0" hidden="1">'на 01.12.2019'!$A$7:$J$411</definedName>
    <definedName name="Z_1C384A54_E3F0_4C1E_862E_6CD9154B364F_.wvu.FilterData" localSheetId="0" hidden="1">'на 01.12.2019'!$A$7:$J$411</definedName>
    <definedName name="Z_1C3DA4EF_3676_4683_84F0_1C41D26FFC16_.wvu.FilterData" localSheetId="0" hidden="1">'на 01.12.2019'!$A$7:$J$411</definedName>
    <definedName name="Z_1C3DF549_BEC3_47F7_8F0B_A96D42597ECF_.wvu.FilterData" localSheetId="0" hidden="1">'на 01.12.2019'!$A$7:$H$158</definedName>
    <definedName name="Z_1C681B2A_8932_44D9_BF50_EA5DBCC10436_.wvu.FilterData" localSheetId="0" hidden="1">'на 01.12.2019'!$A$7:$H$158</definedName>
    <definedName name="Z_1CB0764B_554D_4C09_98DC_8DED9FC27F03_.wvu.FilterData" localSheetId="0" hidden="1">'на 01.12.2019'!$A$7:$J$411</definedName>
    <definedName name="Z_1CB0CE3F_75F2_462B_8FE5_E94B0D7D6C1F_.wvu.FilterData" localSheetId="0" hidden="1">'на 01.12.2019'!$A$7:$J$411</definedName>
    <definedName name="Z_1CB5C523_AFA5_43A8_9C28_9F12CFE5BE65_.wvu.FilterData" localSheetId="0" hidden="1">'на 01.12.2019'!$A$7:$J$411</definedName>
    <definedName name="Z_1CEF9102_6C60_416B_8820_19DA6CA2FF8F_.wvu.FilterData" localSheetId="0" hidden="1">'на 01.12.2019'!$A$7:$J$411</definedName>
    <definedName name="Z_1D2C2901_70D8_494F_B885_AA5F7F9A1D2E_.wvu.FilterData" localSheetId="0" hidden="1">'на 01.12.2019'!$A$7:$J$411</definedName>
    <definedName name="Z_1D546444_6D70_47F2_86F2_EDA85896BE29_.wvu.FilterData" localSheetId="0" hidden="1">'на 01.12.2019'!$A$7:$J$411</definedName>
    <definedName name="Z_1D797472_1425_44E0_B821_543CF555289A_.wvu.FilterData" localSheetId="0" hidden="1">'на 01.12.2019'!$A$7:$J$411</definedName>
    <definedName name="Z_1E88DC95_DDEB_4EE8_8544_5724B1E6FA94_.wvu.FilterData" localSheetId="0" hidden="1">'на 01.12.2019'!$A$7:$J$411</definedName>
    <definedName name="Z_1F274A4D_4DCC_44CA_A1BD_90B7EE180486_.wvu.FilterData" localSheetId="0" hidden="1">'на 01.12.2019'!$A$7:$H$158</definedName>
    <definedName name="Z_1F6B5B08_FAE9_43CF_A27B_EE7ACD6D4DF6_.wvu.FilterData" localSheetId="0" hidden="1">'на 01.12.2019'!$A$7:$J$411</definedName>
    <definedName name="Z_1F6FF066_5CAF_4FE9_9ABD_85517853573D_.wvu.FilterData" localSheetId="0" hidden="1">'на 01.12.2019'!$A$7:$J$411</definedName>
    <definedName name="Z_1F885BC0_FA2D_45E9_BC66_C7BA68F6529B_.wvu.FilterData" localSheetId="0" hidden="1">'на 01.12.2019'!$A$7:$J$411</definedName>
    <definedName name="Z_1FD02FF0_4DBF_48AF_BE48_54893718170B_.wvu.FilterData" localSheetId="0" hidden="1">'на 01.12.2019'!$A$7:$J$411</definedName>
    <definedName name="Z_1FF678B1_7F2B_4362_81E7_D3C79ED64B95_.wvu.FilterData" localSheetId="0" hidden="1">'на 01.12.2019'!$A$7:$H$158</definedName>
    <definedName name="Z_202A973C_D681_42B4_9905_A37D128193B3_.wvu.FilterData" localSheetId="0" hidden="1">'на 01.12.2019'!$A$7:$J$411</definedName>
    <definedName name="Z_20461DED_BCEE_4284_A6DA_6F07C40C8239_.wvu.FilterData" localSheetId="0" hidden="1">'на 01.12.2019'!$A$7:$J$411</definedName>
    <definedName name="Z_20A3EB12_07C5_4317_9D11_7C0131FF1F02_.wvu.FilterData" localSheetId="0" hidden="1">'на 01.12.2019'!$A$7:$J$411</definedName>
    <definedName name="Z_215E0AF3_2FB9_4AD2_85EB_5BB3A76EA017_.wvu.FilterData" localSheetId="0" hidden="1">'на 01.12.2019'!$A$7:$J$411</definedName>
    <definedName name="Z_216AEA56_C079_4104_83C7_B22F3C2C4895_.wvu.FilterData" localSheetId="0" hidden="1">'на 01.12.2019'!$A$7:$H$158</definedName>
    <definedName name="Z_2181C7D4_AA52_40AC_A808_5D532F9A4DB9_.wvu.FilterData" localSheetId="0" hidden="1">'на 01.12.2019'!$A$7:$H$158</definedName>
    <definedName name="Z_218F942B_7171_436E_9FD2_B42E8B2BD7B1_.wvu.FilterData" localSheetId="0" hidden="1">'на 01.12.2019'!$A$7:$J$411</definedName>
    <definedName name="Z_222CB208_6EE7_4ACF_9056_A80606B8DEAE_.wvu.FilterData" localSheetId="0" hidden="1">'на 01.12.2019'!$A$7:$J$411</definedName>
    <definedName name="Z_22A3361C_6866_4206_B8FA_E848438D95B8_.wvu.FilterData" localSheetId="0" hidden="1">'на 01.12.2019'!$A$7:$H$158</definedName>
    <definedName name="Z_23D71F5A_A534_4F07_942A_44ED3D76C570_.wvu.FilterData" localSheetId="0" hidden="1">'на 01.12.2019'!$A$7:$J$411</definedName>
    <definedName name="Z_23D8BDF0_F68C_428D_99C2_B4353262A495_.wvu.FilterData" localSheetId="0" hidden="1">'на 01.12.2019'!$A$7:$J$411</definedName>
    <definedName name="Z_24648CF3_B608_41C2_86D6_82A173782245_.wvu.FilterData" localSheetId="0" hidden="1">'на 01.12.2019'!$A$7:$J$411</definedName>
    <definedName name="Z_246D425F_E7DE_4F74_93E1_1CA6487BB7AF_.wvu.FilterData" localSheetId="0" hidden="1">'на 01.12.2019'!$A$7:$J$411</definedName>
    <definedName name="Z_24860D1B_9CB0_4DBB_9F9A_A7B23A9FBD9E_.wvu.FilterData" localSheetId="0" hidden="1">'на 01.12.2019'!$A$7:$J$411</definedName>
    <definedName name="Z_24D1D1DF_90B3_41D1_82E1_05DE887CC58D_.wvu.FilterData" localSheetId="0" hidden="1">'на 01.12.2019'!$A$7:$H$158</definedName>
    <definedName name="Z_24E5C1BC_322C_4FEF_B964_F0DCC04482C1_.wvu.Cols" localSheetId="0" hidden="1">'на 01.12.2019'!#REF!,'на 01.12.2019'!#REF!</definedName>
    <definedName name="Z_24E5C1BC_322C_4FEF_B964_F0DCC04482C1_.wvu.FilterData" localSheetId="0" hidden="1">'на 01.12.2019'!$A$7:$H$158</definedName>
    <definedName name="Z_24E5C1BC_322C_4FEF_B964_F0DCC04482C1_.wvu.Rows" localSheetId="0" hidden="1">'на 01.12.2019'!#REF!</definedName>
    <definedName name="Z_25997FFA_90F9_4B4A_8C73_3E119DFE9BDB_.wvu.FilterData" localSheetId="0" hidden="1">'на 01.12.2019'!$A$7:$J$411</definedName>
    <definedName name="Z_25DD804F_4FCB_49C0_B290_F226E6C8FC4D_.wvu.FilterData" localSheetId="0" hidden="1">'на 01.12.2019'!$A$7:$J$411</definedName>
    <definedName name="Z_25F305AA_6420_44FE_A658_6597DFDEDA7F_.wvu.FilterData" localSheetId="0" hidden="1">'на 01.12.2019'!$A$7:$J$411</definedName>
    <definedName name="Z_26390C63_E690_4CD6_B911_4F7F9CCE06AD_.wvu.FilterData" localSheetId="0" hidden="1">'на 01.12.2019'!$A$7:$J$411</definedName>
    <definedName name="Z_2647282E_5B25_4148_AAD9_72AB0A3F24C4_.wvu.FilterData" localSheetId="0" hidden="1">'на 01.12.2019'!$A$3:$K$195</definedName>
    <definedName name="Z_26E7CD7D_71FD_4075_B268_E6444384CE7D_.wvu.FilterData" localSheetId="0" hidden="1">'на 01.12.2019'!$A$7:$H$158</definedName>
    <definedName name="Z_271A6422_0558_45A4_90D0_4FBBFA0C466A_.wvu.FilterData" localSheetId="0" hidden="1">'на 01.12.2019'!$A$7:$J$411</definedName>
    <definedName name="Z_2751B79E_F60F_449F_9B1A_ED01F0EE4A3F_.wvu.FilterData" localSheetId="0" hidden="1">'на 01.12.2019'!$A$7:$J$411</definedName>
    <definedName name="Z_28008BE5_0693_468D_890E_2AE562EDDFCA_.wvu.FilterData" localSheetId="0" hidden="1">'на 01.12.2019'!$A$7:$H$158</definedName>
    <definedName name="Z_282F013D_E5B1_4C17_8727_7949891CEFC8_.wvu.FilterData" localSheetId="0" hidden="1">'на 01.12.2019'!$A$7:$J$411</definedName>
    <definedName name="Z_28E41E88_388C_4DFB_9AF5_1D40B3E9E104_.wvu.FilterData" localSheetId="0" hidden="1">'на 01.12.2019'!$A$7:$J$411</definedName>
    <definedName name="Z_28E4EEA1_2ECD_4F92_886B_4623628382D4_.wvu.FilterData" localSheetId="0" hidden="1">'на 01.12.2019'!$A$7:$J$411</definedName>
    <definedName name="Z_2932A736_9A81_4C2B_931E_457899534006_.wvu.FilterData" localSheetId="0" hidden="1">'на 01.12.2019'!$A$7:$J$411</definedName>
    <definedName name="Z_29A3F31E_AA0E_4520_83F3_6EDE69E47FB4_.wvu.FilterData" localSheetId="0" hidden="1">'на 01.12.2019'!$A$7:$J$411</definedName>
    <definedName name="Z_29D1C55E_0AE0_4CA9_A4C9_F358DEE7E9AD_.wvu.FilterData" localSheetId="0" hidden="1">'на 01.12.2019'!$A$7:$J$411</definedName>
    <definedName name="Z_29D71C82_2577_4FF3_9305_7EF7756DC376_.wvu.FilterData" localSheetId="0" hidden="1">'на 01.12.2019'!$A$7:$J$411</definedName>
    <definedName name="Z_2A075779_EE89_4995_9517_DAD5135FF513_.wvu.FilterData" localSheetId="0" hidden="1">'на 01.12.2019'!$A$7:$J$411</definedName>
    <definedName name="Z_2A1C394E_EC37_4AB7_9E3A_0759931D8CFD_.wvu.FilterData" localSheetId="0" hidden="1">'на 01.12.2019'!$A$7:$J$411</definedName>
    <definedName name="Z_2A567982_7892_4F86_A16D_3A26E4C78607_.wvu.FilterData" localSheetId="0" hidden="1">'на 01.12.2019'!$A$7:$J$411</definedName>
    <definedName name="Z_2A6F2DEB_E43C_4851_BD61_C2D3E4DD465D_.wvu.FilterData" localSheetId="0" hidden="1">'на 01.12.2019'!$A$7:$J$411</definedName>
    <definedName name="Z_2A9D3288_FE38_46DD_A0BD_6FD4437B54BF_.wvu.FilterData" localSheetId="0" hidden="1">'на 01.12.2019'!$A$7:$J$411</definedName>
    <definedName name="Z_2ABFD162_2396_40CA_8AA1_6D6B8B2ADEFC_.wvu.FilterData" localSheetId="0" hidden="1">'на 01.12.2019'!$A$7:$J$411</definedName>
    <definedName name="Z_2B4EF399_1F78_4650_9196_70339D27DB54_.wvu.FilterData" localSheetId="0" hidden="1">'на 01.12.2019'!$A$7:$J$411</definedName>
    <definedName name="Z_2B67E997_66AF_4883_9EE5_9876648FDDE9_.wvu.FilterData" localSheetId="0" hidden="1">'на 01.12.2019'!$A$7:$J$411</definedName>
    <definedName name="Z_2B6BAC9D_8ECF_4B5C_AEA7_CCE1C0524E55_.wvu.FilterData" localSheetId="0" hidden="1">'на 01.12.2019'!$A$7:$J$411</definedName>
    <definedName name="Z_2C029299_5EEC_4151_A9E2_241D31E08692_.wvu.FilterData" localSheetId="0" hidden="1">'на 01.12.2019'!$A$7:$J$411</definedName>
    <definedName name="Z_2C43A648_766E_499E_95B2_EA6F7EA791D4_.wvu.FilterData" localSheetId="0" hidden="1">'на 01.12.2019'!$A$7:$J$411</definedName>
    <definedName name="Z_2C47EAD7_6B0B_40AB_9599_0BF3302E35F1_.wvu.FilterData" localSheetId="0" hidden="1">'на 01.12.2019'!$A$7:$H$158</definedName>
    <definedName name="Z_2C83C5CF_2113_4A26_AC8F_B29994F8C20B_.wvu.FilterData" localSheetId="0" hidden="1">'на 01.12.2019'!$A$7:$J$411</definedName>
    <definedName name="Z_2C9B35C8_0958_4329_B3BA_1B34E888FA9D_.wvu.FilterData" localSheetId="0" hidden="1">'на 01.12.2019'!$A$7:$J$411</definedName>
    <definedName name="Z_2CA13149_FCDD_4675_859E_83B5251A0804_.wvu.FilterData" localSheetId="0" hidden="1">'на 01.12.2019'!$A$7:$J$411</definedName>
    <definedName name="Z_2CD18B03_71F5_4B8A_8C6C_592F5A66335B_.wvu.FilterData" localSheetId="0" hidden="1">'на 01.12.2019'!$A$7:$J$411</definedName>
    <definedName name="Z_2D011736_53B8_48A8_8C2E_71DD995F6546_.wvu.FilterData" localSheetId="0" hidden="1">'на 01.12.2019'!$A$7:$J$411</definedName>
    <definedName name="Z_2D540280_F40F_4530_A32A_1FF2E78E7147_.wvu.FilterData" localSheetId="0" hidden="1">'на 01.12.2019'!$A$7:$J$411</definedName>
    <definedName name="Z_2D918A37_6905_4BEF_BC3A_DA45E968DAC3_.wvu.FilterData" localSheetId="0" hidden="1">'на 01.12.2019'!$A$7:$H$158</definedName>
    <definedName name="Z_2D97755C_B099_4001_9C5F_12A88788A461_.wvu.FilterData" localSheetId="0" hidden="1">'на 01.12.2019'!$A$7:$J$411</definedName>
    <definedName name="Z_2DCF6207_B24B_43F5_B844_6C1E92F9CADA_.wvu.FilterData" localSheetId="0" hidden="1">'на 01.12.2019'!$A$7:$J$411</definedName>
    <definedName name="Z_2DF88C31_E5A0_4DFE_877D_5A31D3992603_.wvu.Rows" localSheetId="0" hidden="1">'на 01.12.2019'!#REF!,'на 01.12.2019'!#REF!,'на 01.12.2019'!#REF!,'на 01.12.2019'!#REF!,'на 01.12.2019'!#REF!,'на 01.12.2019'!#REF!,'на 01.12.2019'!#REF!,'на 01.12.2019'!#REF!,'на 01.12.2019'!#REF!,'на 01.12.2019'!#REF!,'на 01.12.2019'!#REF!</definedName>
    <definedName name="Z_2F3BAFC5_8792_4BC0_833F_5CB9ACB14A14_.wvu.FilterData" localSheetId="0" hidden="1">'на 01.12.2019'!$A$7:$H$158</definedName>
    <definedName name="Z_2F3DE7DB_1DEA_4A0C_88EC_B05C9EEC768F_.wvu.FilterData" localSheetId="0" hidden="1">'на 01.12.2019'!$A$7:$J$411</definedName>
    <definedName name="Z_2F6EDC09_23D3_4C07_9EAF_76DD4D3B3A18_.wvu.FilterData" localSheetId="0" hidden="1">'на 01.12.2019'!$A$7:$J$411</definedName>
    <definedName name="Z_2F72C4E3_E946_4870_A59B_C47D17A3E8B0_.wvu.FilterData" localSheetId="0" hidden="1">'на 01.12.2019'!$A$7:$J$411</definedName>
    <definedName name="Z_2F7AC811_CA37_46E3_866E_6E10DF43054A_.wvu.FilterData" localSheetId="0" hidden="1">'на 01.12.2019'!$A$7:$J$411</definedName>
    <definedName name="Z_2FAB8F10_5F5A_4B70_9158_E79B14A6565A_.wvu.FilterData" localSheetId="0" hidden="1">'на 01.12.2019'!$A$7:$J$411</definedName>
    <definedName name="Z_300D3722_BC5B_4EFC_A306_CB3461E96075_.wvu.FilterData" localSheetId="0" hidden="1">'на 01.12.2019'!$A$7:$J$411</definedName>
    <definedName name="Z_3023B4E6_3B5A_4EE2_B0CD_0EB8476E923A_.wvu.FilterData" localSheetId="0" hidden="1">'на 01.12.2019'!$A$7:$J$411</definedName>
    <definedName name="Z_30325303_BF31_42D5_AC1B_F6902B32CA33_.wvu.FilterData" localSheetId="0" hidden="1">'на 01.12.2019'!$A$7:$J$411</definedName>
    <definedName name="Z_308AF0B3_EE19_4841_BBC0_915C9A7203E9_.wvu.FilterData" localSheetId="0" hidden="1">'на 01.12.2019'!$A$7:$J$411</definedName>
    <definedName name="Z_30F94082_E7C8_4DE7_AE26_19B3A4317363_.wvu.FilterData" localSheetId="0" hidden="1">'на 01.12.2019'!$A$7:$J$411</definedName>
    <definedName name="Z_315B3829_E75D_48BB_A407_88A96C0D6A4B_.wvu.FilterData" localSheetId="0" hidden="1">'на 01.12.2019'!$A$7:$J$411</definedName>
    <definedName name="Z_3169E1B8_6971_4325_933B_3FDE2BEB6DA0_.wvu.FilterData" localSheetId="0" hidden="1">'на 01.12.2019'!$A$7:$J$411</definedName>
    <definedName name="Z_316B9C14_7546_49E5_A384_4190EC7682DE_.wvu.FilterData" localSheetId="0" hidden="1">'на 01.12.2019'!$A$7:$J$411</definedName>
    <definedName name="Z_31985263_3556_4B71_A26F_62706F49B320_.wvu.FilterData" localSheetId="0" hidden="1">'на 01.12.2019'!$A$7:$H$158</definedName>
    <definedName name="Z_31C5283F_7633_4B8A_ADD5_7EB245AE899F_.wvu.FilterData" localSheetId="0" hidden="1">'на 01.12.2019'!$A$7:$J$411</definedName>
    <definedName name="Z_31E849A6_B4EF_45EE_ADBC_BDC56906C3E6_.wvu.FilterData" localSheetId="0" hidden="1">'на 01.12.2019'!$A$7:$J$411</definedName>
    <definedName name="Z_31EABA3C_DD8D_46BF_85B1_09527EF8E816_.wvu.FilterData" localSheetId="0" hidden="1">'на 01.12.2019'!$A$7:$H$158</definedName>
    <definedName name="Z_320B1B6B_1198_44A6_8D72_260589D02390_.wvu.FilterData" localSheetId="0" hidden="1">'на 01.12.2019'!$A$7:$J$411</definedName>
    <definedName name="Z_327D3863_28FE_46AD_A301_334172CA68F9_.wvu.FilterData" localSheetId="0" hidden="1">'на 01.12.2019'!$A$7:$J$411</definedName>
    <definedName name="Z_328B1FBD_B9E0_4F8C_AA1F_438ED0F19823_.wvu.FilterData" localSheetId="0" hidden="1">'на 01.12.2019'!$A$7:$J$411</definedName>
    <definedName name="Z_32F81156_0F3B_49A8_B56D_9A01AA7C97FE_.wvu.FilterData" localSheetId="0" hidden="1">'на 01.12.2019'!$A$7:$J$411</definedName>
    <definedName name="Z_33081AFE_875F_4448_8DBB_C2288E582829_.wvu.FilterData" localSheetId="0" hidden="1">'на 01.12.2019'!$A$7:$J$411</definedName>
    <definedName name="Z_33725023_9491_4856_AC32_391D3DCA1E13_.wvu.FilterData" localSheetId="0" hidden="1">'на 01.12.2019'!$A$7:$J$411</definedName>
    <definedName name="Z_33995DBE_E7D5_4BC5_96C4_CB599185238D_.wvu.FilterData" localSheetId="0" hidden="1">'на 01.12.2019'!$A$7:$J$411</definedName>
    <definedName name="Z_33F06620_89E2_4BA8_BAB0_6A7070FEBD8A_.wvu.FilterData" localSheetId="0" hidden="1">'на 01.12.2019'!$A$7:$J$411</definedName>
    <definedName name="Z_341157D5_6FE2_4CCE_98C5_3D5F2A4B115C_.wvu.FilterData" localSheetId="0" hidden="1">'на 01.12.2019'!$A$7:$J$411</definedName>
    <definedName name="Z_34587A22_A707_48EC_A6D8_8CA0D443CB5A_.wvu.FilterData" localSheetId="0" hidden="1">'на 01.12.2019'!$A$7:$J$411</definedName>
    <definedName name="Z_349EEACA_C7A1_441E_BFE3_096E57329F7C_.wvu.FilterData" localSheetId="0" hidden="1">'на 01.12.2019'!$A$7:$J$411</definedName>
    <definedName name="Z_34E97F8E_B808_4C29_AFA8_24160BA8B576_.wvu.FilterData" localSheetId="0" hidden="1">'на 01.12.2019'!$A$7:$H$158</definedName>
    <definedName name="Z_354643EC_374D_4252_A3BA_624B9338CCF6_.wvu.FilterData" localSheetId="0" hidden="1">'на 01.12.2019'!$A$7:$J$411</definedName>
    <definedName name="Z_356902C5_CBA1_407E_849C_39B6CAAFCD34_.wvu.FilterData" localSheetId="0" hidden="1">'на 01.12.2019'!$A$7:$J$411</definedName>
    <definedName name="Z_356FBDD5_3775_4781_9E0A_901095CE6157_.wvu.FilterData" localSheetId="0" hidden="1">'на 01.12.2019'!$A$7:$J$411</definedName>
    <definedName name="Z_3597F15D_13FB_47E4_B2D7_0713796F1B32_.wvu.FilterData" localSheetId="0" hidden="1">'на 01.12.2019'!$A$7:$H$158</definedName>
    <definedName name="Z_35A82584_BCCD_413D_BF58_739C849379E3_.wvu.FilterData" localSheetId="0" hidden="1">'на 01.12.2019'!$A$7:$J$411</definedName>
    <definedName name="Z_35ACC04C_1574_41FF_A750_E4D141D78D72_.wvu.FilterData" localSheetId="0" hidden="1">'на 01.12.2019'!$A$7:$J$411</definedName>
    <definedName name="Z_3611D4B3_6578_4507_971B_09764C0B1D01_.wvu.FilterData" localSheetId="0" hidden="1">'на 01.12.2019'!$A$7:$J$411</definedName>
    <definedName name="Z_36279478_DEDD_46A7_8B6D_9500CB65A35C_.wvu.FilterData" localSheetId="0" hidden="1">'на 01.12.2019'!$A$7:$H$158</definedName>
    <definedName name="Z_36282042_958F_4D98_9515_9E9271F26AA2_.wvu.FilterData" localSheetId="0" hidden="1">'на 01.12.2019'!$A$7:$H$158</definedName>
    <definedName name="Z_36483E9A_03E9_431F_B24B_73C77EA6547E_.wvu.FilterData" localSheetId="0" hidden="1">'на 01.12.2019'!$A$7:$J$411</definedName>
    <definedName name="Z_368728BB_F981_4DE3_8F4E_C77C2580C6B3_.wvu.FilterData" localSheetId="0" hidden="1">'на 01.12.2019'!$A$7:$J$411</definedName>
    <definedName name="Z_36AEB3FF_FCBC_4E21_8EFE_F20781816ED3_.wvu.FilterData" localSheetId="0" hidden="1">'на 01.12.2019'!$A$7:$H$158</definedName>
    <definedName name="Z_371CA4AD_891B_4B1D_9403_45AB26546607_.wvu.FilterData" localSheetId="0" hidden="1">'на 01.12.2019'!$A$7:$J$411</definedName>
    <definedName name="Z_375FD1ED_0F0C_4C78_AE3D_1D583BC74E47_.wvu.FilterData" localSheetId="0" hidden="1">'на 01.12.2019'!$A$7:$J$411</definedName>
    <definedName name="Z_3780FC5F_184E_406C_B40E_6BE29406408E_.wvu.FilterData" localSheetId="0" hidden="1">'на 01.12.2019'!$A$7:$J$411</definedName>
    <definedName name="Z_3789C719_2C4D_4FFB_B9EF_5AA095975824_.wvu.FilterData" localSheetId="0" hidden="1">'на 01.12.2019'!$A$7:$J$411</definedName>
    <definedName name="Z_37F8CE32_8CE8_4D95_9C0E_63112E6EFFE9_.wvu.Cols" localSheetId="0" hidden="1">'на 01.12.2019'!#REF!</definedName>
    <definedName name="Z_37F8CE32_8CE8_4D95_9C0E_63112E6EFFE9_.wvu.FilterData" localSheetId="0" hidden="1">'на 01.12.2019'!$A$7:$H$158</definedName>
    <definedName name="Z_37F8CE32_8CE8_4D95_9C0E_63112E6EFFE9_.wvu.PrintArea" localSheetId="0" hidden="1">'на 01.12.2019'!$A$1:$J$158</definedName>
    <definedName name="Z_37F8CE32_8CE8_4D95_9C0E_63112E6EFFE9_.wvu.PrintTitles" localSheetId="0" hidden="1">'на 01.12.2019'!$5:$8</definedName>
    <definedName name="Z_37F8CE32_8CE8_4D95_9C0E_63112E6EFFE9_.wvu.Rows" localSheetId="0" hidden="1">'на 01.12.2019'!#REF!,'на 01.12.2019'!#REF!,'на 01.12.2019'!#REF!,'на 01.12.2019'!#REF!,'на 01.12.2019'!#REF!,'на 01.12.2019'!#REF!,'на 01.12.2019'!#REF!,'на 01.12.2019'!#REF!,'на 01.12.2019'!#REF!,'на 01.12.2019'!#REF!,'на 01.12.2019'!#REF!,'на 01.12.2019'!#REF!,'на 01.12.2019'!#REF!,'на 01.12.2019'!#REF!,'на 01.12.2019'!#REF!,'на 01.12.2019'!#REF!,'на 01.12.2019'!#REF!</definedName>
    <definedName name="Z_386EE007_6994_4AA6_8824_D461BF01F1EA_.wvu.FilterData" localSheetId="0" hidden="1">'на 01.12.2019'!$A$7:$J$411</definedName>
    <definedName name="Z_394FB935_0201_44F8_9182_26C511D48F51_.wvu.FilterData" localSheetId="0" hidden="1">'на 01.12.2019'!$A$7:$J$411</definedName>
    <definedName name="Z_39897EE2_53F6_432A_9A7F_7DBB2FBB08E4_.wvu.FilterData" localSheetId="0" hidden="1">'на 01.12.2019'!$A$7:$J$411</definedName>
    <definedName name="Z_39BDB0EB_9BA4_409E_B505_137EC009426F_.wvu.FilterData" localSheetId="0" hidden="1">'на 01.12.2019'!$A$7:$J$411</definedName>
    <definedName name="Z_39C96D4E_1C4D_4F18_8517_A4E3C24B1712_.wvu.FilterData" localSheetId="0" hidden="1">'на 01.12.2019'!$A$7:$J$411</definedName>
    <definedName name="Z_3A08D49D_7322_4FD5_90D4_F8436B9BCFE3_.wvu.FilterData" localSheetId="0" hidden="1">'на 01.12.2019'!$A$7:$J$411</definedName>
    <definedName name="Z_3A152827_EFCD_4FCD_A4F0_81C604FF3F88_.wvu.FilterData" localSheetId="0" hidden="1">'на 01.12.2019'!$A$7:$J$411</definedName>
    <definedName name="Z_3A3C36BB_10E7_4C1E_B0B9_7B6ED7A3EB3A_.wvu.FilterData" localSheetId="0" hidden="1">'на 01.12.2019'!$A$7:$J$411</definedName>
    <definedName name="Z_3A3DB971_386F_40FA_8DD4_4A74AFE3B4C9_.wvu.FilterData" localSheetId="0" hidden="1">'на 01.12.2019'!$A$7:$J$411</definedName>
    <definedName name="Z_3AAEA08B_779A_471D_BFA0_0D98BF9A4FAD_.wvu.FilterData" localSheetId="0" hidden="1">'на 01.12.2019'!$A$7:$H$158</definedName>
    <definedName name="Z_3ABBA6B1_F69F_4AC7_8A6D_97A73D7030DF_.wvu.FilterData" localSheetId="0" hidden="1">'на 01.12.2019'!$A$7:$J$411</definedName>
    <definedName name="Z_3B9A8A09_51D3_4E7C_A285_7AC18DD1651A_.wvu.FilterData" localSheetId="0" hidden="1">'на 01.12.2019'!$A$7:$J$411</definedName>
    <definedName name="Z_3C62C2D0_C27D_4A54_8798_05FBD22117F1_.wvu.FilterData" localSheetId="0" hidden="1">'на 01.12.2019'!$A$7:$J$411</definedName>
    <definedName name="Z_3C664174_3E98_4762_A560_3810A313981F_.wvu.FilterData" localSheetId="0" hidden="1">'на 01.12.2019'!$A$7:$J$411</definedName>
    <definedName name="Z_3C9F72CF_10C2_48CF_BBB6_A2B9A1393F37_.wvu.FilterData" localSheetId="0" hidden="1">'на 01.12.2019'!$A$7:$H$158</definedName>
    <definedName name="Z_3CBCA6B7_5D7C_44A4_844A_26E2A61FDE86_.wvu.FilterData" localSheetId="0" hidden="1">'на 01.12.2019'!$A$7:$J$411</definedName>
    <definedName name="Z_3CF5067B_C0BF_4885_AAB9_F758BBB164A0_.wvu.FilterData" localSheetId="0" hidden="1">'на 01.12.2019'!$A$7:$J$411</definedName>
    <definedName name="Z_3D1280C8_646B_4BB2_862F_8A8207220C6A_.wvu.FilterData" localSheetId="0" hidden="1">'на 01.12.2019'!$A$7:$H$158</definedName>
    <definedName name="Z_3D12D47D_2661_467F_878A_C80F625F0D27_.wvu.FilterData" localSheetId="0" hidden="1">'на 01.12.2019'!$A$7:$J$411</definedName>
    <definedName name="Z_3D221415_9606_4173_A756_975B19400305_.wvu.FilterData" localSheetId="0" hidden="1">'на 01.12.2019'!$A$7:$J$411</definedName>
    <definedName name="Z_3D4245D9_9AB3_43FE_97D0_205A6EA7E6E4_.wvu.FilterData" localSheetId="0" hidden="1">'на 01.12.2019'!$A$7:$J$411</definedName>
    <definedName name="Z_3D5A28D4_CB7B_405C_9FFF_EB22C14AB77F_.wvu.FilterData" localSheetId="0" hidden="1">'на 01.12.2019'!$A$7:$J$411</definedName>
    <definedName name="Z_3D6E136A_63AE_4912_A965_BD438229D989_.wvu.FilterData" localSheetId="0" hidden="1">'на 01.12.2019'!$A$7:$J$411</definedName>
    <definedName name="Z_3D767291_F26D_442B_900B_2A17CA4A2D3C_.wvu.FilterData" localSheetId="0" hidden="1">'на 01.12.2019'!$A$7:$J$411</definedName>
    <definedName name="Z_3DB4F6FC_CE58_4083_A6ED_88DCB901BB99_.wvu.FilterData" localSheetId="0" hidden="1">'на 01.12.2019'!$A$7:$H$158</definedName>
    <definedName name="Z_3E14FD86_95B1_4D0E_A8F6_A4FFDE0E3FF0_.wvu.FilterData" localSheetId="0" hidden="1">'на 01.12.2019'!$A$7:$J$411</definedName>
    <definedName name="Z_3E7BBA27_FCB5_4D66_864C_8656009B9E88_.wvu.FilterData" localSheetId="0" hidden="1">'на 01.12.2019'!$A$3:$K$195</definedName>
    <definedName name="Z_3EEA7E1A_5F2B_4408_A34C_1F0223B5B245_.wvu.FilterData" localSheetId="0" hidden="1">'на 01.12.2019'!$A$7:$J$411</definedName>
    <definedName name="Z_3F0F098D_D998_48FD_BB26_7A5537CB4DC9_.wvu.FilterData" localSheetId="0" hidden="1">'на 01.12.2019'!$A$7:$J$411</definedName>
    <definedName name="Z_3F4B50A3_77F4_4415_B0BF_C7AAD2F22592_.wvu.FilterData" localSheetId="0" hidden="1">'на 01.12.2019'!$A$7:$J$411</definedName>
    <definedName name="Z_3F4E18FA_E0CE_43C2_A7F4_5CAE036892ED_.wvu.FilterData" localSheetId="0" hidden="1">'на 01.12.2019'!$A$7:$J$411</definedName>
    <definedName name="Z_3F7954D6_04C1_4B23_AE36_0FF9609A2280_.wvu.FilterData" localSheetId="0" hidden="1">'на 01.12.2019'!$A$7:$J$411</definedName>
    <definedName name="Z_3F839701_87D5_496C_AD9C_2B5AE5742513_.wvu.FilterData" localSheetId="0" hidden="1">'на 01.12.2019'!$A$7:$J$411</definedName>
    <definedName name="Z_3FE8ACF3_2097_4BA9_8230_2DBD30F09632_.wvu.FilterData" localSheetId="0" hidden="1">'на 01.12.2019'!$A$7:$J$411</definedName>
    <definedName name="Z_3FEA0B99_83A0_4934_91F1_66BC8E596ABB_.wvu.FilterData" localSheetId="0" hidden="1">'на 01.12.2019'!$A$7:$J$411</definedName>
    <definedName name="Z_3FEDCFF8_5450_469D_9A9E_38AB8819A083_.wvu.FilterData" localSheetId="0" hidden="1">'на 01.12.2019'!$A$7:$J$411</definedName>
    <definedName name="Z_402DFE3F_A5E1_41E8_BB4F_E3062FAE22D8_.wvu.FilterData" localSheetId="0" hidden="1">'на 01.12.2019'!$A$7:$J$411</definedName>
    <definedName name="Z_403313B7_B74E_4D03_8AB9_B2A52A5BA330_.wvu.FilterData" localSheetId="0" hidden="1">'на 01.12.2019'!$A$7:$H$158</definedName>
    <definedName name="Z_4055661A_C391_44E3_B71B_DF824D593415_.wvu.FilterData" localSheetId="0" hidden="1">'на 01.12.2019'!$A$7:$H$158</definedName>
    <definedName name="Z_4102256A_B8EA_4260_93B3_E17EB54C607E_.wvu.FilterData" localSheetId="0" hidden="1">'на 01.12.2019'!$A$7:$J$411</definedName>
    <definedName name="Z_413E8ADC_60FE_4AEB_A365_51405ED7DAEF_.wvu.FilterData" localSheetId="0" hidden="1">'на 01.12.2019'!$A$7:$J$411</definedName>
    <definedName name="Z_415B8653_FE9C_472E_85AE_9CFA9B00FD5E_.wvu.FilterData" localSheetId="0" hidden="1">'на 01.12.2019'!$A$7:$H$158</definedName>
    <definedName name="Z_418F9F46_9018_4AFC_A504_8CA60A905B83_.wvu.FilterData" localSheetId="0" hidden="1">'на 01.12.2019'!$A$7:$J$411</definedName>
    <definedName name="Z_41A2847A_411A_4D8D_8669_7A8FD6A7F9E8_.wvu.FilterData" localSheetId="0" hidden="1">'на 01.12.2019'!$A$7:$J$411</definedName>
    <definedName name="Z_41C6EAF5_F389_4A73_A5DF_3E2ABACB9DC1_.wvu.FilterData" localSheetId="0" hidden="1">'на 01.12.2019'!$A$7:$J$411</definedName>
    <definedName name="Z_422AF1DB_ADD9_4056_90D1_EF57FA0619FA_.wvu.FilterData" localSheetId="0" hidden="1">'на 01.12.2019'!$A$7:$J$411</definedName>
    <definedName name="Z_423AE2BD_6FE7_4E39_8400_BD8A00496896_.wvu.FilterData" localSheetId="0" hidden="1">'на 01.12.2019'!$A$7:$J$411</definedName>
    <definedName name="Z_42BF13A9_20A4_4030_912B_F63923E11DBF_.wvu.FilterData" localSheetId="0" hidden="1">'на 01.12.2019'!$A$7:$J$411</definedName>
    <definedName name="Z_4388DD05_A74C_4C1C_A344_6EEDB2F4B1B0_.wvu.FilterData" localSheetId="0" hidden="1">'на 01.12.2019'!$A$7:$H$158</definedName>
    <definedName name="Z_43F7D742_5383_4CCE_A058_3A12F3676DF6_.wvu.FilterData" localSheetId="0" hidden="1">'на 01.12.2019'!$A$7:$J$411</definedName>
    <definedName name="Z_445590C0_7350_4A17_AB85_F8DCF9494ECC_.wvu.FilterData" localSheetId="0" hidden="1">'на 01.12.2019'!$A$7:$H$158</definedName>
    <definedName name="Z_448249C8_AE56_4244_9A71_332B9BB563B1_.wvu.FilterData" localSheetId="0" hidden="1">'на 01.12.2019'!$A$7:$J$411</definedName>
    <definedName name="Z_4500807F_0E0F_40C0_A6A6_F5F607F7BCF2_.wvu.FilterData" localSheetId="0" hidden="1">'на 01.12.2019'!$A$7:$J$411</definedName>
    <definedName name="Z_4518508D_B738_485B_8F09_2B48028E59D4_.wvu.FilterData" localSheetId="0" hidden="1">'на 01.12.2019'!$A$7:$J$411</definedName>
    <definedName name="Z_45394FC2_181E_425F_9DFF_B16FB4463D36_.wvu.FilterData" localSheetId="0" hidden="1">'на 01.12.2019'!$A$7:$J$411</definedName>
    <definedName name="Z_45D27932_FD3D_46DE_B431_4E5606457D7F_.wvu.FilterData" localSheetId="0" hidden="1">'на 01.12.2019'!$A$7:$H$158</definedName>
    <definedName name="Z_45DE1976_7F07_4EB4_8A9C_FB72D060BEFA_.wvu.FilterData" localSheetId="0" hidden="1">'на 01.12.2019'!$A$7:$J$411</definedName>
    <definedName name="Z_45DE1976_7F07_4EB4_8A9C_FB72D060BEFA_.wvu.PrintArea" localSheetId="0" hidden="1">'на 01.12.2019'!$A$1:$J$196</definedName>
    <definedName name="Z_45DE1976_7F07_4EB4_8A9C_FB72D060BEFA_.wvu.PrintTitles" localSheetId="0" hidden="1">'на 01.12.2019'!$5:$8</definedName>
    <definedName name="Z_463A6E53_B01C_47C1_A90D_6BF2068600E6_.wvu.FilterData" localSheetId="0" hidden="1">'на 01.12.2019'!$A$7:$J$411</definedName>
    <definedName name="Z_463F3E4B_81D6_4261_A251_5FB4227E67B1_.wvu.FilterData" localSheetId="0" hidden="1">'на 01.12.2019'!$A$7:$J$411</definedName>
    <definedName name="Z_4646AC6A_1AED_414D_9F5A_8C20F4393FAC_.wvu.FilterData" localSheetId="0" hidden="1">'на 01.12.2019'!$A$7:$J$411</definedName>
    <definedName name="Z_464A6675_A54C_47A6_87B3_7B4DF2961434_.wvu.FilterData" localSheetId="0" hidden="1">'на 01.12.2019'!$A$7:$J$411</definedName>
    <definedName name="Z_46710F25_253B_4E24_937C_29641ECA4F50_.wvu.FilterData" localSheetId="0" hidden="1">'на 01.12.2019'!$A$7:$J$411</definedName>
    <definedName name="Z_46EDADFA_EC35_46D3_9137_2B694BF910BA_.wvu.FilterData" localSheetId="0" hidden="1">'на 01.12.2019'!$A$7:$J$411</definedName>
    <definedName name="Z_474B57ED_4959_4C17_9ED5_42840CC1EF1F_.wvu.FilterData" localSheetId="0" hidden="1">'на 01.12.2019'!$A$7:$J$411</definedName>
    <definedName name="Z_4765959C_9F0B_44DF_B00A_10C6BB8CF204_.wvu.FilterData" localSheetId="0" hidden="1">'на 01.12.2019'!$A$7:$J$411</definedName>
    <definedName name="Z_476DBA6E_91D1_4913_8987_DE65424E41FC_.wvu.FilterData" localSheetId="0" hidden="1">'на 01.12.2019'!$A$7:$J$411</definedName>
    <definedName name="Z_477D6B5D_325A_45EE_9C5E_7F9C11D6E1EF_.wvu.FilterData" localSheetId="0" hidden="1">'на 01.12.2019'!$A$7:$J$411</definedName>
    <definedName name="Z_47A8A680_8C4D_4709_925D_1B1D9945DCD8_.wvu.FilterData" localSheetId="0" hidden="1">'на 01.12.2019'!$A$7:$J$411</definedName>
    <definedName name="Z_47BCB1EA_366A_4F56_B866_A7D2D6FB6413_.wvu.FilterData" localSheetId="0" hidden="1">'на 01.12.2019'!$A$7:$J$411</definedName>
    <definedName name="Z_47CE02E9_7BC4_47FC_9B44_1B5CC8466C98_.wvu.FilterData" localSheetId="0" hidden="1">'на 01.12.2019'!$A$7:$J$411</definedName>
    <definedName name="Z_47DE35B6_B347_4C65_8E49_C2008CA773EB_.wvu.FilterData" localSheetId="0" hidden="1">'на 01.12.2019'!$A$7:$H$158</definedName>
    <definedName name="Z_47E54F1A_929E_4350_846F_D427E0D466DD_.wvu.FilterData" localSheetId="0" hidden="1">'на 01.12.2019'!$A$7:$J$411</definedName>
    <definedName name="Z_486156AC_4370_4C02_BA8A_CB9B49D1A8EC_.wvu.FilterData" localSheetId="0" hidden="1">'на 01.12.2019'!$A$7:$J$411</definedName>
    <definedName name="Z_4861CA5D_AAF5_4F79_B1FC_28136A948C67_.wvu.FilterData" localSheetId="0" hidden="1">'на 01.12.2019'!$A$7:$J$411</definedName>
    <definedName name="Z_48DA5D36_0C58_49EA_8441_4706633948A7_.wvu.FilterData" localSheetId="0" hidden="1">'на 01.12.2019'!$A$7:$J$411</definedName>
    <definedName name="Z_490A2F1C_31D3_46A4_90C2_4FE00A2A3110_.wvu.FilterData" localSheetId="0" hidden="1">'на 01.12.2019'!$A$7:$J$411</definedName>
    <definedName name="Z_491B9ECD_9A04_4974_988C_053596828378_.wvu.FilterData" localSheetId="0" hidden="1">'на 01.12.2019'!$A$7:$J$411</definedName>
    <definedName name="Z_494248FA_238D_478D_A4F9_307A931FFEE2_.wvu.FilterData" localSheetId="0" hidden="1">'на 01.12.2019'!$A$7:$J$411</definedName>
    <definedName name="Z_495CB41C_9D74_45FB_9A3C_30411D304A3A_.wvu.FilterData" localSheetId="0" hidden="1">'на 01.12.2019'!$A$7:$J$411</definedName>
    <definedName name="Z_49C7329D_3247_4713_BC9A_64F0EE2B0B3C_.wvu.FilterData" localSheetId="0" hidden="1">'на 01.12.2019'!$A$7:$J$411</definedName>
    <definedName name="Z_49E10B09_97E3_41C9_892E_7D9C5DFF5740_.wvu.FilterData" localSheetId="0" hidden="1">'на 01.12.2019'!$A$7:$J$411</definedName>
    <definedName name="Z_49F2D403_965E_4EAD_9917_761D5083F09E_.wvu.FilterData" localSheetId="0" hidden="1">'на 01.12.2019'!$A$7:$J$411</definedName>
    <definedName name="Z_4A659025_264B_4535_9CC0_B58EAC1CFB45_.wvu.FilterData" localSheetId="0" hidden="1">'на 01.12.2019'!$A$7:$J$411</definedName>
    <definedName name="Z_4A8D74AF_6B6C_4239_9EC3_301119213646_.wvu.FilterData" localSheetId="0" hidden="1">'на 01.12.2019'!$A$7:$J$411</definedName>
    <definedName name="Z_4ACD5078_5B81_4758_B0EF_CE5F66AB6D3F_.wvu.FilterData" localSheetId="0" hidden="1">'на 01.12.2019'!$A$7:$J$411</definedName>
    <definedName name="Z_4AE61192_90D6_4C2B_9424_00320246C826_.wvu.FilterData" localSheetId="0" hidden="1">'на 01.12.2019'!$A$7:$J$411</definedName>
    <definedName name="Z_4AF0FF7E_D940_4246_AB71_AC8FEDA2EF24_.wvu.FilterData" localSheetId="0" hidden="1">'на 01.12.2019'!$A$7:$J$411</definedName>
    <definedName name="Z_4B8100D5_9B41_4D1D_BD47_2CC7A425BCB9_.wvu.FilterData" localSheetId="0" hidden="1">'на 01.12.2019'!$A$7:$J$411</definedName>
    <definedName name="Z_4BB7905C_0E11_42F1_848D_90186131796A_.wvu.FilterData" localSheetId="0" hidden="1">'на 01.12.2019'!$A$7:$H$158</definedName>
    <definedName name="Z_4BE15B2D_077F_41A8_A21C_AB77D19D57D3_.wvu.FilterData" localSheetId="0" hidden="1">'на 01.12.2019'!$A$7:$J$411</definedName>
    <definedName name="Z_4C1FE39D_945F_4F14_94DF_F69B283DCD9F_.wvu.FilterData" localSheetId="0" hidden="1">'на 01.12.2019'!$A$7:$H$158</definedName>
    <definedName name="Z_4C8FE8DC_A013_4BDA_A182_49DE5A00ABD2_.wvu.FilterData" localSheetId="0" hidden="1">'на 01.12.2019'!$A$7:$J$411</definedName>
    <definedName name="Z_4C99A172_787E_4AA6_A4A2_6DD4177EA173_.wvu.FilterData" localSheetId="0" hidden="1">'на 01.12.2019'!$A$7:$J$411</definedName>
    <definedName name="Z_4CA010EE_9FB5_4C7E_A14E_34EFE4C7E4F1_.wvu.FilterData" localSheetId="0" hidden="1">'на 01.12.2019'!$A$7:$J$411</definedName>
    <definedName name="Z_4CEB490B_58FB_4CA0_AAF2_63178FECD849_.wvu.FilterData" localSheetId="0" hidden="1">'на 01.12.2019'!$A$7:$J$411</definedName>
    <definedName name="Z_4DBA5214_E42E_4E7C_B43C_190A2BF79ACC_.wvu.FilterData" localSheetId="0" hidden="1">'на 01.12.2019'!$A$7:$J$411</definedName>
    <definedName name="Z_4DC9D79A_8761_4284_BFE5_DFE7738AB4F8_.wvu.FilterData" localSheetId="0" hidden="1">'на 01.12.2019'!$A$7:$J$411</definedName>
    <definedName name="Z_4DF21929_63B0_45D6_9063_EE3D75E46DF0_.wvu.FilterData" localSheetId="0" hidden="1">'на 01.12.2019'!$A$7:$J$411</definedName>
    <definedName name="Z_4E70B456_53A6_4A9B_B0D8_E54D21A50BAA_.wvu.FilterData" localSheetId="0" hidden="1">'на 01.12.2019'!$A$7:$J$411</definedName>
    <definedName name="Z_4EB9A2EB_6EC6_4AFE_AFFA_537868B4F130_.wvu.FilterData" localSheetId="0" hidden="1">'на 01.12.2019'!$A$7:$J$411</definedName>
    <definedName name="Z_4EF3C623_C372_46C1_AA60_4AC85C37C9F2_.wvu.FilterData" localSheetId="0" hidden="1">'на 01.12.2019'!$A$7:$J$411</definedName>
    <definedName name="Z_4F08029A_B8F0_4DA4_87B0_16FDC76C4FA3_.wvu.FilterData" localSheetId="0" hidden="1">'на 01.12.2019'!$A$7:$J$411</definedName>
    <definedName name="Z_4FA4A69A_6589_44A8_8710_9041295BCBA3_.wvu.FilterData" localSheetId="0" hidden="1">'на 01.12.2019'!$A$7:$J$411</definedName>
    <definedName name="Z_4FE18469_4F1B_4C4F_94F8_2337C288BBDA_.wvu.FilterData" localSheetId="0" hidden="1">'на 01.12.2019'!$A$7:$J$411</definedName>
    <definedName name="Z_5039ACE2_215B_49F3_AC23_F5E171EB2E04_.wvu.FilterData" localSheetId="0" hidden="1">'на 01.12.2019'!$A$7:$J$411</definedName>
    <definedName name="Z_50C47821_D4D0_4482_B67B_271683C3EE7C_.wvu.FilterData" localSheetId="0" hidden="1">'на 01.12.2019'!$A$7:$J$411</definedName>
    <definedName name="Z_50C7EE06_D3E5_466A_B02E_784815AC69C9_.wvu.FilterData" localSheetId="0" hidden="1">'на 01.12.2019'!$A$7:$J$411</definedName>
    <definedName name="Z_50F270BE_8CE5_4CA8_ACB0_0FE221C0502F_.wvu.FilterData" localSheetId="0" hidden="1">'на 01.12.2019'!$A$7:$J$411</definedName>
    <definedName name="Z_5118907D_F812_419B_BA38_C5D1A4D7AA9B_.wvu.FilterData" localSheetId="0" hidden="1">'на 01.12.2019'!$A$7:$J$411</definedName>
    <definedName name="Z_512708F0_FC6D_4404_BE68_DA23201791B7_.wvu.FilterData" localSheetId="0" hidden="1">'на 01.12.2019'!$A$7:$J$411</definedName>
    <definedName name="Z_51637613_0EB8_43CA_A073_E9BDD29429FF_.wvu.FilterData" localSheetId="0" hidden="1">'на 01.12.2019'!$A$7:$J$411</definedName>
    <definedName name="Z_51BD5A76_12FD_4D74_BB88_134070337907_.wvu.FilterData" localSheetId="0" hidden="1">'на 01.12.2019'!$A$7:$J$411</definedName>
    <definedName name="Z_5211D146_D07B_4B5D_8712_916865134037_.wvu.FilterData" localSheetId="0" hidden="1">'на 01.12.2019'!$A$7:$J$411</definedName>
    <definedName name="Z_52306391_FBA4_4117_8AD3_6946E8898C18_.wvu.FilterData" localSheetId="0" hidden="1">'на 01.12.2019'!$A$7:$J$411</definedName>
    <definedName name="Z_5253E1E1_F351_4BC1_B2DF_DE6F6B57B558_.wvu.FilterData" localSheetId="0" hidden="1">'на 01.12.2019'!$A$7:$J$411</definedName>
    <definedName name="Z_529A9D10_2BB0_46A7_944D_8ECDFA0395B8_.wvu.FilterData" localSheetId="0" hidden="1">'на 01.12.2019'!$A$7:$J$411</definedName>
    <definedName name="Z_52ACD1DE_5C8C_419B_897D_A938C2151D22_.wvu.FilterData" localSheetId="0" hidden="1">'на 01.12.2019'!$A$7:$J$411</definedName>
    <definedName name="Z_52C40832_4D48_45A4_B802_95C62DCB5A61_.wvu.FilterData" localSheetId="0" hidden="1">'на 01.12.2019'!$A$7:$H$158</definedName>
    <definedName name="Z_53011515_95F3_4C88_88B6_C1D6475FC303_.wvu.FilterData" localSheetId="0" hidden="1">'на 01.12.2019'!$A$7:$J$411</definedName>
    <definedName name="Z_539CB3DF_9B66_4BE7_9074_8CE0405EB8A6_.wvu.Cols" localSheetId="0" hidden="1">'на 01.12.2019'!#REF!,'на 01.12.2019'!#REF!</definedName>
    <definedName name="Z_539CB3DF_9B66_4BE7_9074_8CE0405EB8A6_.wvu.FilterData" localSheetId="0" hidden="1">'на 01.12.2019'!$A$7:$J$411</definedName>
    <definedName name="Z_539CB3DF_9B66_4BE7_9074_8CE0405EB8A6_.wvu.PrintArea" localSheetId="0" hidden="1">'на 01.12.2019'!$A$1:$J$190</definedName>
    <definedName name="Z_539CB3DF_9B66_4BE7_9074_8CE0405EB8A6_.wvu.PrintTitles" localSheetId="0" hidden="1">'на 01.12.2019'!$5:$8</definedName>
    <definedName name="Z_543FDC9E_DC95_4C7A_84E4_76AA766A82EF_.wvu.FilterData" localSheetId="0" hidden="1">'на 01.12.2019'!$A$7:$J$411</definedName>
    <definedName name="Z_54703B32_BADE_4A70_9C97_888CD74744A0_.wvu.FilterData" localSheetId="0" hidden="1">'на 01.12.2019'!$A$7:$J$411</definedName>
    <definedName name="Z_54998E4E_243D_4810_826F_6D61E2FD7B80_.wvu.FilterData" localSheetId="0" hidden="1">'на 01.12.2019'!$A$7:$J$411</definedName>
    <definedName name="Z_54BA7F95_777A_45AD_95C4_BDBF7D83E6C8_.wvu.FilterData" localSheetId="0" hidden="1">'на 01.12.2019'!$A$7:$J$411</definedName>
    <definedName name="Z_55266A36_B6A9_42E1_8467_17D14F12BABD_.wvu.FilterData" localSheetId="0" hidden="1">'на 01.12.2019'!$A$7:$H$158</definedName>
    <definedName name="Z_55F24CBB_212F_42F4_BB98_92561BDA95C3_.wvu.FilterData" localSheetId="0" hidden="1">'на 01.12.2019'!$A$7:$J$411</definedName>
    <definedName name="Z_564F82E8_8306_4799_B1F9_06B1FD1FB16E_.wvu.FilterData" localSheetId="0" hidden="1">'на 01.12.2019'!$A$3:$K$195</definedName>
    <definedName name="Z_565A1A16_6A4F_4794_B3C1_1808DC7E86C0_.wvu.FilterData" localSheetId="0" hidden="1">'на 01.12.2019'!$A$7:$H$158</definedName>
    <definedName name="Z_568C3823_FEE7_49C8_B4CF_3D48541DA65C_.wvu.FilterData" localSheetId="0" hidden="1">'на 01.12.2019'!$A$7:$H$158</definedName>
    <definedName name="Z_5696C387_34DF_4BED_BB60_2D85436D9DA8_.wvu.FilterData" localSheetId="0" hidden="1">'на 01.12.2019'!$A$7:$J$411</definedName>
    <definedName name="Z_56C18D87_C587_43F7_9147_D7827AADF66D_.wvu.FilterData" localSheetId="0" hidden="1">'на 01.12.2019'!$A$7:$H$158</definedName>
    <definedName name="Z_5729DC83_8713_4B21_9D2C_8A74D021747E_.wvu.FilterData" localSheetId="0" hidden="1">'на 01.12.2019'!$A$7:$H$158</definedName>
    <definedName name="Z_5730431A_42FA_4886_8F76_DA9C1179F65B_.wvu.FilterData" localSheetId="0" hidden="1">'на 01.12.2019'!$A$7:$J$411</definedName>
    <definedName name="Z_58270B81_2C5A_44D4_84D8_B29B6BA03243_.wvu.FilterData" localSheetId="0" hidden="1">'на 01.12.2019'!$A$7:$H$158</definedName>
    <definedName name="Z_5834E280_FA37_4F43_B5D8_B8D5A97A4524_.wvu.FilterData" localSheetId="0" hidden="1">'на 01.12.2019'!$A$7:$J$411</definedName>
    <definedName name="Z_58A2BFA9_7803_4AA8_99E8_85AF5847A611_.wvu.FilterData" localSheetId="0" hidden="1">'на 01.12.2019'!$A$7:$J$411</definedName>
    <definedName name="Z_58BFA8D4_CF88_4C84_B35F_981C21093C49_.wvu.FilterData" localSheetId="0" hidden="1">'на 01.12.2019'!$A$7:$J$411</definedName>
    <definedName name="Z_58EAD7A7_C312_4E53_9D90_6DB268F00AAE_.wvu.FilterData" localSheetId="0" hidden="1">'на 01.12.2019'!$A$7:$J$411</definedName>
    <definedName name="Z_59074C03_1A19_4344_8FE1_916D5A98CD29_.wvu.FilterData" localSheetId="0" hidden="1">'на 01.12.2019'!$A$7:$J$411</definedName>
    <definedName name="Z_593FC661_D3C9_4D5B_9F7F_4FD8BB281A5E_.wvu.FilterData" localSheetId="0" hidden="1">'на 01.12.2019'!$A$7:$J$411</definedName>
    <definedName name="Z_5996ED13_8652_498D_8DEE_2CE867E1D6DA_.wvu.FilterData" localSheetId="0" hidden="1">'на 01.12.2019'!$A$7:$J$411</definedName>
    <definedName name="Z_59CCB0AC_39EE_4AC7_9307_7FE7718BECEC_.wvu.FilterData" localSheetId="0" hidden="1">'на 01.12.2019'!$A$7:$J$411</definedName>
    <definedName name="Z_59F91900_CAE9_4608_97BE_FBC0993C389F_.wvu.FilterData" localSheetId="0" hidden="1">'на 01.12.2019'!$A$7:$H$158</definedName>
    <definedName name="Z_5A0826D2_48E8_4049_87EB_8011A792B32A_.wvu.FilterData" localSheetId="0" hidden="1">'на 01.12.2019'!$A$7:$J$411</definedName>
    <definedName name="Z_5AC843E8_BE7D_4B69_82E5_622B40389D76_.wvu.FilterData" localSheetId="0" hidden="1">'на 01.12.2019'!$A$7:$J$411</definedName>
    <definedName name="Z_5AED1EEB_F2BD_4EA8_B85A_ECC7CA9EB0BB_.wvu.FilterData" localSheetId="0" hidden="1">'на 01.12.2019'!$A$7:$J$411</definedName>
    <definedName name="Z_5B201F9D_0EC3_499C_A33C_1C4C3BFDAC63_.wvu.FilterData" localSheetId="0" hidden="1">'на 01.12.2019'!$A$7:$J$411</definedName>
    <definedName name="Z_5B530939_3820_4F41_B6AF_D342046937E2_.wvu.FilterData" localSheetId="0" hidden="1">'на 01.12.2019'!$A$7:$J$411</definedName>
    <definedName name="Z_5B6D98E6_8929_4747_9889_173EDC254AC0_.wvu.FilterData" localSheetId="0" hidden="1">'на 01.12.2019'!$A$7:$J$411</definedName>
    <definedName name="Z_5B8F35C7_BACE_46B7_A289_D37993E37EE6_.wvu.FilterData" localSheetId="0" hidden="1">'на 01.12.2019'!$A$7:$J$411</definedName>
    <definedName name="Z_5BD6B32C_AA9C_477B_9D18_4933499B50B8_.wvu.FilterData" localSheetId="0" hidden="1">'на 01.12.2019'!$A$7:$J$411</definedName>
    <definedName name="Z_5C13A1A0_C535_4639_90BE_9B5D72B8AEDB_.wvu.FilterData" localSheetId="0" hidden="1">'на 01.12.2019'!$A$7:$H$158</definedName>
    <definedName name="Z_5C253E80_F3BD_4FE4_AB93_2FEE92134E33_.wvu.FilterData" localSheetId="0" hidden="1">'на 01.12.2019'!$A$7:$J$411</definedName>
    <definedName name="Z_5C519772_2A20_4B5B_841B_37C4DE3DF25F_.wvu.FilterData" localSheetId="0" hidden="1">'на 01.12.2019'!$A$7:$J$411</definedName>
    <definedName name="Z_5CDE7466_9008_4EE8_8F19_E26D937B15F6_.wvu.FilterData" localSheetId="0" hidden="1">'на 01.12.2019'!$A$7:$H$158</definedName>
    <definedName name="Z_5D02AC07_9DDA_4DED_8BC0_7F56C2780A3D_.wvu.FilterData" localSheetId="0" hidden="1">'на 01.12.2019'!$A$7:$J$411</definedName>
    <definedName name="Z_5D1A8E24_0858_4B4C_9A88_78819F5A1F0E_.wvu.FilterData" localSheetId="0" hidden="1">'на 01.12.2019'!$A$7:$J$411</definedName>
    <definedName name="Z_5D493D37_85DF_4A0D_9E57_094C52290F45_.wvu.FilterData" localSheetId="0" hidden="1">'на 01.12.2019'!$A$7:$J$411</definedName>
    <definedName name="Z_5DA1F30B_C28D_4542_91B8_59775937AB4F_.wvu.FilterData" localSheetId="0" hidden="1">'на 01.12.2019'!$A$7:$J$411</definedName>
    <definedName name="Z_5E8319AA_70BE_4A15_908D_5BB7BC61D3F7_.wvu.FilterData" localSheetId="0" hidden="1">'на 01.12.2019'!$A$7:$J$411</definedName>
    <definedName name="Z_5EB104F4_627D_44E7_960F_6C67063C7D09_.wvu.FilterData" localSheetId="0" hidden="1">'на 01.12.2019'!$A$7:$J$411</definedName>
    <definedName name="Z_5EB1B5BB_79BE_4318_9140_3FA31802D519_.wvu.FilterData" localSheetId="0" hidden="1">'на 01.12.2019'!$A$7:$J$411</definedName>
    <definedName name="Z_5EB1B5BB_79BE_4318_9140_3FA31802D519_.wvu.PrintArea" localSheetId="0" hidden="1">'на 01.12.2019'!$A$1:$J$190</definedName>
    <definedName name="Z_5EB1B5BB_79BE_4318_9140_3FA31802D519_.wvu.PrintTitles" localSheetId="0" hidden="1">'на 01.12.2019'!$5:$8</definedName>
    <definedName name="Z_5FB953A5_71FF_4056_AF98_C9D06FF0EDF3_.wvu.Cols" localSheetId="0" hidden="1">'на 01.12.2019'!#REF!,'на 01.12.2019'!#REF!</definedName>
    <definedName name="Z_5FB953A5_71FF_4056_AF98_C9D06FF0EDF3_.wvu.FilterData" localSheetId="0" hidden="1">'на 01.12.2019'!$A$7:$J$411</definedName>
    <definedName name="Z_5FB953A5_71FF_4056_AF98_C9D06FF0EDF3_.wvu.PrintArea" localSheetId="0" hidden="1">'на 01.12.2019'!$A$1:$J$190</definedName>
    <definedName name="Z_5FB953A5_71FF_4056_AF98_C9D06FF0EDF3_.wvu.PrintTitles" localSheetId="0" hidden="1">'на 01.12.2019'!$5:$8</definedName>
    <definedName name="Z_6011A554_E1A4_465F_9A01_E0469A86D44D_.wvu.FilterData" localSheetId="0" hidden="1">'на 01.12.2019'!$A$7:$J$411</definedName>
    <definedName name="Z_60155C64_695E_458C_BBFE_B89C53118803_.wvu.FilterData" localSheetId="0" hidden="1">'на 01.12.2019'!$A$7:$J$411</definedName>
    <definedName name="Z_60657231_C99E_4191_A90E_C546FB588843_.wvu.FilterData" localSheetId="0" hidden="1">'на 01.12.2019'!$A$7:$H$158</definedName>
    <definedName name="Z_6068C3FF_17AA_48A5_A88B_2523CBAC39AE_.wvu.FilterData" localSheetId="0" hidden="1">'на 01.12.2019'!$A$7:$J$411</definedName>
    <definedName name="Z_6068C3FF_17AA_48A5_A88B_2523CBAC39AE_.wvu.PrintArea" localSheetId="0" hidden="1">'на 01.12.2019'!$A$1:$J$196</definedName>
    <definedName name="Z_6068C3FF_17AA_48A5_A88B_2523CBAC39AE_.wvu.PrintTitles" localSheetId="0" hidden="1">'на 01.12.2019'!$5:$8</definedName>
    <definedName name="Z_6096DF59_5639_431F_ACAA_6E74367471D4_.wvu.FilterData" localSheetId="0" hidden="1">'на 01.12.2019'!$A$7:$J$411</definedName>
    <definedName name="Z_60B33E92_3815_4061_91AA_8E38B8895054_.wvu.FilterData" localSheetId="0" hidden="1">'на 01.12.2019'!$A$7:$H$158</definedName>
    <definedName name="Z_61D3C2BE_E5C3_4670_8A8C_5EA015D7BE13_.wvu.FilterData" localSheetId="0" hidden="1">'на 01.12.2019'!$A$7:$J$411</definedName>
    <definedName name="Z_61FEE2C2_8D13_4755_8517_9B75B80FA4B1_.wvu.FilterData" localSheetId="0" hidden="1">'на 01.12.2019'!$A$7:$J$411</definedName>
    <definedName name="Z_6246324E_D224_4FAC_8C67_F9370E7D77EB_.wvu.FilterData" localSheetId="0" hidden="1">'на 01.12.2019'!$A$7:$J$411</definedName>
    <definedName name="Z_62534477_13C5_437C_87A9_3525FC60CE4D_.wvu.FilterData" localSheetId="0" hidden="1">'на 01.12.2019'!$A$7:$J$411</definedName>
    <definedName name="Z_62691467_BD46_47AE_A6DF_52CBD0D9817B_.wvu.FilterData" localSheetId="0" hidden="1">'на 01.12.2019'!$A$7:$H$158</definedName>
    <definedName name="Z_62AE6103_E87D_480F_B5E4_8DBCD8F5A21D_.wvu.FilterData" localSheetId="0" hidden="1">'на 01.12.2019'!$A$7:$J$411</definedName>
    <definedName name="Z_62BB10A5_EF28_4942_80EF_BF25E16F79EB_.wvu.FilterData" localSheetId="0" hidden="1">'на 01.12.2019'!$A$7:$J$411</definedName>
    <definedName name="Z_62C4D5B7_88F6_4885_99F7_CBFA0AACC2D9_.wvu.FilterData" localSheetId="0" hidden="1">'на 01.12.2019'!$A$7:$J$411</definedName>
    <definedName name="Z_62E7809F_D5DF_4BC1_AEFF_718779E2F7F6_.wvu.FilterData" localSheetId="0" hidden="1">'на 01.12.2019'!$A$7:$J$411</definedName>
    <definedName name="Z_62F28655_B8A8_45AE_A142_E93FF8C032BD_.wvu.FilterData" localSheetId="0" hidden="1">'на 01.12.2019'!$A$7:$J$411</definedName>
    <definedName name="Z_62F2B5AA_C3D1_4669_A4A0_184285923B8F_.wvu.FilterData" localSheetId="0" hidden="1">'на 01.12.2019'!$A$7:$J$411</definedName>
    <definedName name="Z_63436FDB_9A91_4157_840D_70107C085942_.wvu.FilterData" localSheetId="0" hidden="1">'на 01.12.2019'!$A$7:$J$411</definedName>
    <definedName name="Z_636DA917_E508_45C7_B31A_50C91F940D46_.wvu.FilterData" localSheetId="0" hidden="1">'на 01.12.2019'!$A$7:$J$411</definedName>
    <definedName name="Z_63720CAA_47FE_4977_B082_29E1534276C7_.wvu.FilterData" localSheetId="0" hidden="1">'на 01.12.2019'!$A$7:$J$411</definedName>
    <definedName name="Z_638AAAE8_8FF2_44D0_A160_BB2A9AEB5B72_.wvu.FilterData" localSheetId="0" hidden="1">'на 01.12.2019'!$A$7:$H$158</definedName>
    <definedName name="Z_63D45DC6_0D62_438A_9069_0A4378090381_.wvu.FilterData" localSheetId="0" hidden="1">'на 01.12.2019'!$A$7:$H$158</definedName>
    <definedName name="Z_647EE6A0_6C8D_4FBF_BCF1_907D60975A5A_.wvu.FilterData" localSheetId="0" hidden="1">'на 01.12.2019'!$A$7:$J$411</definedName>
    <definedName name="Z_648AB040_BD0E_49A1_BA40_87D3D9C0BA55_.wvu.FilterData" localSheetId="0" hidden="1">'на 01.12.2019'!$A$7:$J$411</definedName>
    <definedName name="Z_649E5CE3_4976_49D9_83DA_4E57FFC714BF_.wvu.Cols" localSheetId="0" hidden="1">'на 01.12.2019'!#REF!</definedName>
    <definedName name="Z_649E5CE3_4976_49D9_83DA_4E57FFC714BF_.wvu.FilterData" localSheetId="0" hidden="1">'на 01.12.2019'!$A$7:$J$411</definedName>
    <definedName name="Z_649E5CE3_4976_49D9_83DA_4E57FFC714BF_.wvu.PrintArea" localSheetId="0" hidden="1">'на 01.12.2019'!$A$1:$J$194</definedName>
    <definedName name="Z_649E5CE3_4976_49D9_83DA_4E57FFC714BF_.wvu.PrintTitles" localSheetId="0" hidden="1">'на 01.12.2019'!$5:$8</definedName>
    <definedName name="Z_64C01F03_E840_4B6E_960F_5E13E0981676_.wvu.FilterData" localSheetId="0" hidden="1">'на 01.12.2019'!$A$7:$J$411</definedName>
    <definedName name="Z_65F8B16B_220F_4FC8_86A4_6BDB56CB5C59_.wvu.FilterData" localSheetId="0" hidden="1">'на 01.12.2019'!$A$3:$K$195</definedName>
    <definedName name="Z_6654CD2E_14AE_4299_8801_306919BA9D32_.wvu.FilterData" localSheetId="0" hidden="1">'на 01.12.2019'!$A$7:$J$411</definedName>
    <definedName name="Z_66550ABE_0FE4_4071_B1FA_6163FA599414_.wvu.FilterData" localSheetId="0" hidden="1">'на 01.12.2019'!$A$7:$J$411</definedName>
    <definedName name="Z_6656F77C_55F8_4E1C_A222_2E884838D2F2_.wvu.FilterData" localSheetId="0" hidden="1">'на 01.12.2019'!$A$7:$J$411</definedName>
    <definedName name="Z_667B535C_31EB_4690_B9D0_A1691F287780_.wvu.FilterData" localSheetId="0" hidden="1">'на 01.12.2019'!$A$7:$J$411</definedName>
    <definedName name="Z_66EE8E68_84F1_44B5_B60B_7ED67214A421_.wvu.FilterData" localSheetId="0" hidden="1">'на 01.12.2019'!$A$7:$J$411</definedName>
    <definedName name="Z_67A1158E_8E10_4053_B044_B8AB7C784C01_.wvu.FilterData" localSheetId="0" hidden="1">'на 01.12.2019'!$A$7:$J$411</definedName>
    <definedName name="Z_67ADFAE6_A9AF_44D7_8539_93CD0F6B7849_.wvu.FilterData" localSheetId="0" hidden="1">'на 01.12.2019'!$A$7:$J$411</definedName>
    <definedName name="Z_67ADFAE6_A9AF_44D7_8539_93CD0F6B7849_.wvu.PrintArea" localSheetId="0" hidden="1">'на 01.12.2019'!$A$1:$J$210</definedName>
    <definedName name="Z_67ADFAE6_A9AF_44D7_8539_93CD0F6B7849_.wvu.PrintTitles" localSheetId="0" hidden="1">'на 01.12.2019'!$5:$8</definedName>
    <definedName name="Z_68543727_5837_47F3_A17E_A06AE03143F0_.wvu.FilterData" localSheetId="0" hidden="1">'на 01.12.2019'!$A$7:$J$411</definedName>
    <definedName name="Z_6901CD30_42B7_4EC1_AF54_8AB710BFE495_.wvu.FilterData" localSheetId="0" hidden="1">'на 01.12.2019'!$A$7:$J$411</definedName>
    <definedName name="Z_69321B6F_CF2A_4DAB_82CF_8CAAD629F257_.wvu.FilterData" localSheetId="0" hidden="1">'на 01.12.2019'!$A$7:$J$411</definedName>
    <definedName name="Z_6A19F32A_B160_4483_91DD_03217B777DF3_.wvu.FilterData" localSheetId="0" hidden="1">'на 01.12.2019'!$A$7:$J$411</definedName>
    <definedName name="Z_6A3BD144_0140_4ADD_AD88_B274AA069B37_.wvu.FilterData" localSheetId="0" hidden="1">'на 01.12.2019'!$A$7:$J$411</definedName>
    <definedName name="Z_6AE09898_DB20_4B56_B25D_C756C4A5A0A2_.wvu.FilterData" localSheetId="0" hidden="1">'на 01.12.2019'!$A$7:$J$411</definedName>
    <definedName name="Z_6B30174D_06F6_400C_8FE4_A489A229C982_.wvu.FilterData" localSheetId="0" hidden="1">'на 01.12.2019'!$A$7:$J$411</definedName>
    <definedName name="Z_6B9F1A4E_485B_421D_A44C_0AAE5901E28D_.wvu.FilterData" localSheetId="0" hidden="1">'на 01.12.2019'!$A$7:$J$411</definedName>
    <definedName name="Z_6BE4E62B_4F97_4F96_9638_8ADCE8F932B1_.wvu.FilterData" localSheetId="0" hidden="1">'на 01.12.2019'!$A$7:$H$158</definedName>
    <definedName name="Z_6BE735CC_AF2E_4F67_B22D_A8AB001D3353_.wvu.FilterData" localSheetId="0" hidden="1">'на 01.12.2019'!$A$7:$H$158</definedName>
    <definedName name="Z_6C574B3A_CBDC_4063_B039_06E2BE768645_.wvu.FilterData" localSheetId="0" hidden="1">'на 01.12.2019'!$A$7:$J$411</definedName>
    <definedName name="Z_6CF84B0C_144A_4CF4_A34E_B9147B738037_.wvu.FilterData" localSheetId="0" hidden="1">'на 01.12.2019'!$A$7:$H$158</definedName>
    <definedName name="Z_6D091BF8_3118_4C66_BFCF_A396B92963B0_.wvu.FilterData" localSheetId="0" hidden="1">'на 01.12.2019'!$A$7:$J$411</definedName>
    <definedName name="Z_6D692D1F_2186_4B62_878B_AABF13F25116_.wvu.FilterData" localSheetId="0" hidden="1">'на 01.12.2019'!$A$7:$J$411</definedName>
    <definedName name="Z_6D7CFBF1_75D3_41F3_8694_AE4E45FE6F72_.wvu.FilterData" localSheetId="0" hidden="1">'на 01.12.2019'!$A$7:$J$411</definedName>
    <definedName name="Z_6DC5357A_CB08_43BF_90C5_44CA067A2BB4_.wvu.FilterData" localSheetId="0" hidden="1">'на 01.12.2019'!$A$7:$J$411</definedName>
    <definedName name="Z_6E1926CF_4906_4A55_811C_617ED8BB98BA_.wvu.FilterData" localSheetId="0" hidden="1">'на 01.12.2019'!$A$7:$J$411</definedName>
    <definedName name="Z_6E2D6686_B9FD_4BBA_8CD4_95C6386F5509_.wvu.FilterData" localSheetId="0" hidden="1">'на 01.12.2019'!$A$7:$H$158</definedName>
    <definedName name="Z_6E4A7295_8CE0_4D28_ABEF_D38EBAE7C204_.wvu.FilterData" localSheetId="0" hidden="1">'на 01.12.2019'!$A$7:$J$411</definedName>
    <definedName name="Z_6E4A7295_8CE0_4D28_ABEF_D38EBAE7C204_.wvu.PrintArea" localSheetId="0" hidden="1">'на 01.12.2019'!$A$1:$J$211</definedName>
    <definedName name="Z_6E4A7295_8CE0_4D28_ABEF_D38EBAE7C204_.wvu.PrintTitles" localSheetId="0" hidden="1">'на 01.12.2019'!$5:$8</definedName>
    <definedName name="Z_6ECBF068_1C02_4E6C_B4E6_EB2B6EC464BD_.wvu.FilterData" localSheetId="0" hidden="1">'на 01.12.2019'!$A$7:$J$411</definedName>
    <definedName name="Z_6F1223ED_6D7E_4BDC_97BD_57C6B16DF50B_.wvu.FilterData" localSheetId="0" hidden="1">'на 01.12.2019'!$A$7:$J$411</definedName>
    <definedName name="Z_6F188E27_E72B_48C9_888E_3A4AAF082D5A_.wvu.FilterData" localSheetId="0" hidden="1">'на 01.12.2019'!$A$7:$J$411</definedName>
    <definedName name="Z_6F5A12C8_A074_4C40_BB8E_7EC26830E12E_.wvu.FilterData" localSheetId="0" hidden="1">'на 01.12.2019'!$A$7:$J$411</definedName>
    <definedName name="Z_6F60BF81_D1A9_4E04_93E7_3EE7124B8D23_.wvu.FilterData" localSheetId="0" hidden="1">'на 01.12.2019'!$A$7:$H$158</definedName>
    <definedName name="Z_6FA95ECB_A72C_44B0_B29D_BED71D2AC5FA_.wvu.FilterData" localSheetId="0" hidden="1">'на 01.12.2019'!$A$7:$J$411</definedName>
    <definedName name="Z_6FC51FBE_9907_47C6_90D2_77583F097BE8_.wvu.FilterData" localSheetId="0" hidden="1">'на 01.12.2019'!$A$7:$J$411</definedName>
    <definedName name="Z_701E5EC3_E633_4389_A70E_4DD82E713CE4_.wvu.FilterData" localSheetId="0" hidden="1">'на 01.12.2019'!$A$7:$J$411</definedName>
    <definedName name="Z_70563E19_BB5A_4FAB_8E42_6308F4D97788_.wvu.FilterData" localSheetId="0" hidden="1">'на 01.12.2019'!$A$7:$J$411</definedName>
    <definedName name="Z_70567FCD_AD22_4F19_9380_E5332B152F74_.wvu.FilterData" localSheetId="0" hidden="1">'на 01.12.2019'!$A$7:$J$411</definedName>
    <definedName name="Z_706D67E7_3361_40B2_829D_8844AB8060E2_.wvu.FilterData" localSheetId="0" hidden="1">'на 01.12.2019'!$A$7:$H$158</definedName>
    <definedName name="Z_70E4543C_ADDB_4019_BDB2_F36D27861FA5_.wvu.FilterData" localSheetId="0" hidden="1">'на 01.12.2019'!$A$7:$J$411</definedName>
    <definedName name="Z_70F1B7E8_7988_4C81_9922_ABE1AE06A197_.wvu.FilterData" localSheetId="0" hidden="1">'на 01.12.2019'!$A$7:$J$411</definedName>
    <definedName name="Z_71392A7E_0652_42FB_9A5C_35A0D8CFF7F9_.wvu.FilterData" localSheetId="0" hidden="1">'на 01.12.2019'!$A$7:$J$411</definedName>
    <definedName name="Z_7246383F_5A7C_4469_ABE5_F3DE99D7B98C_.wvu.FilterData" localSheetId="0" hidden="1">'на 01.12.2019'!$A$7:$H$158</definedName>
    <definedName name="Z_727CF329_C3C3_4900_8882_0105D9B87052_.wvu.FilterData" localSheetId="0" hidden="1">'на 01.12.2019'!$A$7:$J$411</definedName>
    <definedName name="Z_728B417D_5E48_46CF_86FE_9C0FFD136F19_.wvu.FilterData" localSheetId="0" hidden="1">'на 01.12.2019'!$A$7:$J$411</definedName>
    <definedName name="Z_72971C39_5C91_4008_BD77_2DC24FDFDCB6_.wvu.FilterData" localSheetId="0" hidden="1">'на 01.12.2019'!$A$7:$J$411</definedName>
    <definedName name="Z_72BCCF18_7B1D_4731_977C_FF5C187A4C82_.wvu.FilterData" localSheetId="0" hidden="1">'на 01.12.2019'!$A$7:$J$411</definedName>
    <definedName name="Z_72C0943B_A5D5_4B80_AD54_166C5CDC74DE_.wvu.FilterData" localSheetId="0" hidden="1">'на 01.12.2019'!$A$3:$K$195</definedName>
    <definedName name="Z_72C0943B_A5D5_4B80_AD54_166C5CDC74DE_.wvu.PrintArea" localSheetId="0" hidden="1">'на 01.12.2019'!$A$1:$J$210</definedName>
    <definedName name="Z_72C0943B_A5D5_4B80_AD54_166C5CDC74DE_.wvu.PrintTitles" localSheetId="0" hidden="1">'на 01.12.2019'!$5:$8</definedName>
    <definedName name="Z_7351B774_7780_442A_903E_647131A150ED_.wvu.FilterData" localSheetId="0" hidden="1">'на 01.12.2019'!$A$7:$J$411</definedName>
    <definedName name="Z_7376FA42_13A1_4710_BABC_A35C9B40426F_.wvu.FilterData" localSheetId="0" hidden="1">'на 01.12.2019'!$A$7:$J$411</definedName>
    <definedName name="Z_73DD0BF4_420B_48CB_9B9B_8A8636EFB6F5_.wvu.FilterData" localSheetId="0" hidden="1">'на 01.12.2019'!$A$7:$J$411</definedName>
    <definedName name="Z_741C3AAD_37E5_4231_B8F1_6F6ABAB5BA70_.wvu.FilterData" localSheetId="0" hidden="1">'на 01.12.2019'!$A$3:$K$195</definedName>
    <definedName name="Z_742C8CE1_B323_4B6C_901C_E2B713ADDB04_.wvu.FilterData" localSheetId="0" hidden="1">'на 01.12.2019'!$A$7:$H$158</definedName>
    <definedName name="Z_748F9DE0_4D4D_45B7_B0A6_8E38A8FAC9E9_.wvu.FilterData" localSheetId="0" hidden="1">'на 01.12.2019'!$A$7:$J$411</definedName>
    <definedName name="Z_74E76C1B_437A_4F95_A676_022F5E1C8D67_.wvu.FilterData" localSheetId="0" hidden="1">'на 01.12.2019'!$A$7:$J$411</definedName>
    <definedName name="Z_74F25527_9FBE_45D8_B38D_2B215FE8DD1E_.wvu.FilterData" localSheetId="0" hidden="1">'на 01.12.2019'!$A$7:$J$411</definedName>
    <definedName name="Z_762066AC_D656_4392_845D_8C6157B76764_.wvu.FilterData" localSheetId="0" hidden="1">'на 01.12.2019'!$A$7:$H$158</definedName>
    <definedName name="Z_7654DBDC_86A8_4903_B5DC_30516E94F2C0_.wvu.FilterData" localSheetId="0" hidden="1">'на 01.12.2019'!$A$7:$J$411</definedName>
    <definedName name="Z_77081AB2_288F_4D22_9FAD_2429DAF1E510_.wvu.FilterData" localSheetId="0" hidden="1">'на 01.12.2019'!$A$7:$J$411</definedName>
    <definedName name="Z_777611BF_FE54_48A9_A8A8_0C82A3AE3A94_.wvu.FilterData" localSheetId="0" hidden="1">'на 01.12.2019'!$A$7:$J$411</definedName>
    <definedName name="Z_784E79C4_44EE_4A5F_B5EE_E1C5DC2A73F5_.wvu.FilterData" localSheetId="0" hidden="1">'на 01.12.2019'!$A$7:$J$411</definedName>
    <definedName name="Z_793C7B2D_7F2B_48EC_8A47_D2709381137D_.wvu.FilterData" localSheetId="0" hidden="1">'на 01.12.2019'!$A$7:$J$411</definedName>
    <definedName name="Z_799DB00F_141C_483B_A462_359C05A36D93_.wvu.FilterData" localSheetId="0" hidden="1">'на 01.12.2019'!$A$7:$H$158</definedName>
    <definedName name="Z_79E4D554_5B2C_41A7_B934_B430838AA03E_.wvu.FilterData" localSheetId="0" hidden="1">'на 01.12.2019'!$A$7:$J$411</definedName>
    <definedName name="Z_7A01CF94_90AE_4821_93EE_D3FE8D12D8D5_.wvu.FilterData" localSheetId="0" hidden="1">'на 01.12.2019'!$A$7:$J$411</definedName>
    <definedName name="Z_7A09065A_45D5_4C53_B9DD_121DF6719D64_.wvu.FilterData" localSheetId="0" hidden="1">'на 01.12.2019'!$A$7:$H$158</definedName>
    <definedName name="Z_7A581F71_E82E_4B42_ADFE_CBB110352CF0_.wvu.FilterData" localSheetId="0" hidden="1">'на 01.12.2019'!$A$7:$J$411</definedName>
    <definedName name="Z_7A71A7FF_8800_4D00_AEC1_1B599D526CDE_.wvu.FilterData" localSheetId="0" hidden="1">'на 01.12.2019'!$A$7:$J$411</definedName>
    <definedName name="Z_7AE14342_BF53_4FA2_8C85_1038D8BA9596_.wvu.FilterData" localSheetId="0" hidden="1">'на 01.12.2019'!$A$7:$H$158</definedName>
    <definedName name="Z_7B245AB0_C2AF_4822_BFC4_2399F85856C1_.wvu.Cols" localSheetId="0" hidden="1">'на 01.12.2019'!#REF!,'на 01.12.2019'!#REF!</definedName>
    <definedName name="Z_7B245AB0_C2AF_4822_BFC4_2399F85856C1_.wvu.FilterData" localSheetId="0" hidden="1">'на 01.12.2019'!$A$7:$J$411</definedName>
    <definedName name="Z_7B245AB0_C2AF_4822_BFC4_2399F85856C1_.wvu.PrintArea" localSheetId="0" hidden="1">'на 01.12.2019'!$A$1:$J$190</definedName>
    <definedName name="Z_7B245AB0_C2AF_4822_BFC4_2399F85856C1_.wvu.PrintTitles" localSheetId="0" hidden="1">'на 01.12.2019'!$5:$8</definedName>
    <definedName name="Z_7B77AEA7_9EB0_430F_94C7_6393A69B0369_.wvu.FilterData" localSheetId="0" hidden="1">'на 01.12.2019'!$A$7:$J$411</definedName>
    <definedName name="Z_7BA445E6_50A0_4F67_81F2_B2945A5BFD3F_.wvu.FilterData" localSheetId="0" hidden="1">'на 01.12.2019'!$A$7:$J$411</definedName>
    <definedName name="Z_7BC27702_AD83_4B6E_860E_D694439F877D_.wvu.FilterData" localSheetId="0" hidden="1">'на 01.12.2019'!$A$7:$H$158</definedName>
    <definedName name="Z_7C23B52F_243B_4908_ACCE_2C6A732F4CE2_.wvu.FilterData" localSheetId="0" hidden="1">'на 01.12.2019'!$A$7:$J$411</definedName>
    <definedName name="Z_7C5735B6_B983_4E14_B7E4_71C183F79239_.wvu.FilterData" localSheetId="0" hidden="1">'на 01.12.2019'!$A$7:$J$411</definedName>
    <definedName name="Z_7CB2D520_A8A5_4D6C_BE39_64C505DBAE2C_.wvu.FilterData" localSheetId="0" hidden="1">'на 01.12.2019'!$A$7:$J$411</definedName>
    <definedName name="Z_7CB9D1CB_80BA_40B4_9A94_7ED38A1B10BF_.wvu.FilterData" localSheetId="0" hidden="1">'на 01.12.2019'!$A$7:$J$411</definedName>
    <definedName name="Z_7D3CF40D_731A_458F_92D4_5239AC179A47_.wvu.FilterData" localSheetId="0" hidden="1">'на 01.12.2019'!$A$7:$J$411</definedName>
    <definedName name="Z_7D748AFA_A668_4029_AD67_E233DAE0B748_.wvu.FilterData" localSheetId="0" hidden="1">'на 01.12.2019'!$A$7:$J$411</definedName>
    <definedName name="Z_7DB24378_D193_4D04_9739_831C8625EEAE_.wvu.FilterData" localSheetId="0" hidden="1">'на 01.12.2019'!$A$7:$J$60</definedName>
    <definedName name="Z_7DE2C6BB_5F23_4345_9D0D_B5B4BA992A74_.wvu.FilterData" localSheetId="0" hidden="1">'на 01.12.2019'!$A$7:$J$411</definedName>
    <definedName name="Z_7E10B4A2_86C5_49FE_B735_A2A4A6EBA352_.wvu.FilterData" localSheetId="0" hidden="1">'на 01.12.2019'!$A$7:$J$411</definedName>
    <definedName name="Z_7E77AE50_A8E9_48E1_BD6F_0651484E1DB4_.wvu.FilterData" localSheetId="0" hidden="1">'на 01.12.2019'!$A$7:$J$411</definedName>
    <definedName name="Z_7EA33A1B_0947_4DD9_ACB5_FE84B029B96C_.wvu.FilterData" localSheetId="0" hidden="1">'на 01.12.2019'!$A$7:$J$411</definedName>
    <definedName name="Z_8007FFF7_F225_4D07_B648_0021B9FE9E8A_.wvu.FilterData" localSheetId="0" hidden="1">'на 01.12.2019'!$A$7:$J$411</definedName>
    <definedName name="Z_80140D8B_E635_4A57_8CFB_A0D49EB42D6A_.wvu.FilterData" localSheetId="0" hidden="1">'на 01.12.2019'!$A$7:$J$411</definedName>
    <definedName name="Z_8031C64D_1C21_4159_B071_D2328195B6C4_.wvu.FilterData" localSheetId="0" hidden="1">'на 01.12.2019'!$A$7:$J$411</definedName>
    <definedName name="Z_807C45F3_0915_4303_8AB6_6E0CA1A5B954_.wvu.FilterData" localSheetId="0" hidden="1">'на 01.12.2019'!$A$7:$J$411</definedName>
    <definedName name="Z_80D84490_9B2F_4196_9FDE_6B9221814592_.wvu.FilterData" localSheetId="0" hidden="1">'на 01.12.2019'!$A$7:$J$411</definedName>
    <definedName name="Z_81403331_C5EB_4760_B273_D3D9C8D43951_.wvu.FilterData" localSheetId="0" hidden="1">'на 01.12.2019'!$A$7:$H$158</definedName>
    <definedName name="Z_81649847_CB5B_4966_A3DA_C8770A46509B_.wvu.FilterData" localSheetId="0" hidden="1">'на 01.12.2019'!$A$7:$J$411</definedName>
    <definedName name="Z_81BE03B7_DE2F_4E82_8496_CAF917D1CC3F_.wvu.FilterData" localSheetId="0" hidden="1">'на 01.12.2019'!$A$7:$J$411</definedName>
    <definedName name="Z_8220CA38_66F1_4F9F_A7AE_CF3DF89B0B66_.wvu.FilterData" localSheetId="0" hidden="1">'на 01.12.2019'!$A$7:$J$411</definedName>
    <definedName name="Z_8280D1E0_5055_49CD_A383_D6B2F2EBD512_.wvu.FilterData" localSheetId="0" hidden="1">'на 01.12.2019'!$A$7:$H$158</definedName>
    <definedName name="Z_82826E6C_8680_42C1_B9B0_00129694C4D7_.wvu.FilterData" localSheetId="0" hidden="1">'на 01.12.2019'!$A$7:$J$411</definedName>
    <definedName name="Z_829F5F3F_AACC_4AF4_A7EF_0FD75747C358_.wvu.FilterData" localSheetId="0" hidden="1">'на 01.12.2019'!$A$7:$J$411</definedName>
    <definedName name="Z_82EF6439_1F2C_48B0_83F0_00AD9D43623A_.wvu.FilterData" localSheetId="0" hidden="1">'на 01.12.2019'!$A$7:$J$411</definedName>
    <definedName name="Z_837CFD4A_C906_4267_9AF6_CD5874FBB89E_.wvu.FilterData" localSheetId="0" hidden="1">'на 01.12.2019'!$A$7:$J$411</definedName>
    <definedName name="Z_83894FAF_831A_4268_8B2F_EACBEA69E5F1_.wvu.FilterData" localSheetId="0" hidden="1">'на 01.12.2019'!$A$7:$J$411</definedName>
    <definedName name="Z_840133FA_9546_4ED0_AA3E_E87F8F80931F_.wvu.FilterData" localSheetId="0" hidden="1">'на 01.12.2019'!$A$7:$J$411</definedName>
    <definedName name="Z_8407F1E6_9EC7_461D_8D1B_94A2C00F9BA6_.wvu.FilterData" localSheetId="0" hidden="1">'на 01.12.2019'!$A$7:$J$411</definedName>
    <definedName name="Z_8462E4B7_FF49_4401_9CB1_027D70C3D86B_.wvu.FilterData" localSheetId="0" hidden="1">'на 01.12.2019'!$A$7:$H$158</definedName>
    <definedName name="Z_8518C130_335F_4917_99A5_712FA6AC79A6_.wvu.FilterData" localSheetId="0" hidden="1">'на 01.12.2019'!$A$7:$J$411</definedName>
    <definedName name="Z_8518EF96_21CF_4CEA_B17C_8AA8E48B82CF_.wvu.FilterData" localSheetId="0" hidden="1">'на 01.12.2019'!$A$7:$J$411</definedName>
    <definedName name="Z_85336449_1C25_4AF7_89BA_281D7385CDF9_.wvu.FilterData" localSheetId="0" hidden="1">'на 01.12.2019'!$A$7:$J$411</definedName>
    <definedName name="Z_85610BEE_6BD4_4AC9_9284_0AD9E6A15466_.wvu.FilterData" localSheetId="0" hidden="1">'на 01.12.2019'!$A$7:$J$411</definedName>
    <definedName name="Z_85621B9F_ABEF_4928_B406_5F6003CD3FC1_.wvu.FilterData" localSheetId="0" hidden="1">'на 01.12.2019'!$A$7:$J$411</definedName>
    <definedName name="Z_856E1644_43B0_4A35_AD05_C3FB0553F633_.wvu.FilterData" localSheetId="0" hidden="1">'на 01.12.2019'!$A$7:$J$411</definedName>
    <definedName name="Z_85941411_C589_4588_ABE6_705DAC8DCC3D_.wvu.FilterData" localSheetId="0" hidden="1">'на 01.12.2019'!$A$7:$J$411</definedName>
    <definedName name="Z_85EC44C9_3155_42D3_A129_8E0E8C37A7B0_.wvu.FilterData" localSheetId="0" hidden="1">'на 01.12.2019'!$A$7:$J$411</definedName>
    <definedName name="Z_8608FEAB_BF57_4E40_9AFB_AA087E242421_.wvu.FilterData" localSheetId="0" hidden="1">'на 01.12.2019'!$A$7:$J$411</definedName>
    <definedName name="Z_8649CC96_F63A_4F83_8C89_AA8F47AC05F3_.wvu.FilterData" localSheetId="0" hidden="1">'на 01.12.2019'!$A$7:$H$158</definedName>
    <definedName name="Z_865E39A3_4E09_45FF_A763_447E1E4F2C56_.wvu.FilterData" localSheetId="0" hidden="1">'на 01.12.2019'!$A$7:$J$411</definedName>
    <definedName name="Z_866666B3_A778_4059_8EF6_136684A0F698_.wvu.FilterData" localSheetId="0" hidden="1">'на 01.12.2019'!$A$7:$J$411</definedName>
    <definedName name="Z_868403B4_F60C_4700_B312_EDA79B4B2FC0_.wvu.FilterData" localSheetId="0" hidden="1">'на 01.12.2019'!$A$7:$J$411</definedName>
    <definedName name="Z_871DCBA4_4473_4C58_85F8_F17781E7BAB8_.wvu.FilterData" localSheetId="0" hidden="1">'на 01.12.2019'!$A$7:$J$411</definedName>
    <definedName name="Z_8789C1A0_51C5_46EF_B1F1_B319BE008AC1_.wvu.FilterData" localSheetId="0" hidden="1">'на 01.12.2019'!$A$7:$J$411</definedName>
    <definedName name="Z_87AE545F_036F_4E8B_9D04_AE59AB8BAC14_.wvu.FilterData" localSheetId="0" hidden="1">'на 01.12.2019'!$A$7:$H$158</definedName>
    <definedName name="Z_87D86486_B5EF_4463_9350_9D1E042A42DF_.wvu.FilterData" localSheetId="0" hidden="1">'на 01.12.2019'!$A$7:$J$411</definedName>
    <definedName name="Z_882AE0C6_2439_44EF_9DFE_625D71A6FEB9_.wvu.FilterData" localSheetId="0" hidden="1">'на 01.12.2019'!$A$7:$J$411</definedName>
    <definedName name="Z_883D51B0_0A2B_40BD_A4BD_D3780EBDA8D9_.wvu.FilterData" localSheetId="0" hidden="1">'на 01.12.2019'!$A$7:$J$411</definedName>
    <definedName name="Z_8878B53B_0E8A_4A11_8A26_C2AC9BB8A4A9_.wvu.FilterData" localSheetId="0" hidden="1">'на 01.12.2019'!$A$7:$H$158</definedName>
    <definedName name="Z_888B8943_9277_42CB_A862_699801009D7B_.wvu.FilterData" localSheetId="0" hidden="1">'на 01.12.2019'!$A$7:$J$411</definedName>
    <definedName name="Z_88A0F5C8_F1C4_4816_99C8_59CB44BCE491_.wvu.FilterData" localSheetId="0" hidden="1">'на 01.12.2019'!$A$7:$J$411</definedName>
    <definedName name="Z_893C2773_315C_4E37_8B64_9EE805C92E03_.wvu.FilterData" localSheetId="0" hidden="1">'на 01.12.2019'!$A$7:$J$411</definedName>
    <definedName name="Z_893FA4D1_A90D_4C00_9051_4D40650C669D_.wvu.FilterData" localSheetId="0" hidden="1">'на 01.12.2019'!$A$7:$J$411</definedName>
    <definedName name="Z_895608B2_F053_445E_BD6A_E885E9D4FE51_.wvu.FilterData" localSheetId="0" hidden="1">'на 01.12.2019'!$A$7:$J$411</definedName>
    <definedName name="Z_898FFEFC_C4FC_44BB_BE63_00FC13DD2042_.wvu.FilterData" localSheetId="0" hidden="1">'на 01.12.2019'!$A$7:$J$411</definedName>
    <definedName name="Z_89C6A5BF_E8A5_4A6F_A481_15B2F7A6D4E2_.wvu.FilterData" localSheetId="0" hidden="1">'на 01.12.2019'!$A$7:$J$411</definedName>
    <definedName name="Z_89F2DB1B_0F19_4230_A501_8A6666788E86_.wvu.FilterData" localSheetId="0" hidden="1">'на 01.12.2019'!$A$7:$J$411</definedName>
    <definedName name="Z_8A4ABF0A_262D_4454_86FE_CA0ADCDF3E94_.wvu.FilterData" localSheetId="0" hidden="1">'на 01.12.2019'!$A$7:$J$411</definedName>
    <definedName name="Z_8AEDF337_2CA8_4768_B777_87BA785EB7CF_.wvu.FilterData" localSheetId="0" hidden="1">'на 01.12.2019'!$A$7:$J$411</definedName>
    <definedName name="Z_8B038B35_C81C_4F87_B7FE_FC546863AAA3_.wvu.FilterData" localSheetId="0" hidden="1">'на 01.12.2019'!$A$7:$J$411</definedName>
    <definedName name="Z_8BA7C340_DD6D_4BDE_939B_41C98A02B423_.wvu.FilterData" localSheetId="0" hidden="1">'на 01.12.2019'!$A$7:$J$411</definedName>
    <definedName name="Z_8BB118EA_41BC_4E46_8EA1_4268AA5B6DB1_.wvu.FilterData" localSheetId="0" hidden="1">'на 01.12.2019'!$A$7:$J$411</definedName>
    <definedName name="Z_8C04CD6E_A1CC_4EF8_8DD5_B859F52073A0_.wvu.FilterData" localSheetId="0" hidden="1">'на 01.12.2019'!$A$7:$J$411</definedName>
    <definedName name="Z_8C654415_86D2_479D_A511_8A4B3774E375_.wvu.FilterData" localSheetId="0" hidden="1">'на 01.12.2019'!$A$7:$H$158</definedName>
    <definedName name="Z_8CAD663B_CD5E_4846_B4FD_69BCB6D1EB12_.wvu.FilterData" localSheetId="0" hidden="1">'на 01.12.2019'!$A$7:$H$158</definedName>
    <definedName name="Z_8CB267BE_E783_4914_8FFF_50D79F1D75CF_.wvu.FilterData" localSheetId="0" hidden="1">'на 01.12.2019'!$A$7:$H$158</definedName>
    <definedName name="Z_8D0153EB_A3EC_4213_A12B_74D6D827770F_.wvu.FilterData" localSheetId="0" hidden="1">'на 01.12.2019'!$A$7:$J$411</definedName>
    <definedName name="Z_8D165CA5_5C34_4274_A8CC_4FBD8A8EE6D4_.wvu.FilterData" localSheetId="0" hidden="1">'на 01.12.2019'!$A$7:$J$411</definedName>
    <definedName name="Z_8D7BE686_9FAF_4C26_8FD5_5395E55E0797_.wvu.FilterData" localSheetId="0" hidden="1">'на 01.12.2019'!$A$7:$H$158</definedName>
    <definedName name="Z_8D7C2311_E9FE_48F6_9665_BB17829B147C_.wvu.FilterData" localSheetId="0" hidden="1">'на 01.12.2019'!$A$7:$J$411</definedName>
    <definedName name="Z_8D8D2F4C_3B7E_4C1F_A367_4BA418733E1A_.wvu.FilterData" localSheetId="0" hidden="1">'на 01.12.2019'!$A$7:$H$158</definedName>
    <definedName name="Z_8DDC8341_BA1A_40C0_A52A_76C24F0B5E7E_.wvu.FilterData" localSheetId="0" hidden="1">'на 01.12.2019'!$A$7:$J$411</definedName>
    <definedName name="Z_8DFDD887_4859_4275_91A7_634544543F21_.wvu.FilterData" localSheetId="0" hidden="1">'на 01.12.2019'!$A$7:$J$411</definedName>
    <definedName name="Z_8E24E498_16C5_4763_BA45_4106C3DB8EF3_.wvu.FilterData" localSheetId="0" hidden="1">'на 01.12.2019'!$A$7:$J$411</definedName>
    <definedName name="Z_8E62A2BE_7CE7_496E_AC79_F133ABDC98BF_.wvu.FilterData" localSheetId="0" hidden="1">'на 01.12.2019'!$A$7:$H$158</definedName>
    <definedName name="Z_8E9F6F00_AE74_405E_A586_56EFCF2E0935_.wvu.FilterData" localSheetId="0" hidden="1">'на 01.12.2019'!$A$7:$J$411</definedName>
    <definedName name="Z_8EEB3EFB_2D0D_474D_A904_853356F13984_.wvu.FilterData" localSheetId="0" hidden="1">'на 01.12.2019'!$A$7:$J$411</definedName>
    <definedName name="Z_8F2A8A22_72A2_4B00_8248_255CA52D5828_.wvu.FilterData" localSheetId="0" hidden="1">'на 01.12.2019'!$A$7:$J$411</definedName>
    <definedName name="Z_8F2C6946_96AE_437C_B49F_554BFA809A0E_.wvu.FilterData" localSheetId="0" hidden="1">'на 01.12.2019'!$A$7:$J$411</definedName>
    <definedName name="Z_8F77D1FA_0A19_42EE_8A6C_A8B882128C49_.wvu.FilterData" localSheetId="0" hidden="1">'на 01.12.2019'!$A$7:$J$411</definedName>
    <definedName name="Z_8FF9DCA5_6AD6_43DC_B4C2_6F2C2BD54E25_.wvu.FilterData" localSheetId="0" hidden="1">'на 01.12.2019'!$A$7:$J$411</definedName>
    <definedName name="Z_90067115_7038_486C_B585_B48F5820801A_.wvu.FilterData" localSheetId="0" hidden="1">'на 01.12.2019'!$A$7:$J$411</definedName>
    <definedName name="Z_9044C5A5_1D21_4DB7_B551_B82CFEBFBFBE_.wvu.FilterData" localSheetId="0" hidden="1">'на 01.12.2019'!$A$7:$J$411</definedName>
    <definedName name="Z_9089CAE7_C9D5_4B44_BF40_622C1D4BEC1A_.wvu.FilterData" localSheetId="0" hidden="1">'на 01.12.2019'!$A$7:$J$411</definedName>
    <definedName name="Z_90B62036_E8E2_47F2_BA67_9490969E5E89_.wvu.FilterData" localSheetId="0" hidden="1">'на 01.12.2019'!$A$7:$J$411</definedName>
    <definedName name="Z_91482E4A_EB85_41D6_AA9F_21521D0F577E_.wvu.FilterData" localSheetId="0" hidden="1">'на 01.12.2019'!$A$7:$J$411</definedName>
    <definedName name="Z_91A44DD7_EFA1_45BC_BF8A_C6EBAED142C3_.wvu.FilterData" localSheetId="0" hidden="1">'на 01.12.2019'!$A$7:$J$411</definedName>
    <definedName name="Z_91E3A4F6_DD5F_4801_8A73_43FA173EA59A_.wvu.FilterData" localSheetId="0" hidden="1">'на 01.12.2019'!$A$7:$J$411</definedName>
    <definedName name="Z_920A2071_C71B_4F9A_9162_3A507E3571B7_.wvu.FilterData" localSheetId="0" hidden="1">'на 01.12.2019'!$A$7:$J$411</definedName>
    <definedName name="Z_920FBB9C_08EB_4E34_86D0_F557F6CFABB8_.wvu.FilterData" localSheetId="0" hidden="1">'на 01.12.2019'!$A$7:$J$411</definedName>
    <definedName name="Z_92A69ACC_08E1_4049_9A4E_909BE09E8D3F_.wvu.FilterData" localSheetId="0" hidden="1">'на 01.12.2019'!$A$7:$J$411</definedName>
    <definedName name="Z_92A7494D_B642_4D2E_8A98_FA3ADD190BCE_.wvu.FilterData" localSheetId="0" hidden="1">'на 01.12.2019'!$A$7:$J$411</definedName>
    <definedName name="Z_92A89EF4_8A4E_4790_B0CC_01892B6039EB_.wvu.FilterData" localSheetId="0" hidden="1">'на 01.12.2019'!$A$7:$J$411</definedName>
    <definedName name="Z_92B14807_1A18_49A7_BCF6_3D45DEFE0E47_.wvu.FilterData" localSheetId="0" hidden="1">'на 01.12.2019'!$A$7:$J$411</definedName>
    <definedName name="Z_92E38377_38CC_496E_BBD8_5394F7550FE3_.wvu.FilterData" localSheetId="0" hidden="1">'на 01.12.2019'!$A$7:$J$411</definedName>
    <definedName name="Z_93030161_EBD2_4C55_BB01_67290B2149A7_.wvu.FilterData" localSheetId="0" hidden="1">'на 01.12.2019'!$A$7:$J$411</definedName>
    <definedName name="Z_935DFEC4_8817_4BB5_A846_9674D5A05EE9_.wvu.FilterData" localSheetId="0" hidden="1">'на 01.12.2019'!$A$7:$H$158</definedName>
    <definedName name="Z_938F43B0_CEED_4632_948B_C835F76DFE4A_.wvu.FilterData" localSheetId="0" hidden="1">'на 01.12.2019'!$A$7:$J$411</definedName>
    <definedName name="Z_93997AAE_3E78_48E8_AE0E_38B78085663A_.wvu.FilterData" localSheetId="0" hidden="1">'на 01.12.2019'!$A$7:$J$411</definedName>
    <definedName name="Z_944D1186_FA84_48E6_9A44_19022D55084A_.wvu.FilterData" localSheetId="0" hidden="1">'на 01.12.2019'!$A$7:$J$411</definedName>
    <definedName name="Z_94851B80_49A7_4207_A790_443843F85060_.wvu.FilterData" localSheetId="0" hidden="1">'на 01.12.2019'!$A$7:$J$411</definedName>
    <definedName name="Z_94B7C2B3_DC8A_4452_BC25_88DB8E474127_.wvu.FilterData" localSheetId="0" hidden="1">'на 01.12.2019'!$A$7:$J$411</definedName>
    <definedName name="Z_94E3B816_367C_44F4_94FC_13D42F694C13_.wvu.FilterData" localSheetId="0" hidden="1">'на 01.12.2019'!$A$7:$J$411</definedName>
    <definedName name="Z_9567BAA3_C404_4ADC_8B8B_933A1A5CE7B8_.wvu.FilterData" localSheetId="0" hidden="1">'на 01.12.2019'!$A$7:$J$411</definedName>
    <definedName name="Z_95B26847_5719_44C4_809A_1AA433F7B4DC_.wvu.FilterData" localSheetId="0" hidden="1">'на 01.12.2019'!$A$7:$J$411</definedName>
    <definedName name="Z_95B5A563_A81C_425C_AC80_18232E0FA0F2_.wvu.FilterData" localSheetId="0" hidden="1">'на 01.12.2019'!$A$7:$H$158</definedName>
    <definedName name="Z_95DCDA71_E71C_4701_B168_34A55CC7547D_.wvu.FilterData" localSheetId="0" hidden="1">'на 01.12.2019'!$A$7:$J$411</definedName>
    <definedName name="Z_95E04D27_058D_4765_8CB6_B789CC5A15B9_.wvu.FilterData" localSheetId="0" hidden="1">'на 01.12.2019'!$A$7:$J$411</definedName>
    <definedName name="Z_96167660_EA8B_4F7D_87A1_785E97B459B3_.wvu.FilterData" localSheetId="0" hidden="1">'на 01.12.2019'!$A$7:$H$158</definedName>
    <definedName name="Z_96879477_4713_4ABC_982A_7EB1C07B4DED_.wvu.FilterData" localSheetId="0" hidden="1">'на 01.12.2019'!$A$7:$H$158</definedName>
    <definedName name="Z_969E164A_AA47_4A3D_AECC_F3C5A8BBA40A_.wvu.FilterData" localSheetId="0" hidden="1">'на 01.12.2019'!$A$7:$J$411</definedName>
    <definedName name="Z_96C46F49_6CFA_47C5_9713_424D77847057_.wvu.FilterData" localSheetId="0" hidden="1">'на 01.12.2019'!$A$7:$J$411</definedName>
    <definedName name="Z_9780079B_2369_4362_9878_DE63286783A8_.wvu.FilterData" localSheetId="0" hidden="1">'на 01.12.2019'!$A$7:$J$411</definedName>
    <definedName name="Z_97B55429_A18E_43B5_9AF8_FE73FCDE4BBB_.wvu.FilterData" localSheetId="0" hidden="1">'на 01.12.2019'!$A$7:$J$411</definedName>
    <definedName name="Z_97E2C09C_6040_4BDA_B6A0_AF60F993AC48_.wvu.FilterData" localSheetId="0" hidden="1">'на 01.12.2019'!$A$7:$J$411</definedName>
    <definedName name="Z_97F74FDF_2C27_4D85_A3A7_1EF51A8A2DFF_.wvu.FilterData" localSheetId="0" hidden="1">'на 01.12.2019'!$A$7:$H$158</definedName>
    <definedName name="Z_98620FAB_A12D_44CF_95E4_17A962FCE777_.wvu.FilterData" localSheetId="0" hidden="1">'на 01.12.2019'!$A$7:$J$411</definedName>
    <definedName name="Z_987C1B6D_28A7_49CB_BBF0_6C3FFB9FC1C5_.wvu.FilterData" localSheetId="0" hidden="1">'на 01.12.2019'!$A$7:$J$411</definedName>
    <definedName name="Z_98AE7DDA_90CE_4E15_AD8D_6630EEDB042C_.wvu.FilterData" localSheetId="0" hidden="1">'на 01.12.2019'!$A$7:$J$411</definedName>
    <definedName name="Z_98BF881C_EB9C_4397_B787_F3FB50ED2890_.wvu.FilterData" localSheetId="0" hidden="1">'на 01.12.2019'!$A$7:$J$411</definedName>
    <definedName name="Z_98E168F2_55D9_4CA5_BFC7_4762AF11FD48_.wvu.FilterData" localSheetId="0" hidden="1">'на 01.12.2019'!$A$7:$J$411</definedName>
    <definedName name="Z_998B8119_4FF3_4A16_838D_539C6AE34D55_.wvu.Cols" localSheetId="0" hidden="1">'на 01.12.2019'!#REF!,'на 01.12.2019'!#REF!</definedName>
    <definedName name="Z_998B8119_4FF3_4A16_838D_539C6AE34D55_.wvu.FilterData" localSheetId="0" hidden="1">'на 01.12.2019'!$A$7:$J$411</definedName>
    <definedName name="Z_998B8119_4FF3_4A16_838D_539C6AE34D55_.wvu.PrintArea" localSheetId="0" hidden="1">'на 01.12.2019'!$A$1:$J$190</definedName>
    <definedName name="Z_998B8119_4FF3_4A16_838D_539C6AE34D55_.wvu.PrintTitles" localSheetId="0" hidden="1">'на 01.12.2019'!$5:$8</definedName>
    <definedName name="Z_998B8119_4FF3_4A16_838D_539C6AE34D55_.wvu.Rows" localSheetId="0" hidden="1">'на 01.12.2019'!#REF!</definedName>
    <definedName name="Z_99950613_28E7_4EC2_B918_559A2757B0A9_.wvu.FilterData" localSheetId="0" hidden="1">'на 01.12.2019'!$A$7:$J$411</definedName>
    <definedName name="Z_99950613_28E7_4EC2_B918_559A2757B0A9_.wvu.PrintArea" localSheetId="0" hidden="1">'на 01.12.2019'!$A$1:$J$196</definedName>
    <definedName name="Z_99950613_28E7_4EC2_B918_559A2757B0A9_.wvu.PrintTitles" localSheetId="0" hidden="1">'на 01.12.2019'!$5:$8</definedName>
    <definedName name="Z_99A00621_53DB_4FBF_8383_336AC7B2FEE0_.wvu.FilterData" localSheetId="0" hidden="1">'на 01.12.2019'!$A$7:$J$411</definedName>
    <definedName name="Z_9A28E7E9_55CD_40D9_9E29_E07B8DD3C238_.wvu.FilterData" localSheetId="0" hidden="1">'на 01.12.2019'!$A$7:$J$411</definedName>
    <definedName name="Z_9A6418C5_C15B_4481_8C01_E36546203821_.wvu.FilterData" localSheetId="0" hidden="1">'на 01.12.2019'!$A$7:$J$411</definedName>
    <definedName name="Z_9A769443_7DFA_43D5_AB26_6F2EEF53DAF1_.wvu.FilterData" localSheetId="0" hidden="1">'на 01.12.2019'!$A$7:$H$158</definedName>
    <definedName name="Z_9A867A2D_A50A_44FA_836D_C92580FE5490_.wvu.FilterData" localSheetId="0" hidden="1">'на 01.12.2019'!$A$7:$J$411</definedName>
    <definedName name="Z_9A8CADCF_85D0_4D32_80F2_6CE3DE83CA66_.wvu.FilterData" localSheetId="0" hidden="1">'на 01.12.2019'!$A$7:$J$411</definedName>
    <definedName name="Z_9B640DD4_FBFD_444A_B4D5_4A34ED79B9BC_.wvu.FilterData" localSheetId="0" hidden="1">'на 01.12.2019'!$A$7:$J$411</definedName>
    <definedName name="Z_9C310551_EC8B_4B87_B5AF_39FC532C6FE3_.wvu.FilterData" localSheetId="0" hidden="1">'на 01.12.2019'!$A$7:$H$158</definedName>
    <definedName name="Z_9C38FBC7_6E93_40A5_BD30_7720FC92D0D4_.wvu.FilterData" localSheetId="0" hidden="1">'на 01.12.2019'!$A$7:$J$411</definedName>
    <definedName name="Z_9C9C6403_3B1D_44F0_9126_C822E2C48F50_.wvu.FilterData" localSheetId="0" hidden="1">'на 01.12.2019'!$A$7:$J$411</definedName>
    <definedName name="Z_9CB26755_9CF3_42C9_A567_6FF9CCE0F397_.wvu.FilterData" localSheetId="0" hidden="1">'на 01.12.2019'!$A$7:$J$411</definedName>
    <definedName name="Z_9CE1F91A_5326_41A6_9CA7_C24ACCBE2F48_.wvu.FilterData" localSheetId="0" hidden="1">'на 01.12.2019'!$A$7:$J$411</definedName>
    <definedName name="Z_9D24C81C_5B18_4B40_BF88_7236C9CAE366_.wvu.FilterData" localSheetId="0" hidden="1">'на 01.12.2019'!$A$7:$H$158</definedName>
    <definedName name="Z_9DE7839B_6B77_48C9_B008_4D6E417DD85D_.wvu.FilterData" localSheetId="0" hidden="1">'на 01.12.2019'!$A$7:$J$411</definedName>
    <definedName name="Z_9E1D944D_E62F_4660_B928_F956F86CCB3D_.wvu.FilterData" localSheetId="0" hidden="1">'на 01.12.2019'!$A$7:$J$411</definedName>
    <definedName name="Z_9E720D93_31F0_4636_BA00_6CE6F83F3651_.wvu.FilterData" localSheetId="0" hidden="1">'на 01.12.2019'!$A$7:$J$411</definedName>
    <definedName name="Z_9E943B7D_D4C7_443F_BC4C_8AB90546D8A5_.wvu.Cols" localSheetId="0" hidden="1">'на 01.12.2019'!#REF!,'на 01.12.2019'!#REF!</definedName>
    <definedName name="Z_9E943B7D_D4C7_443F_BC4C_8AB90546D8A5_.wvu.FilterData" localSheetId="0" hidden="1">'на 01.12.2019'!$A$3:$J$60</definedName>
    <definedName name="Z_9E943B7D_D4C7_443F_BC4C_8AB90546D8A5_.wvu.PrintTitles" localSheetId="0" hidden="1">'на 01.12.2019'!$5:$8</definedName>
    <definedName name="Z_9E943B7D_D4C7_443F_BC4C_8AB90546D8A5_.wvu.Rows" localSheetId="0" hidden="1">'на 01.12.2019'!#REF!,'на 01.12.2019'!#REF!,'на 01.12.2019'!#REF!,'на 01.12.2019'!#REF!,'на 01.12.2019'!#REF!,'на 01.12.2019'!#REF!,'на 01.12.2019'!#REF!,'на 01.12.2019'!#REF!,'на 01.12.2019'!#REF!,'на 01.12.2019'!#REF!,'на 01.12.2019'!#REF!,'на 01.12.2019'!#REF!,'на 01.12.2019'!#REF!,'на 01.12.2019'!#REF!,'на 01.12.2019'!#REF!,'на 01.12.2019'!#REF!,'на 01.12.2019'!#REF!,'на 01.12.2019'!#REF!,'на 01.12.2019'!#REF!,'на 01.12.2019'!#REF!</definedName>
    <definedName name="Z_9EC99D85_9CBB_4D41_A0AC_5A782960B43C_.wvu.FilterData" localSheetId="0" hidden="1">'на 01.12.2019'!$A$7:$H$158</definedName>
    <definedName name="Z_9EE9225B_6C4B_479E_B8A3_AD0EB35235F9_.wvu.FilterData" localSheetId="0" hidden="1">'на 01.12.2019'!$A$7:$J$411</definedName>
    <definedName name="Z_9F469FEB_94D1_4BA9_BDF6_0A94C53541EA_.wvu.FilterData" localSheetId="0" hidden="1">'на 01.12.2019'!$A$7:$J$411</definedName>
    <definedName name="Z_9FA29541_62F4_4CED_BF33_19F6BA57578F_.wvu.Cols" localSheetId="0" hidden="1">'на 01.12.2019'!#REF!,'на 01.12.2019'!#REF!</definedName>
    <definedName name="Z_9FA29541_62F4_4CED_BF33_19F6BA57578F_.wvu.FilterData" localSheetId="0" hidden="1">'на 01.12.2019'!$A$7:$J$411</definedName>
    <definedName name="Z_9FA29541_62F4_4CED_BF33_19F6BA57578F_.wvu.PrintArea" localSheetId="0" hidden="1">'на 01.12.2019'!$A$1:$J$190</definedName>
    <definedName name="Z_9FA29541_62F4_4CED_BF33_19F6BA57578F_.wvu.PrintTitles" localSheetId="0" hidden="1">'на 01.12.2019'!$5:$8</definedName>
    <definedName name="Z_9FDAEEB9_7434_4701_B9D3_AEFADA35D37B_.wvu.FilterData" localSheetId="0" hidden="1">'на 01.12.2019'!$A$7:$J$411</definedName>
    <definedName name="Z_A03C4C06_B945_48DE_83E2_706D18377BFA_.wvu.FilterData" localSheetId="0" hidden="1">'на 01.12.2019'!$A$7:$J$411</definedName>
    <definedName name="Z_A076AA26_B89C_401B_BFC1_DBB6CC9D6D95_.wvu.FilterData" localSheetId="0" hidden="1">'на 01.12.2019'!$A$7:$J$411</definedName>
    <definedName name="Z_A08B7B60_BE09_484D_B75E_15D9DE206B17_.wvu.FilterData" localSheetId="0" hidden="1">'на 01.12.2019'!$A$7:$J$411</definedName>
    <definedName name="Z_A0963EEC_5578_46DF_B7B0_2B9F8CADC5B9_.wvu.FilterData" localSheetId="0" hidden="1">'на 01.12.2019'!$A$7:$J$411</definedName>
    <definedName name="Z_A0A3CD9B_2436_40D7_91DB_589A95FBBF00_.wvu.FilterData" localSheetId="0" hidden="1">'на 01.12.2019'!$A$7:$J$411</definedName>
    <definedName name="Z_A0A3CD9B_2436_40D7_91DB_589A95FBBF00_.wvu.PrintArea" localSheetId="0" hidden="1">'на 01.12.2019'!$A$1:$J$210</definedName>
    <definedName name="Z_A0A3CD9B_2436_40D7_91DB_589A95FBBF00_.wvu.PrintTitles" localSheetId="0" hidden="1">'на 01.12.2019'!$5:$8</definedName>
    <definedName name="Z_A0EB0A04_1124_498B_8C4B_C1E25B53C1A8_.wvu.FilterData" localSheetId="0" hidden="1">'на 01.12.2019'!$A$7:$H$158</definedName>
    <definedName name="Z_A0F76A4B_6862_4C98_8A93_2EBAEE1B6BB0_.wvu.FilterData" localSheetId="0" hidden="1">'на 01.12.2019'!$A$7:$J$411</definedName>
    <definedName name="Z_A113B19A_DB2C_4585_AED7_B7EF9F05E57E_.wvu.FilterData" localSheetId="0" hidden="1">'на 01.12.2019'!$A$7:$J$411</definedName>
    <definedName name="Z_A1252AD3_62A9_4B5D_B0FA_98A0DCCDEFC0_.wvu.FilterData" localSheetId="0" hidden="1">'на 01.12.2019'!$A$7:$J$411</definedName>
    <definedName name="Z_A21CB1BD_5236_485F_8FCB_D43C0EB079B8_.wvu.FilterData" localSheetId="0" hidden="1">'на 01.12.2019'!$A$7:$J$411</definedName>
    <definedName name="Z_A248318D_C9F8_4612_8459_D14731DC6963_.wvu.FilterData" localSheetId="0" hidden="1">'на 01.12.2019'!$A$7:$J$411</definedName>
    <definedName name="Z_A2611F3A_C06C_4662_B39E_6F08BA7C9B14_.wvu.FilterData" localSheetId="0" hidden="1">'на 01.12.2019'!$A$7:$H$158</definedName>
    <definedName name="Z_A28DA500_33FC_4913_B21A_3E2D7ED7A130_.wvu.FilterData" localSheetId="0" hidden="1">'на 01.12.2019'!$A$7:$H$158</definedName>
    <definedName name="Z_A38250FB_559C_49CE_918A_6673F9586B86_.wvu.FilterData" localSheetId="0" hidden="1">'на 01.12.2019'!$A$7:$J$411</definedName>
    <definedName name="Z_A3A455A0_D439_4DB6_9552_34013CFCFF6F_.wvu.FilterData" localSheetId="0" hidden="1">'на 01.12.2019'!$A$7:$J$411</definedName>
    <definedName name="Z_A5169FE8_9D26_44E6_A6EA_F78B40E1DE01_.wvu.FilterData" localSheetId="0" hidden="1">'на 01.12.2019'!$A$7:$J$411</definedName>
    <definedName name="Z_A57C42F9_18B1_4AA0_97AE_4F8F0C3D5B4A_.wvu.FilterData" localSheetId="0" hidden="1">'на 01.12.2019'!$A$7:$J$411</definedName>
    <definedName name="Z_A62258B9_7768_4C4F_AFFC_537782E81CFF_.wvu.FilterData" localSheetId="0" hidden="1">'на 01.12.2019'!$A$7:$H$158</definedName>
    <definedName name="Z_A65D4FF6_26A1_47FE_AF98_41E05002FB1E_.wvu.FilterData" localSheetId="0" hidden="1">'на 01.12.2019'!$A$7:$H$158</definedName>
    <definedName name="Z_A6816A2A_A381_4629_A196_A2D2CBED046E_.wvu.FilterData" localSheetId="0" hidden="1">'на 01.12.2019'!$A$7:$J$411</definedName>
    <definedName name="Z_A6B98527_7CBF_4E4D_BDEA_9334A3EB779F_.wvu.Cols" localSheetId="0" hidden="1">'на 01.12.2019'!#REF!,'на 01.12.2019'!#REF!,'на 01.12.2019'!$K:$BN</definedName>
    <definedName name="Z_A6B98527_7CBF_4E4D_BDEA_9334A3EB779F_.wvu.FilterData" localSheetId="0" hidden="1">'на 01.12.2019'!$A$7:$J$411</definedName>
    <definedName name="Z_A6B98527_7CBF_4E4D_BDEA_9334A3EB779F_.wvu.PrintArea" localSheetId="0" hidden="1">'на 01.12.2019'!$A$1:$BN$190</definedName>
    <definedName name="Z_A6B98527_7CBF_4E4D_BDEA_9334A3EB779F_.wvu.PrintTitles" localSheetId="0" hidden="1">'на 01.12.2019'!$5:$7</definedName>
    <definedName name="Z_A80309A3_DC3C_4005_B42B_D4917A972961_.wvu.FilterData" localSheetId="0" hidden="1">'на 01.12.2019'!$A$7:$J$411</definedName>
    <definedName name="Z_A8EFE8CB_4B40_4A53_8B7A_29439E2B50D7_.wvu.FilterData" localSheetId="0" hidden="1">'на 01.12.2019'!$A$7:$J$411</definedName>
    <definedName name="Z_A98C96B5_CE3A_4FF9_B3E5_0DBB66ADC5BB_.wvu.FilterData" localSheetId="0" hidden="1">'на 01.12.2019'!$A$7:$H$158</definedName>
    <definedName name="Z_A9BB2943_E4B1_4809_A926_69F8C50E1CF2_.wvu.FilterData" localSheetId="0" hidden="1">'на 01.12.2019'!$A$7:$J$411</definedName>
    <definedName name="Z_AA4C7BF5_07E0_4095_B165_D2AF600190FA_.wvu.FilterData" localSheetId="0" hidden="1">'на 01.12.2019'!$A$7:$H$158</definedName>
    <definedName name="Z_AAC4B5AB_1913_4D9C_A1FF_BD9345E009EB_.wvu.FilterData" localSheetId="0" hidden="1">'на 01.12.2019'!$A$7:$H$158</definedName>
    <definedName name="Z_AB20AEF7_931C_411F_91E6_F461408B5AE6_.wvu.FilterData" localSheetId="0" hidden="1">'на 01.12.2019'!$A$7:$J$411</definedName>
    <definedName name="Z_ABA75302_0F6D_4886_9D81_1818E8870CAA_.wvu.FilterData" localSheetId="0" hidden="1">'на 01.12.2019'!$A$3:$K$195</definedName>
    <definedName name="Z_ABAF42E6_6CD6_46B1_A0C6_0099C207BC1C_.wvu.FilterData" localSheetId="0" hidden="1">'на 01.12.2019'!$A$7:$J$411</definedName>
    <definedName name="Z_ABF07E15_3FB5_46FA_8B18_72FA32E3F1DA_.wvu.FilterData" localSheetId="0" hidden="1">'на 01.12.2019'!$A$7:$J$411</definedName>
    <definedName name="Z_ACFE2E5A_B4BC_4793_B103_05F97C227772_.wvu.FilterData" localSheetId="0" hidden="1">'на 01.12.2019'!$A$7:$J$411</definedName>
    <definedName name="Z_AD079EA2_4E18_46EE_8E20_0C7923C917D2_.wvu.FilterData" localSheetId="0" hidden="1">'на 01.12.2019'!$A$7:$J$411</definedName>
    <definedName name="Z_AD5FD28B_B163_4E28_9CF1_4D777A9C7F23_.wvu.FilterData" localSheetId="0" hidden="1">'на 01.12.2019'!$A$7:$J$411</definedName>
    <definedName name="Z_ADE318A0_9CB5_431A_AF2B_D561B19631D9_.wvu.FilterData" localSheetId="0" hidden="1">'на 01.12.2019'!$A$7:$J$411</definedName>
    <definedName name="Z_ADEB3242_7660_4E37_BB66_F38B3721740A_.wvu.FilterData" localSheetId="0" hidden="1">'на 01.12.2019'!$A$7:$J$411</definedName>
    <definedName name="Z_ADF53E9B_9172_4E3F_AC45_4FF59160C1DB_.wvu.FilterData" localSheetId="0" hidden="1">'на 01.12.2019'!$A$7:$J$411</definedName>
    <definedName name="Z_AF01D870_77CB_46A2_A95B_3A27FF42EAA8_.wvu.FilterData" localSheetId="0" hidden="1">'на 01.12.2019'!$A$7:$H$158</definedName>
    <definedName name="Z_AF1AEFF5_9892_4FCB_BD3E_6CF1CEE1B71B_.wvu.FilterData" localSheetId="0" hidden="1">'на 01.12.2019'!$A$7:$J$411</definedName>
    <definedName name="Z_AF52B61E_FDEA_47EA_AEB5_644F9593AA6A_.wvu.FilterData" localSheetId="0" hidden="1">'на 01.12.2019'!$A$7:$J$411</definedName>
    <definedName name="Z_AF578863_5150_4761_94CC_531A4DF22DCE_.wvu.FilterData" localSheetId="0" hidden="1">'на 01.12.2019'!$A$7:$J$411</definedName>
    <definedName name="Z_AFA81EB9_2671_4E2A_8E75_7C4A62B9444A_.wvu.FilterData" localSheetId="0" hidden="1">'на 01.12.2019'!$A$7:$J$411</definedName>
    <definedName name="Z_AFABF6AA_2F6E_48B0_98F8_213EA30990B1_.wvu.FilterData" localSheetId="0" hidden="1">'на 01.12.2019'!$A$7:$J$411</definedName>
    <definedName name="Z_AFC26506_1EE1_430F_B247_3257CE41958A_.wvu.FilterData" localSheetId="0" hidden="1">'на 01.12.2019'!$A$7:$J$411</definedName>
    <definedName name="Z_B00B4D71_156E_4DD9_93CC_1F392CBA035F_.wvu.FilterData" localSheetId="0" hidden="1">'на 01.12.2019'!$A$7:$J$411</definedName>
    <definedName name="Z_B0B61858_D248_4F0B_95EB_A53482FBF19B_.wvu.FilterData" localSheetId="0" hidden="1">'на 01.12.2019'!$A$7:$J$411</definedName>
    <definedName name="Z_B0BB7BD4_E507_4D19_A9BF_6595068A89B5_.wvu.FilterData" localSheetId="0" hidden="1">'на 01.12.2019'!$A$7:$J$411</definedName>
    <definedName name="Z_B1092B1A_E83D_4B5A_8305_1FA97EA37480_.wvu.FilterData" localSheetId="0" hidden="1">'на 01.12.2019'!$A$7:$J$411</definedName>
    <definedName name="Z_B1378FA2_C7F2_4FA5_BEB6_CCDDC18D3830_.wvu.FilterData" localSheetId="0" hidden="1">'на 01.12.2019'!$A$7:$J$411</definedName>
    <definedName name="Z_B180D137_9F25_4AD4_9057_37928F1867A8_.wvu.FilterData" localSheetId="0" hidden="1">'на 01.12.2019'!$A$7:$H$158</definedName>
    <definedName name="Z_B1FA2CF0_321B_4787_93E8_EB6D5C78D6B5_.wvu.FilterData" localSheetId="0" hidden="1">'на 01.12.2019'!$A$7:$J$411</definedName>
    <definedName name="Z_B246A3A0_6AE0_4610_AE7A_F7490C26DBCA_.wvu.FilterData" localSheetId="0" hidden="1">'на 01.12.2019'!$A$7:$J$411</definedName>
    <definedName name="Z_B2D38EAC_E767_43A7_B7A2_621639FE347D_.wvu.FilterData" localSheetId="0" hidden="1">'на 01.12.2019'!$A$7:$H$158</definedName>
    <definedName name="Z_B2E9D1B9_C3FE_4F75_89F4_46F3E34C24E4_.wvu.FilterData" localSheetId="0" hidden="1">'на 01.12.2019'!$A$7:$J$411</definedName>
    <definedName name="Z_B30FEF93_CDBE_4AC5_9298_7B65E13C3F79_.wvu.FilterData" localSheetId="0" hidden="1">'на 01.12.2019'!$A$7:$J$411</definedName>
    <definedName name="Z_B3114865_FFF9_40B7_B9E6_C3642102DCF9_.wvu.FilterData" localSheetId="0" hidden="1">'на 01.12.2019'!$A$7:$J$411</definedName>
    <definedName name="Z_B3339176_D3D0_4D7A_8AAB_C0B71F942A93_.wvu.FilterData" localSheetId="0" hidden="1">'на 01.12.2019'!$A$7:$H$158</definedName>
    <definedName name="Z_B350A9CC_C225_45B2_AEE1_E6A61C6949F5_.wvu.FilterData" localSheetId="0" hidden="1">'на 01.12.2019'!$A$7:$J$411</definedName>
    <definedName name="Z_B3600A72_2219_4522_9D71_3438906DADEB_.wvu.FilterData" localSheetId="0" hidden="1">'на 01.12.2019'!$A$7:$J$411</definedName>
    <definedName name="Z_B3655F0F_A78B_43E5_BFD5_814C66A7690F_.wvu.FilterData" localSheetId="0" hidden="1">'на 01.12.2019'!$A$7:$J$411</definedName>
    <definedName name="Z_B45FAC42_679D_43AB_B511_9E5492CAC2DB_.wvu.FilterData" localSheetId="0" hidden="1">'на 01.12.2019'!$A$7:$H$158</definedName>
    <definedName name="Z_B47A0A9E_665F_4B62_A9A6_650B391D5D49_.wvu.FilterData" localSheetId="0" hidden="1">'на 01.12.2019'!$A$7:$J$411</definedName>
    <definedName name="Z_B499C08D_A2E7_417F_A9B7_BFCE2B66534F_.wvu.FilterData" localSheetId="0" hidden="1">'на 01.12.2019'!$A$7:$J$411</definedName>
    <definedName name="Z_B4E448FF_1059_48E0_93CC_976057024FF4_.wvu.FilterData" localSheetId="0" hidden="1">'на 01.12.2019'!$A$7:$J$411</definedName>
    <definedName name="Z_B509A51A_98E0_4D86_A1E4_A5AB9AE9E52F_.wvu.FilterData" localSheetId="0" hidden="1">'на 01.12.2019'!$A$7:$J$411</definedName>
    <definedName name="Z_B543C7D0_E350_4DA4_A835_ADCB64A4D66D_.wvu.FilterData" localSheetId="0" hidden="1">'на 01.12.2019'!$A$7:$J$411</definedName>
    <definedName name="Z_B5533D56_E1AE_4DE7_8436_EF9CA55A4943_.wvu.FilterData" localSheetId="0" hidden="1">'на 01.12.2019'!$A$7:$J$411</definedName>
    <definedName name="Z_B56BEF44_39DC_4F5B_A5E5_157C237832AF_.wvu.FilterData" localSheetId="0" hidden="1">'на 01.12.2019'!$A$7:$H$158</definedName>
    <definedName name="Z_B5A6FE62_B66C_45B1_AF17_B7686B0B3A3F_.wvu.FilterData" localSheetId="0" hidden="1">'на 01.12.2019'!$A$7:$J$411</definedName>
    <definedName name="Z_B603D180_E09A_4B9C_810F_9423EBA4A0EA_.wvu.FilterData" localSheetId="0" hidden="1">'на 01.12.2019'!$A$7:$J$411</definedName>
    <definedName name="Z_B666AFF1_6658_457A_A768_4BF1349F009A_.wvu.FilterData" localSheetId="0" hidden="1">'на 01.12.2019'!$A$7:$J$411</definedName>
    <definedName name="Z_B698776A_6A96_445D_9813_F5440DD90495_.wvu.FilterData" localSheetId="0" hidden="1">'на 01.12.2019'!$A$7:$J$411</definedName>
    <definedName name="Z_B6D72401_10F2_4D08_9A2D_EC1E2043D946_.wvu.FilterData" localSheetId="0" hidden="1">'на 01.12.2019'!$A$7:$J$411</definedName>
    <definedName name="Z_B6F11AB1_40C8_4880_BE42_1C35664CF325_.wvu.FilterData" localSheetId="0" hidden="1">'на 01.12.2019'!$A$7:$J$411</definedName>
    <definedName name="Z_B736B334_F8CF_4A1D_A747_B2B8CF3F3731_.wvu.FilterData" localSheetId="0" hidden="1">'на 01.12.2019'!$A$7:$J$411</definedName>
    <definedName name="Z_B7A22467_168B_475A_AC6B_F744F4990F6A_.wvu.FilterData" localSheetId="0" hidden="1">'на 01.12.2019'!$A$7:$J$411</definedName>
    <definedName name="Z_B7A4DC29_6CA3_48BD_BD2B_5EA61D250392_.wvu.FilterData" localSheetId="0" hidden="1">'на 01.12.2019'!$A$7:$H$158</definedName>
    <definedName name="Z_B7D9DE91_6329_4AB9_BB45_131E306E53B9_.wvu.FilterData" localSheetId="0" hidden="1">'на 01.12.2019'!$A$7:$J$411</definedName>
    <definedName name="Z_B7F67755_3086_43A6_86E7_370F80E61BD0_.wvu.FilterData" localSheetId="0" hidden="1">'на 01.12.2019'!$A$7:$H$158</definedName>
    <definedName name="Z_B8283716_285A_45D5_8283_DCA7A3C9CFC7_.wvu.FilterData" localSheetId="0" hidden="1">'на 01.12.2019'!$A$7:$J$411</definedName>
    <definedName name="Z_B858041A_E0C9_4C5A_A736_A0DA4684B712_.wvu.FilterData" localSheetId="0" hidden="1">'на 01.12.2019'!$A$7:$J$411</definedName>
    <definedName name="Z_B898A439_2A40_408A_B02D_FB1508A09127_.wvu.FilterData" localSheetId="0" hidden="1">'на 01.12.2019'!$A$7:$J$411</definedName>
    <definedName name="Z_B8EDA240_D337_4165_927F_4408D011F4B1_.wvu.FilterData" localSheetId="0" hidden="1">'на 01.12.2019'!$A$7:$J$411</definedName>
    <definedName name="Z_B908EE8E_4AFB_4152_A270_8C591D48DDA3_.wvu.FilterData" localSheetId="0" hidden="1">'на 01.12.2019'!$A$7:$J$411</definedName>
    <definedName name="Z_B94999B0_3597_431C_9F36_97A338C842BB_.wvu.FilterData" localSheetId="0" hidden="1">'на 01.12.2019'!$A$7:$J$411</definedName>
    <definedName name="Z_B9A29D57_1D84_4BB4_A72C_EF14D2D8DD4E_.wvu.FilterData" localSheetId="0" hidden="1">'на 01.12.2019'!$A$7:$J$411</definedName>
    <definedName name="Z_B9E4A290_7C7B_4FC4_B3B5_77FC903959FC_.wvu.FilterData" localSheetId="0" hidden="1">'на 01.12.2019'!$A$7:$J$411</definedName>
    <definedName name="Z_B9FDB936_DEDC_405B_AC55_3262523808BE_.wvu.FilterData" localSheetId="0" hidden="1">'на 01.12.2019'!$A$7:$J$411</definedName>
    <definedName name="Z_BAB4825B_2E54_4A6C_A72D_1F8E7B4FEFFB_.wvu.FilterData" localSheetId="0" hidden="1">'на 01.12.2019'!$A$7:$J$411</definedName>
    <definedName name="Z_BAFB3A8F_5ACD_4C4A_A33C_831C754D88C0_.wvu.FilterData" localSheetId="0" hidden="1">'на 01.12.2019'!$A$7:$J$411</definedName>
    <definedName name="Z_BB12E75B_C0CD_4F27_B16D_E901B605B487_.wvu.FilterData" localSheetId="0" hidden="1">'на 01.12.2019'!$A$7:$J$411</definedName>
    <definedName name="Z_BBED0997_5705_4C3C_95F1_5444E893BE19_.wvu.FilterData" localSheetId="0" hidden="1">'на 01.12.2019'!$A$7:$J$411</definedName>
    <definedName name="Z_BC09D690_D177_4FC8_AE1F_8F0F0D5C6ECD_.wvu.FilterData" localSheetId="0" hidden="1">'на 01.12.2019'!$A$7:$J$411</definedName>
    <definedName name="Z_BC202F3F_4E55_462F_AFE4_24E3BB6517B3_.wvu.FilterData" localSheetId="0" hidden="1">'на 01.12.2019'!$A$7:$J$411</definedName>
    <definedName name="Z_BC6910FC_42F8_457B_8F8D_9BC0111CE283_.wvu.FilterData" localSheetId="0" hidden="1">'на 01.12.2019'!$A$7:$J$411</definedName>
    <definedName name="Z_BD08DE99_B722_4C7F_897B_080446202D0F_.wvu.FilterData" localSheetId="0" hidden="1">'на 01.12.2019'!$A$7:$J$411</definedName>
    <definedName name="Z_BD43FB27_5C5A_40CF_A333_A059BA765D4E_.wvu.FilterData" localSheetId="0" hidden="1">'на 01.12.2019'!$A$7:$J$411</definedName>
    <definedName name="Z_BD690439_1CC5_4E37_A0E9_1B65A930CD21_.wvu.FilterData" localSheetId="0" hidden="1">'на 01.12.2019'!$A$7:$J$411</definedName>
    <definedName name="Z_BD707806_8F10_492F_81AE_A7900A187828_.wvu.FilterData" localSheetId="0" hidden="1">'на 01.12.2019'!$A$3:$K$195</definedName>
    <definedName name="Z_BD822A95_4AA3_4CF6_94E8_04D2B9283308_.wvu.FilterData" localSheetId="0" hidden="1">'на 01.12.2019'!$A$7:$J$411</definedName>
    <definedName name="Z_BDD573CF_BFE0_4002_B5F7_E438A5DAD635_.wvu.FilterData" localSheetId="0" hidden="1">'на 01.12.2019'!$A$7:$J$411</definedName>
    <definedName name="Z_BE3F7214_4B0C_40FA_B4F7_B0F38416BCEF_.wvu.FilterData" localSheetId="0" hidden="1">'на 01.12.2019'!$A$7:$J$411</definedName>
    <definedName name="Z_BE41C01B_5C79_4BA0_8F6F_0E99B8B69C13_.wvu.FilterData" localSheetId="0" hidden="1">'на 01.12.2019'!$A$7:$J$411</definedName>
    <definedName name="Z_BE442298_736F_47F5_9592_76FFCCDA59DB_.wvu.FilterData" localSheetId="0" hidden="1">'на 01.12.2019'!$A$7:$H$158</definedName>
    <definedName name="Z_BE6B1708_951F_4834_B0E1_EB03AAA7B777_.wvu.FilterData" localSheetId="0" hidden="1">'на 01.12.2019'!$A$7:$J$411</definedName>
    <definedName name="Z_BE842559_6B14_41AC_A92A_4E50A6CE8B79_.wvu.FilterData" localSheetId="0" hidden="1">'на 01.12.2019'!$A$7:$J$411</definedName>
    <definedName name="Z_BE97AC31_BFEB_4520_BC44_68B0C987C70A_.wvu.FilterData" localSheetId="0" hidden="1">'на 01.12.2019'!$A$7:$J$411</definedName>
    <definedName name="Z_BEA0FDBA_BB07_4C19_8BBD_5E57EE395C09_.wvu.FilterData" localSheetId="0" hidden="1">'на 01.12.2019'!$A$7:$J$411</definedName>
    <definedName name="Z_BEA0FDBA_BB07_4C19_8BBD_5E57EE395C09_.wvu.PrintArea" localSheetId="0" hidden="1">'на 01.12.2019'!$A$1:$J$210</definedName>
    <definedName name="Z_BEA0FDBA_BB07_4C19_8BBD_5E57EE395C09_.wvu.PrintTitles" localSheetId="0" hidden="1">'на 01.12.2019'!$5:$8</definedName>
    <definedName name="Z_BF22223F_B516_45E8_9C4B_DD4CB4CE2C48_.wvu.FilterData" localSheetId="0" hidden="1">'на 01.12.2019'!$A$7:$J$411</definedName>
    <definedName name="Z_BF65F093_304D_44F0_BF26_E5F8F9093CF5_.wvu.FilterData" localSheetId="0" hidden="1">'на 01.12.2019'!$A$7:$J$60</definedName>
    <definedName name="Z_C02D2AC3_00AB_4B4C_8299_349FC338B994_.wvu.FilterData" localSheetId="0" hidden="1">'на 01.12.2019'!$A$7:$J$411</definedName>
    <definedName name="Z_C0E14968_138D_48A2_9D67_80D62DD131B4_.wvu.FilterData" localSheetId="0" hidden="1">'на 01.12.2019'!$A$7:$J$411</definedName>
    <definedName name="Z_C0ED18A2_48B4_4C82_979B_4B80DB79BC08_.wvu.FilterData" localSheetId="0" hidden="1">'на 01.12.2019'!$A$7:$J$411</definedName>
    <definedName name="Z_C106F923_AD55_472E_86A3_2C4C13F084E8_.wvu.FilterData" localSheetId="0" hidden="1">'на 01.12.2019'!$A$7:$J$411</definedName>
    <definedName name="Z_C140C6EF_B272_4886_8555_3A3DB8A6C4A0_.wvu.FilterData" localSheetId="0" hidden="1">'на 01.12.2019'!$A$7:$J$411</definedName>
    <definedName name="Z_C14C28B9_3A8B_4F55_AC1E_B6D3DA6398D5_.wvu.FilterData" localSheetId="0" hidden="1">'на 01.12.2019'!$A$7:$J$411</definedName>
    <definedName name="Z_C276A679_E43E_444B_B0E9_B307A301A03A_.wvu.FilterData" localSheetId="0" hidden="1">'на 01.12.2019'!$A$7:$J$411</definedName>
    <definedName name="Z_C27BA0A8_746D_45AD_B889_823A6BAE07E3_.wvu.FilterData" localSheetId="0" hidden="1">'на 01.12.2019'!$A$7:$J$411</definedName>
    <definedName name="Z_C2E7FF11_4F7B_4EA9_AD45_A8385AC4BC24_.wvu.FilterData" localSheetId="0" hidden="1">'на 01.12.2019'!$A$7:$H$158</definedName>
    <definedName name="Z_C35C56D1_B129_4866_84BA_2C2957BC8254_.wvu.FilterData" localSheetId="0" hidden="1">'на 01.12.2019'!$A$7:$J$411</definedName>
    <definedName name="Z_C3E7B974_7E68_49C9_8A66_DEBBC3D71CB8_.wvu.FilterData" localSheetId="0" hidden="1">'на 01.12.2019'!$A$7:$H$158</definedName>
    <definedName name="Z_C3E97E4D_03A9_422E_8E65_116E90E7DE0A_.wvu.FilterData" localSheetId="0" hidden="1">'на 01.12.2019'!$A$7:$J$411</definedName>
    <definedName name="Z_C47D5376_4107_461D_B353_0F0CCA5A27B8_.wvu.FilterData" localSheetId="0" hidden="1">'на 01.12.2019'!$A$7:$H$158</definedName>
    <definedName name="Z_C4A81194_E272_4927_9E06_D47C43E50753_.wvu.FilterData" localSheetId="0" hidden="1">'на 01.12.2019'!$A$7:$J$411</definedName>
    <definedName name="Z_C4E388F3_F33E_45AF_8E75_3BD450853C20_.wvu.FilterData" localSheetId="0" hidden="1">'на 01.12.2019'!$A$7:$J$411</definedName>
    <definedName name="Z_C55D9313_9108_41CA_AD0E_FE2F7292C638_.wvu.FilterData" localSheetId="0" hidden="1">'на 01.12.2019'!$A$7:$H$158</definedName>
    <definedName name="Z_C5A38A18_427F_40C3_A14B_55DA8E81FB09_.wvu.FilterData" localSheetId="0" hidden="1">'на 01.12.2019'!$A$7:$J$411</definedName>
    <definedName name="Z_C5D84F85_3611_4C2A_903D_ECFF3A3DA3D9_.wvu.FilterData" localSheetId="0" hidden="1">'на 01.12.2019'!$A$7:$H$158</definedName>
    <definedName name="Z_C636DE0B_BC5D_45AA_89BD_B628CA1FE119_.wvu.FilterData" localSheetId="0" hidden="1">'на 01.12.2019'!$A$7:$J$411</definedName>
    <definedName name="Z_C70C85CF_5ADB_4631_87C7_BA23E9BE3196_.wvu.FilterData" localSheetId="0" hidden="1">'на 01.12.2019'!$A$7:$J$411</definedName>
    <definedName name="Z_C74598AC_1D4B_466D_8455_294C1A2E69BB_.wvu.FilterData" localSheetId="0" hidden="1">'на 01.12.2019'!$A$7:$H$158</definedName>
    <definedName name="Z_C745CD1F_9AA3_43D8_A7DA_ABDAF8508B62_.wvu.FilterData" localSheetId="0" hidden="1">'на 01.12.2019'!$A$7:$J$411</definedName>
    <definedName name="Z_C77795A2_6414_4CC8_AA0C_59805D660811_.wvu.FilterData" localSheetId="0" hidden="1">'на 01.12.2019'!$A$7:$J$411</definedName>
    <definedName name="Z_C7B45388_19BF_40B6_BABC_45E74244A2D0_.wvu.FilterData" localSheetId="0" hidden="1">'на 01.12.2019'!$A$7:$J$411</definedName>
    <definedName name="Z_C7DB809B_EB90_4CA8_929B_8A5AA3E83B84_.wvu.FilterData" localSheetId="0" hidden="1">'на 01.12.2019'!$A$7:$J$411</definedName>
    <definedName name="Z_C8544891_FA2D_4348_8F5A_3864908C96CE_.wvu.FilterData" localSheetId="0" hidden="1">'на 01.12.2019'!$A$7:$J$411</definedName>
    <definedName name="Z_C8579552_11B1_4140_9659_E1DA02EF9DD1_.wvu.FilterData" localSheetId="0" hidden="1">'на 01.12.2019'!$A$7:$J$411</definedName>
    <definedName name="Z_C8C7D91A_0101_429D_A7C4_25C2A366909A_.wvu.Cols" localSheetId="0" hidden="1">'на 01.12.2019'!#REF!,'на 01.12.2019'!#REF!</definedName>
    <definedName name="Z_C8C7D91A_0101_429D_A7C4_25C2A366909A_.wvu.FilterData" localSheetId="0" hidden="1">'на 01.12.2019'!$A$7:$J$60</definedName>
    <definedName name="Z_C8C7D91A_0101_429D_A7C4_25C2A366909A_.wvu.Rows" localSheetId="0" hidden="1">'на 01.12.2019'!#REF!,'на 01.12.2019'!#REF!,'на 01.12.2019'!#REF!,'на 01.12.2019'!#REF!,'на 01.12.2019'!#REF!,'на 01.12.2019'!#REF!,'на 01.12.2019'!#REF!,'на 01.12.2019'!#REF!,'на 01.12.2019'!#REF!,'на 01.12.2019'!#REF!</definedName>
    <definedName name="Z_C9081176_529C_43E8_8E20_8AC24E7C2D35_.wvu.FilterData" localSheetId="0" hidden="1">'на 01.12.2019'!$A$7:$J$411</definedName>
    <definedName name="Z_C92DFED3_0457_4ADD_A0DC_DCDA692FFBED_.wvu.FilterData" localSheetId="0" hidden="1">'на 01.12.2019'!$A$7:$J$411</definedName>
    <definedName name="Z_C9339390_6849_4952_8898_4133E1235E89_.wvu.FilterData" localSheetId="0" hidden="1">'на 01.12.2019'!$A$7:$J$411</definedName>
    <definedName name="Z_C94FB5D5_E515_4327_B4DC_AC3D7C1A6363_.wvu.FilterData" localSheetId="0" hidden="1">'на 01.12.2019'!$A$7:$J$411</definedName>
    <definedName name="Z_C97ACF3E_ACD3_4C9D_94FA_EA6F3D46505E_.wvu.FilterData" localSheetId="0" hidden="1">'на 01.12.2019'!$A$7:$J$411</definedName>
    <definedName name="Z_C98B4A4E_FC1F_45B3_ABB0_7DC9BD4B8057_.wvu.FilterData" localSheetId="0" hidden="1">'на 01.12.2019'!$A$7:$H$158</definedName>
    <definedName name="Z_C9A5AE8B_0A38_4D54_B36F_AFD2A577F3EF_.wvu.FilterData" localSheetId="0" hidden="1">'на 01.12.2019'!$A$7:$J$411</definedName>
    <definedName name="Z_CA384592_0CFD_4322_A4EB_34EC04693944_.wvu.FilterData" localSheetId="0" hidden="1">'на 01.12.2019'!$A$7:$J$411</definedName>
    <definedName name="Z_CA384592_0CFD_4322_A4EB_34EC04693944_.wvu.PrintArea" localSheetId="0" hidden="1">'на 01.12.2019'!$A$1:$J$210</definedName>
    <definedName name="Z_CA384592_0CFD_4322_A4EB_34EC04693944_.wvu.PrintTitles" localSheetId="0" hidden="1">'на 01.12.2019'!$5:$8</definedName>
    <definedName name="Z_CAABA8F8_73A9_4D5F_A949_7D5636830179_.wvu.FilterData" localSheetId="0" hidden="1">'на 01.12.2019'!$A$7:$J$411</definedName>
    <definedName name="Z_CAAD7F8A_A328_4C0A_9ECF_2AD83A08D699_.wvu.FilterData" localSheetId="0" hidden="1">'на 01.12.2019'!$A$7:$H$158</definedName>
    <definedName name="Z_CB1A56DC_A135_41E6_8A02_AE4E518C879F_.wvu.FilterData" localSheetId="0" hidden="1">'на 01.12.2019'!$A$7:$J$411</definedName>
    <definedName name="Z_CB37E750_1F35_4C0A_B3BA_F688CA9C8186_.wvu.FilterData" localSheetId="0" hidden="1">'на 01.12.2019'!$A$7:$J$411</definedName>
    <definedName name="Z_CB4880DD_CE83_4DFC_BBA7_70687256D5A4_.wvu.FilterData" localSheetId="0" hidden="1">'на 01.12.2019'!$A$7:$H$158</definedName>
    <definedName name="Z_CBDBA949_FA00_4560_8001_BD00E63FCCA4_.wvu.FilterData" localSheetId="0" hidden="1">'на 01.12.2019'!$A$7:$J$411</definedName>
    <definedName name="Z_CBE0F0AD_DD6D_4940_A07E_F4A48D085109_.wvu.FilterData" localSheetId="0" hidden="1">'на 01.12.2019'!$A$7:$J$411</definedName>
    <definedName name="Z_CBF12BD1_A071_4448_8003_32E74F40E3E3_.wvu.FilterData" localSheetId="0" hidden="1">'на 01.12.2019'!$A$7:$H$158</definedName>
    <definedName name="Z_CBF9D894_3FD2_4B68_BAC8_643DB23851C0_.wvu.FilterData" localSheetId="0" hidden="1">'на 01.12.2019'!$A$7:$H$158</definedName>
    <definedName name="Z_CBF9D894_3FD2_4B68_BAC8_643DB23851C0_.wvu.Rows" localSheetId="0" hidden="1">'на 01.12.2019'!#REF!,'на 01.12.2019'!#REF!,'на 01.12.2019'!#REF!,'на 01.12.2019'!#REF!</definedName>
    <definedName name="Z_CCC17219_B1A3_4C6B_B903_0E4550432FD0_.wvu.FilterData" localSheetId="0" hidden="1">'на 01.12.2019'!$A$7:$H$158</definedName>
    <definedName name="Z_CCF533A2_322B_40E2_88B2_065E6D1D35B4_.wvu.FilterData" localSheetId="0" hidden="1">'на 01.12.2019'!$A$7:$J$411</definedName>
    <definedName name="Z_CCF533A2_322B_40E2_88B2_065E6D1D35B4_.wvu.PrintArea" localSheetId="0" hidden="1">'на 01.12.2019'!$A$1:$J$210</definedName>
    <definedName name="Z_CCF533A2_322B_40E2_88B2_065E6D1D35B4_.wvu.PrintTitles" localSheetId="0" hidden="1">'на 01.12.2019'!$5:$8</definedName>
    <definedName name="Z_CD10AFE5_EACD_43E3_B0AD_1FCFF7EEADC3_.wvu.FilterData" localSheetId="0" hidden="1">'на 01.12.2019'!$A$7:$J$411</definedName>
    <definedName name="Z_CDABDA6A_CEAA_4779_9390_A07E787E5F1B_.wvu.FilterData" localSheetId="0" hidden="1">'на 01.12.2019'!$A$7:$J$411</definedName>
    <definedName name="Z_CDBBEB40_4DC8_4F8A_B0B0_EE0E987A2098_.wvu.FilterData" localSheetId="0" hidden="1">'на 01.12.2019'!$A$7:$J$411</definedName>
    <definedName name="Z_CDFBC319_A453_4828_B4DA_A1FF8333C207_.wvu.FilterData" localSheetId="0" hidden="1">'на 01.12.2019'!$A$7:$J$411</definedName>
    <definedName name="Z_CEF22FD3_C3E9_4C31_B864_568CAC74A486_.wvu.FilterData" localSheetId="0" hidden="1">'на 01.12.2019'!$A$7:$J$411</definedName>
    <definedName name="Z_CF48F23D_BCBE_4761_98DC_307CD6AE082C_.wvu.FilterData" localSheetId="0" hidden="1">'на 01.12.2019'!$A$7:$J$411</definedName>
    <definedName name="Z_CF5548A0_D31B_45AF_A34B_8CF892F36DC9_.wvu.FilterData" localSheetId="0" hidden="1">'на 01.12.2019'!$A$7:$J$411</definedName>
    <definedName name="Z_CFA268BD_7CEF_488F_ADF6_EE6E6545D4E9_.wvu.FilterData" localSheetId="0" hidden="1">'на 01.12.2019'!$A$7:$J$411</definedName>
    <definedName name="Z_CFEB7053_3C1D_451D_9A86_5940DFCF964A_.wvu.FilterData" localSheetId="0" hidden="1">'на 01.12.2019'!$A$7:$J$411</definedName>
    <definedName name="Z_CFFE4FD5_C502_46E6_9242_DE2A2DE0F752_.wvu.FilterData" localSheetId="0" hidden="1">'на 01.12.2019'!$A$7:$J$411</definedName>
    <definedName name="Z_D165341F_496A_48CE_829A_555B16787041_.wvu.FilterData" localSheetId="0" hidden="1">'на 01.12.2019'!$A$7:$J$411</definedName>
    <definedName name="Z_D20DFCFE_63F9_4265_B37B_4F36C46DF159_.wvu.Cols" localSheetId="0" hidden="1">'на 01.12.2019'!#REF!,'на 01.12.2019'!#REF!</definedName>
    <definedName name="Z_D20DFCFE_63F9_4265_B37B_4F36C46DF159_.wvu.FilterData" localSheetId="0" hidden="1">'на 01.12.2019'!$A$7:$J$411</definedName>
    <definedName name="Z_D20DFCFE_63F9_4265_B37B_4F36C46DF159_.wvu.PrintArea" localSheetId="0" hidden="1">'на 01.12.2019'!$A$1:$J$190</definedName>
    <definedName name="Z_D20DFCFE_63F9_4265_B37B_4F36C46DF159_.wvu.PrintTitles" localSheetId="0" hidden="1">'на 01.12.2019'!$5:$8</definedName>
    <definedName name="Z_D20DFCFE_63F9_4265_B37B_4F36C46DF159_.wvu.Rows" localSheetId="0" hidden="1">'на 01.12.2019'!#REF!,'на 01.12.2019'!#REF!,'на 01.12.2019'!#REF!,'на 01.12.2019'!#REF!,'на 01.12.2019'!#REF!</definedName>
    <definedName name="Z_D2422493_0DF6_4923_AFF9_1CE532FC9E0E_.wvu.FilterData" localSheetId="0" hidden="1">'на 01.12.2019'!$A$7:$J$411</definedName>
    <definedName name="Z_D26EAC32_42CC_46AF_8D27_8094727B2B8E_.wvu.FilterData" localSheetId="0" hidden="1">'на 01.12.2019'!$A$7:$J$411</definedName>
    <definedName name="Z_D286DC47_88D4_4B88_8422_D4AFC7D084CA_.wvu.FilterData" localSheetId="0" hidden="1">'на 01.12.2019'!$A$7:$J$411</definedName>
    <definedName name="Z_D298563F_7459_410D_A6E1_6B1CDFA6DAA7_.wvu.FilterData" localSheetId="0" hidden="1">'на 01.12.2019'!$A$7:$J$411</definedName>
    <definedName name="Z_D2CDC970_AFE4_4856_AE2C_2B5F33E42B72_.wvu.FilterData" localSheetId="0" hidden="1">'на 01.12.2019'!$A$7:$J$411</definedName>
    <definedName name="Z_D2D627FD_8F1D_4B0C_A4A1_1A515A2831A8_.wvu.FilterData" localSheetId="0" hidden="1">'на 01.12.2019'!$A$7:$J$411</definedName>
    <definedName name="Z_D343F548_3DE6_4716_9B8B_0FF1DF1B1DE3_.wvu.FilterData" localSheetId="0" hidden="1">'на 01.12.2019'!$A$7:$H$158</definedName>
    <definedName name="Z_D3607008_88A4_4735_BF9B_0D60A732D98C_.wvu.FilterData" localSheetId="0" hidden="1">'на 01.12.2019'!$A$7:$J$411</definedName>
    <definedName name="Z_D37028C2_D478_4FDC_B9A5_A1B5FA072303_.wvu.FilterData" localSheetId="0" hidden="1">'на 01.12.2019'!$A$7:$J$411</definedName>
    <definedName name="Z_D3C3EFC2_493C_4B9B_BC16_8147B08F8F65_.wvu.FilterData" localSheetId="0" hidden="1">'на 01.12.2019'!$A$7:$H$158</definedName>
    <definedName name="Z_D3D848E7_EB88_4E73_985E_C45B9AE68145_.wvu.FilterData" localSheetId="0" hidden="1">'на 01.12.2019'!$A$7:$J$411</definedName>
    <definedName name="Z_D3E86F4B_12A8_47CC_AEBE_74534991E315_.wvu.FilterData" localSheetId="0" hidden="1">'на 01.12.2019'!$A$7:$J$411</definedName>
    <definedName name="Z_D3F31BC4_4CDA_431B_BA5F_ADE76A923760_.wvu.FilterData" localSheetId="0" hidden="1">'на 01.12.2019'!$A$7:$H$158</definedName>
    <definedName name="Z_D41FF341_5913_4A9E_9CE5_B058CA00C0C7_.wvu.FilterData" localSheetId="0" hidden="1">'на 01.12.2019'!$A$7:$J$411</definedName>
    <definedName name="Z_D45ABB34_16CC_462D_8459_2034D47F465D_.wvu.FilterData" localSheetId="0" hidden="1">'на 01.12.2019'!$A$7:$H$158</definedName>
    <definedName name="Z_D479007E_A9E8_4307_A3E8_18A2BB5C55F2_.wvu.FilterData" localSheetId="0" hidden="1">'на 01.12.2019'!$A$7:$J$411</definedName>
    <definedName name="Z_D489BEDD_3BCD_49DF_9648_48FD6162F1E7_.wvu.FilterData" localSheetId="0" hidden="1">'на 01.12.2019'!$A$7:$J$411</definedName>
    <definedName name="Z_D48CEF89_B01B_4E1D_92B4_235EA4A40F11_.wvu.FilterData" localSheetId="0" hidden="1">'на 01.12.2019'!$A$7:$J$411</definedName>
    <definedName name="Z_D4970A81_9F63_471F_9226_DA2E8C61A4F3_.wvu.FilterData" localSheetId="0" hidden="1">'на 01.12.2019'!$A$7:$J$411</definedName>
    <definedName name="Z_D4B24D18_8D1D_47A1_AE9B_21E3F9EF98EE_.wvu.FilterData" localSheetId="0" hidden="1">'на 01.12.2019'!$A$7:$J$411</definedName>
    <definedName name="Z_D4C26987_0F4D_4A17_91A3_C1C154DC81B2_.wvu.FilterData" localSheetId="0" hidden="1">'на 01.12.2019'!$A$7:$J$411</definedName>
    <definedName name="Z_D4D3E883_F6A4_4364_94CA_00BA6BEEBB0B_.wvu.FilterData" localSheetId="0" hidden="1">'на 01.12.2019'!$A$7:$J$411</definedName>
    <definedName name="Z_D4E20E73_FD07_4BE4_B8FA_FE6B214643C4_.wvu.FilterData" localSheetId="0" hidden="1">'на 01.12.2019'!$A$7:$J$411</definedName>
    <definedName name="Z_D5317C3A_3EDA_404B_818D_EAF558810951_.wvu.FilterData" localSheetId="0" hidden="1">'на 01.12.2019'!$A$7:$H$158</definedName>
    <definedName name="Z_D537FB3B_712D_486A_BA32_4F73BEB2AA19_.wvu.FilterData" localSheetId="0" hidden="1">'на 01.12.2019'!$A$7:$H$158</definedName>
    <definedName name="Z_D595C49D_97EF_4321_8A15_252EDBF162F5_.wvu.FilterData" localSheetId="0" hidden="1">'на 01.12.2019'!$A$7:$J$411</definedName>
    <definedName name="Z_D6730C21_0555_4F4D_B589_9DE5CFF9C442_.wvu.FilterData" localSheetId="0" hidden="1">'на 01.12.2019'!$A$7:$H$158</definedName>
    <definedName name="Z_D692A203_B3F4_405F_AE1A_37385B86A714_.wvu.FilterData" localSheetId="0" hidden="1">'на 01.12.2019'!$A$7:$J$411</definedName>
    <definedName name="Z_D6D7FE80_F340_4943_9CA8_381604446690_.wvu.FilterData" localSheetId="0" hidden="1">'на 01.12.2019'!$A$7:$J$411</definedName>
    <definedName name="Z_D7104B72_13BA_47A2_BD7D_6C7C814EB74F_.wvu.FilterData" localSheetId="0" hidden="1">'на 01.12.2019'!$A$7:$J$411</definedName>
    <definedName name="Z_D74587C8_09B2_428F_ACC0_4DEF87F264B1_.wvu.FilterData" localSheetId="0" hidden="1">'на 01.12.2019'!$A$7:$J$411</definedName>
    <definedName name="Z_D7BC8E82_4392_4806_9DAE_D94253790B9C_.wvu.Cols" localSheetId="0" hidden="1">'на 01.12.2019'!#REF!,'на 01.12.2019'!#REF!,'на 01.12.2019'!$K:$BN</definedName>
    <definedName name="Z_D7BC8E82_4392_4806_9DAE_D94253790B9C_.wvu.FilterData" localSheetId="0" hidden="1">'на 01.12.2019'!$A$7:$J$411</definedName>
    <definedName name="Z_D7BC8E82_4392_4806_9DAE_D94253790B9C_.wvu.PrintArea" localSheetId="0" hidden="1">'на 01.12.2019'!$A$1:$BN$190</definedName>
    <definedName name="Z_D7BC8E82_4392_4806_9DAE_D94253790B9C_.wvu.PrintTitles" localSheetId="0" hidden="1">'на 01.12.2019'!$5:$7</definedName>
    <definedName name="Z_D7DA24ED_ABB7_4D6E_ACD6_4B88F5184AF8_.wvu.FilterData" localSheetId="0" hidden="1">'на 01.12.2019'!$A$7:$J$411</definedName>
    <definedName name="Z_D8418465_ECB6_40A4_8538_9D6D02B4E5CE_.wvu.FilterData" localSheetId="0" hidden="1">'на 01.12.2019'!$A$7:$H$158</definedName>
    <definedName name="Z_D84FBB24_1F53_4A51_B9A3_672EE24CBBBB_.wvu.FilterData" localSheetId="0" hidden="1">'на 01.12.2019'!$A$7:$J$411</definedName>
    <definedName name="Z_D8836A46_4276_4875_86A1_BB0E2B53006C_.wvu.FilterData" localSheetId="0" hidden="1">'на 01.12.2019'!$A$7:$H$158</definedName>
    <definedName name="Z_D8EBE17E_7A1A_4392_901C_A4C8DD4BAF28_.wvu.FilterData" localSheetId="0" hidden="1">'на 01.12.2019'!$A$7:$H$158</definedName>
    <definedName name="Z_D917D9C8_DA24_43F6_B702_2D065DC4F3EA_.wvu.FilterData" localSheetId="0" hidden="1">'на 01.12.2019'!$A$7:$J$411</definedName>
    <definedName name="Z_D921BCFE_106A_48C3_8051_F877509D5A90_.wvu.FilterData" localSheetId="0" hidden="1">'на 01.12.2019'!$A$7:$J$411</definedName>
    <definedName name="Z_D930048B_C8C6_498D_B7FD_C4CFAF447C25_.wvu.FilterData" localSheetId="0" hidden="1">'на 01.12.2019'!$A$7:$J$411</definedName>
    <definedName name="Z_D93C7415_B321_4E66_84AD_0490D011FDE7_.wvu.FilterData" localSheetId="0" hidden="1">'на 01.12.2019'!$A$7:$J$411</definedName>
    <definedName name="Z_D952F92C_16FA_49C0_ACE1_EEFE2012130A_.wvu.FilterData" localSheetId="0" hidden="1">'на 01.12.2019'!$A$7:$J$411</definedName>
    <definedName name="Z_D954D534_B88D_4A21_85D6_C0757B597D1E_.wvu.FilterData" localSheetId="0" hidden="1">'на 01.12.2019'!$A$7:$J$411</definedName>
    <definedName name="Z_D95852A1_B0FC_4AC5_B62B_5CCBE05B0D15_.wvu.FilterData" localSheetId="0" hidden="1">'на 01.12.2019'!$A$7:$J$411</definedName>
    <definedName name="Z_D959BDE9_080D_4FE3_8F84_52318978F935_.wvu.FilterData" localSheetId="0" hidden="1">'на 01.12.2019'!$A$7:$J$411</definedName>
    <definedName name="Z_D97BC9A1_860C_45CB_8FAD_B69CEE39193C_.wvu.FilterData" localSheetId="0" hidden="1">'на 01.12.2019'!$A$7:$H$158</definedName>
    <definedName name="Z_D97CD673_38FB_48B6_8FB8_0FF7F5746325_.wvu.FilterData" localSheetId="0" hidden="1">'на 01.12.2019'!$A$7:$J$411</definedName>
    <definedName name="Z_D981844C_3450_4227_997A_DB8016618FC0_.wvu.FilterData" localSheetId="0" hidden="1">'на 01.12.2019'!$A$7:$J$411</definedName>
    <definedName name="Z_D9AF22AD_2CFF_429C_97B7_A1AC24238F0C_.wvu.FilterData" localSheetId="0" hidden="1">'на 01.12.2019'!$A$7:$J$411</definedName>
    <definedName name="Z_D9CDE186_872E_4C54_B635_3E59E4427F7B_.wvu.FilterData" localSheetId="0" hidden="1">'на 01.12.2019'!$A$7:$J$411</definedName>
    <definedName name="Z_D9E7CF58_1888_4559_99D1_C71D21E76828_.wvu.FilterData" localSheetId="0" hidden="1">'на 01.12.2019'!$A$7:$J$411</definedName>
    <definedName name="Z_DA244080_1388_426A_A939_BCE866427DCE_.wvu.FilterData" localSheetId="0" hidden="1">'на 01.12.2019'!$A$7:$J$411</definedName>
    <definedName name="Z_DA3033F1_502F_4BCA_B468_CBA3E20E7254_.wvu.FilterData" localSheetId="0" hidden="1">'на 01.12.2019'!$A$7:$J$411</definedName>
    <definedName name="Z_DA5DFA2D_C1AA_42F5_8828_D1905F1C9BD0_.wvu.FilterData" localSheetId="0" hidden="1">'на 01.12.2019'!$A$7:$J$411</definedName>
    <definedName name="Z_DAB9487C_F291_4A20_8CE8_A04CF6419B39_.wvu.FilterData" localSheetId="0" hidden="1">'на 01.12.2019'!$A$7:$J$411</definedName>
    <definedName name="Z_DAC9AAEB_9A63_4C22_9074_CCD144369BE1_.wvu.FilterData" localSheetId="0" hidden="1">'на 01.12.2019'!$A$7:$J$411</definedName>
    <definedName name="Z_DB55315D_56C8_4F2C_9317_AA25AA5EAC9E_.wvu.FilterData" localSheetId="0" hidden="1">'на 01.12.2019'!$A$7:$J$411</definedName>
    <definedName name="Z_DBB88EE7_5C30_443C_A427_07BA2C7C58DA_.wvu.FilterData" localSheetId="0" hidden="1">'на 01.12.2019'!$A$7:$J$411</definedName>
    <definedName name="Z_DBF40914_927D_466F_8B6B_F333D1AFC9B0_.wvu.FilterData" localSheetId="0" hidden="1">'на 01.12.2019'!$A$7:$J$411</definedName>
    <definedName name="Z_DC263B7F_7E05_4E66_AE9F_05D6DDE635B1_.wvu.FilterData" localSheetId="0" hidden="1">'на 01.12.2019'!$A$7:$H$158</definedName>
    <definedName name="Z_DC796824_ECED_4590_A3E8_8D5A3534C637_.wvu.FilterData" localSheetId="0" hidden="1">'на 01.12.2019'!$A$7:$H$158</definedName>
    <definedName name="Z_DCC1B134_1BA2_418E_B1D0_0938D8743370_.wvu.FilterData" localSheetId="0" hidden="1">'на 01.12.2019'!$A$7:$H$158</definedName>
    <definedName name="Z_DCC98630_5CE8_4EB8_B53F_29063CBFDB7B_.wvu.FilterData" localSheetId="0" hidden="1">'на 01.12.2019'!$A$7:$J$411</definedName>
    <definedName name="Z_DCD43F69_17CB_4C08_94B1_4237BF1E81A1_.wvu.FilterData" localSheetId="0" hidden="1">'на 01.12.2019'!$A$7:$J$411</definedName>
    <definedName name="Z_DCF0AAEF_DCCD_45D0_96BB_43A3455DEADB_.wvu.FilterData" localSheetId="0" hidden="1">'на 01.12.2019'!$A$7:$J$411</definedName>
    <definedName name="Z_DD479BCC_48E3_497E_81BC_9A58CD7AC8EF_.wvu.FilterData" localSheetId="0" hidden="1">'на 01.12.2019'!$A$7:$J$411</definedName>
    <definedName name="Z_DDA68DE5_EF86_4A52_97CD_589088C5FE7A_.wvu.FilterData" localSheetId="0" hidden="1">'на 01.12.2019'!$A$7:$H$158</definedName>
    <definedName name="Z_DE210091_3D77_4964_B6B2_443A728CBE9E_.wvu.FilterData" localSheetId="0" hidden="1">'на 01.12.2019'!$A$7:$J$411</definedName>
    <definedName name="Z_DE2C3999_6F3E_4D24_86CF_8803BF5FAA48_.wvu.FilterData" localSheetId="0" hidden="1">'на 01.12.2019'!$A$7:$J$60</definedName>
    <definedName name="Z_DEA6EDB2_F27D_4C8F_B061_FD80BEC5543F_.wvu.FilterData" localSheetId="0" hidden="1">'на 01.12.2019'!$A$7:$H$158</definedName>
    <definedName name="Z_DEC0916C_F395_445D_ABBE_41FCE4F7A20B_.wvu.FilterData" localSheetId="0" hidden="1">'на 01.12.2019'!$A$7:$J$411</definedName>
    <definedName name="Z_DECE3245_1BE4_4A3F_B644_E8DE80612C1E_.wvu.FilterData" localSheetId="0" hidden="1">'на 01.12.2019'!$A$7:$J$411</definedName>
    <definedName name="Z_DF05D3F1_839D_4ABD_B109_8DDDEA6E4554_.wvu.FilterData" localSheetId="0" hidden="1">'на 01.12.2019'!$A$7:$J$411</definedName>
    <definedName name="Z_DF6B7D46_D8DB_447A_83A4_53EE18358CF2_.wvu.FilterData" localSheetId="0" hidden="1">'на 01.12.2019'!$A$7:$J$411</definedName>
    <definedName name="Z_DFB08918_D5A4_4224_AEA5_63620C0D53DD_.wvu.FilterData" localSheetId="0" hidden="1">'на 01.12.2019'!$A$7:$J$411</definedName>
    <definedName name="Z_DFFC57A9_AC13_44A1_9304_B04C6A69A49C_.wvu.FilterData" localSheetId="0" hidden="1">'на 01.12.2019'!$A$7:$J$411</definedName>
    <definedName name="Z_E0178566_B0D6_4A04_941F_723DE4642B4A_.wvu.FilterData" localSheetId="0" hidden="1">'на 01.12.2019'!$A$7:$J$411</definedName>
    <definedName name="Z_E0415026_A3A4_4408_93D6_8180A1256A98_.wvu.FilterData" localSheetId="0" hidden="1">'на 01.12.2019'!$A$7:$J$411</definedName>
    <definedName name="Z_E06FEE19_D4C1_4288_ADA7_5CB65BBBB4B6_.wvu.FilterData" localSheetId="0" hidden="1">'на 01.12.2019'!$A$7:$J$411</definedName>
    <definedName name="Z_E08AFE05_9FC9_4440_8CA6_890648C8FE48_.wvu.FilterData" localSheetId="0" hidden="1">'на 01.12.2019'!$A$7:$J$411</definedName>
    <definedName name="Z_E0B34E03_0754_4713_9A98_5ACEE69C9E71_.wvu.FilterData" localSheetId="0" hidden="1">'на 01.12.2019'!$A$7:$H$158</definedName>
    <definedName name="Z_E1E7843B_3EC3_4FFF_9B1C_53E7DE6A4004_.wvu.FilterData" localSheetId="0" hidden="1">'на 01.12.2019'!$A$7:$H$158</definedName>
    <definedName name="Z_E25FE844_1AD8_4E16_B2DB_9033A702F13A_.wvu.FilterData" localSheetId="0" hidden="1">'на 01.12.2019'!$A$7:$H$158</definedName>
    <definedName name="Z_E2861A4E_263A_4BE6_9223_2DA352B0AD2D_.wvu.FilterData" localSheetId="0" hidden="1">'на 01.12.2019'!$A$7:$H$158</definedName>
    <definedName name="Z_E2FB76DF_1C94_4620_8087_FEE12FDAA3D2_.wvu.FilterData" localSheetId="0" hidden="1">'на 01.12.2019'!$A$7:$H$158</definedName>
    <definedName name="Z_E32A8700_E851_4315_A889_932E30063272_.wvu.FilterData" localSheetId="0" hidden="1">'на 01.12.2019'!$A$7:$J$411</definedName>
    <definedName name="Z_E3C6ECC1_0F12_435D_9B36_B23F6133337F_.wvu.FilterData" localSheetId="0" hidden="1">'на 01.12.2019'!$A$7:$H$158</definedName>
    <definedName name="Z_E41459EA_F056_44F0_B971_CA485B38C4A7_.wvu.FilterData" localSheetId="0" hidden="1">'на 01.12.2019'!$A$7:$J$411</definedName>
    <definedName name="Z_E437F2F2_3B79_49F0_9901_D31498A163D7_.wvu.FilterData" localSheetId="0" hidden="1">'на 01.12.2019'!$A$7:$J$411</definedName>
    <definedName name="Z_E531BAEE_E556_4AEF_B35B_C675BD99939C_.wvu.FilterData" localSheetId="0" hidden="1">'на 01.12.2019'!$A$7:$J$411</definedName>
    <definedName name="Z_E563A17B_3B3B_4B28_89D6_A5FC82DB33C2_.wvu.FilterData" localSheetId="0" hidden="1">'на 01.12.2019'!$A$7:$J$411</definedName>
    <definedName name="Z_E5DA1B9B_62F2_4CE6_9A2F_0A446D4275B1_.wvu.FilterData" localSheetId="0" hidden="1">'на 01.12.2019'!$A$7:$J$411</definedName>
    <definedName name="Z_E5EC7523_F88D_4AD4_9A8D_84C16AB7BFC1_.wvu.FilterData" localSheetId="0" hidden="1">'на 01.12.2019'!$A$7:$J$411</definedName>
    <definedName name="Z_E62E0FFE_7555_4927_BA87_96C72751599B_.wvu.FilterData" localSheetId="0" hidden="1">'на 01.12.2019'!$A$7:$J$411</definedName>
    <definedName name="Z_E6B0F607_AC37_4539_B427_EA5DBDA71490_.wvu.FilterData" localSheetId="0" hidden="1">'на 01.12.2019'!$A$7:$J$411</definedName>
    <definedName name="Z_E6BEB68E_1813_43FA_83CB_AD563380E01C_.wvu.FilterData" localSheetId="0" hidden="1">'на 01.12.2019'!$A$7:$J$411</definedName>
    <definedName name="Z_E6F2229B_648C_45EB_AFDD_48E1933E9057_.wvu.FilterData" localSheetId="0" hidden="1">'на 01.12.2019'!$A$7:$J$411</definedName>
    <definedName name="Z_E79ABD49_719F_4887_A43D_3DE66BF8AD95_.wvu.FilterData" localSheetId="0" hidden="1">'на 01.12.2019'!$A$7:$J$411</definedName>
    <definedName name="Z_E7E34260_E3FF_494E_BB4E_1D372EA1276B_.wvu.FilterData" localSheetId="0" hidden="1">'на 01.12.2019'!$A$7:$J$411</definedName>
    <definedName name="Z_E818C85D_F563_4BCC_9747_0856B0207D9A_.wvu.FilterData" localSheetId="0" hidden="1">'на 01.12.2019'!$A$7:$J$411</definedName>
    <definedName name="Z_E85A9955_A3DD_46D7_A4A3_9B67A0E2B00C_.wvu.FilterData" localSheetId="0" hidden="1">'на 01.12.2019'!$A$7:$J$411</definedName>
    <definedName name="Z_E85CF805_B7EC_4B8E_BF6B_2D35F453C813_.wvu.FilterData" localSheetId="0" hidden="1">'на 01.12.2019'!$A$7:$J$411</definedName>
    <definedName name="Z_E8619C4F_9D0C_40CF_8636_CF30BDB53D78_.wvu.FilterData" localSheetId="0" hidden="1">'на 01.12.2019'!$A$7:$J$411</definedName>
    <definedName name="Z_E86B59AB_8419_4B63_BADC_4C4DB9795CAA_.wvu.FilterData" localSheetId="0" hidden="1">'на 01.12.2019'!$A$7:$J$411</definedName>
    <definedName name="Z_E88E1D11_18C0_4724_9D4F_2C85DDF57564_.wvu.FilterData" localSheetId="0" hidden="1">'на 01.12.2019'!$A$7:$H$158</definedName>
    <definedName name="Z_E8E447B7_386A_4449_A267_EA8A8ED2E9DF_.wvu.FilterData" localSheetId="0" hidden="1">'на 01.12.2019'!$A$7:$J$411</definedName>
    <definedName name="Z_E952215A_EF2B_4724_A091_1F77A330F7A6_.wvu.FilterData" localSheetId="0" hidden="1">'на 01.12.2019'!$A$7:$J$411</definedName>
    <definedName name="Z_E9A4F66F_BB40_4C19_8750_6E61AF1D74A1_.wvu.FilterData" localSheetId="0" hidden="1">'на 01.12.2019'!$A$7:$J$411</definedName>
    <definedName name="Z_EA16B1A6_A575_4BB9_B51E_98E088646246_.wvu.FilterData" localSheetId="0" hidden="1">'на 01.12.2019'!$A$7:$J$411</definedName>
    <definedName name="Z_EA234825_5817_4C50_AC45_83D70F061045_.wvu.FilterData" localSheetId="0" hidden="1">'на 01.12.2019'!$A$7:$J$411</definedName>
    <definedName name="Z_EA26BD39_D295_43F0_9554_645E38E73803_.wvu.FilterData" localSheetId="0" hidden="1">'на 01.12.2019'!$A$7:$J$411</definedName>
    <definedName name="Z_EA769D6D_3269_481D_9974_BC10C6C55FF6_.wvu.FilterData" localSheetId="0" hidden="1">'на 01.12.2019'!$A$7:$H$158</definedName>
    <definedName name="Z_EA7BB06C_40E6_4375_9BE4_353C118D0D8A_.wvu.FilterData" localSheetId="0" hidden="1">'на 01.12.2019'!$A$7:$J$411</definedName>
    <definedName name="Z_EAEC0497_D454_492F_A78A_948CBC8B7349_.wvu.FilterData" localSheetId="0" hidden="1">'на 01.12.2019'!$A$7:$J$411</definedName>
    <definedName name="Z_EB2D8BE6_72BC_4D23_BEC7_DBF109493B0C_.wvu.FilterData" localSheetId="0" hidden="1">'на 01.12.2019'!$A$7:$J$411</definedName>
    <definedName name="Z_EBCDBD63_50FE_4D52_B280_2A723FA77236_.wvu.FilterData" localSheetId="0" hidden="1">'на 01.12.2019'!$A$7:$H$158</definedName>
    <definedName name="Z_EBE6EB5A_28BA_42FD_8E13_84A84E5CEFFA_.wvu.FilterData" localSheetId="0" hidden="1">'на 01.12.2019'!$A$7:$J$411</definedName>
    <definedName name="Z_EC6B58CC_C695_4EAF_B026_DA7CE6279D7A_.wvu.FilterData" localSheetId="0" hidden="1">'на 01.12.2019'!$A$7:$J$411</definedName>
    <definedName name="Z_EC741CE0_C720_481D_9CFE_596247B0CF36_.wvu.FilterData" localSheetId="0" hidden="1">'на 01.12.2019'!$A$7:$J$411</definedName>
    <definedName name="Z_EC7DFC56_670B_4634_9C36_1A0E9779A8AB_.wvu.FilterData" localSheetId="0" hidden="1">'на 01.12.2019'!$A$7:$J$411</definedName>
    <definedName name="Z_EC7EDFF4_8717_443E_A482_A625A9C4247F_.wvu.FilterData" localSheetId="0" hidden="1">'на 01.12.2019'!$A$7:$J$411</definedName>
    <definedName name="Z_ECDB9DF1_6EBE_4872_A4EA_C132DB4F17D1_.wvu.FilterData" localSheetId="0" hidden="1">'на 01.12.2019'!$A$7:$J$411</definedName>
    <definedName name="Z_ED3CA1AD_27FA_49EB_91E7_60AB4F0D9C59_.wvu.FilterData" localSheetId="0" hidden="1">'на 01.12.2019'!$A$7:$J$411</definedName>
    <definedName name="Z_ED5F05CF_0821_469C_A3FE_35B2692E3A2E_.wvu.FilterData" localSheetId="0" hidden="1">'на 01.12.2019'!$A$7:$J$411</definedName>
    <definedName name="Z_ED74FBD3_DF35_4798_8C2A_7ADA46D140AA_.wvu.FilterData" localSheetId="0" hidden="1">'на 01.12.2019'!$A$7:$H$158</definedName>
    <definedName name="Z_EF1610FE_843B_4864_9DAD_05F697DD47DC_.wvu.FilterData" localSheetId="0" hidden="1">'на 01.12.2019'!$A$7:$J$411</definedName>
    <definedName name="Z_EFFADE78_6F23_4B5D_AE74_3E82BA29B398_.wvu.FilterData" localSheetId="0" hidden="1">'на 01.12.2019'!$A$7:$H$158</definedName>
    <definedName name="Z_F05EFB87_3BE7_41AF_8465_1EA73F5E8818_.wvu.FilterData" localSheetId="0" hidden="1">'на 01.12.2019'!$A$7:$J$411</definedName>
    <definedName name="Z_F0EB967D_F079_4FD4_AD5F_5BA84E405B49_.wvu.FilterData" localSheetId="0" hidden="1">'на 01.12.2019'!$A$7:$J$411</definedName>
    <definedName name="Z_F140A98E_30AA_4FD0_8B93_08F8951EDE5E_.wvu.FilterData" localSheetId="0" hidden="1">'на 01.12.2019'!$A$7:$H$158</definedName>
    <definedName name="Z_F1D58EA3_233E_4B2C_907F_20FB7B32BCEB_.wvu.FilterData" localSheetId="0" hidden="1">'на 01.12.2019'!$A$7:$J$411</definedName>
    <definedName name="Z_F2110B0B_AAE7_42F0_B553_C360E9249AD4_.wvu.Cols" localSheetId="0" hidden="1">'на 01.12.2019'!#REF!,'на 01.12.2019'!#REF!,'на 01.12.2019'!$K:$BN</definedName>
    <definedName name="Z_F2110B0B_AAE7_42F0_B553_C360E9249AD4_.wvu.FilterData" localSheetId="0" hidden="1">'на 01.12.2019'!$A$7:$J$411</definedName>
    <definedName name="Z_F2110B0B_AAE7_42F0_B553_C360E9249AD4_.wvu.PrintArea" localSheetId="0" hidden="1">'на 01.12.2019'!$A$1:$BN$190</definedName>
    <definedName name="Z_F2110B0B_AAE7_42F0_B553_C360E9249AD4_.wvu.PrintTitles" localSheetId="0" hidden="1">'на 01.12.2019'!$5:$7</definedName>
    <definedName name="Z_F24FF7CE_BEE9_4D69_9CC9_1D573409219A_.wvu.FilterData" localSheetId="0" hidden="1">'на 01.12.2019'!$A$7:$J$411</definedName>
    <definedName name="Z_F2B210B3_A608_46A5_94E1_E525F8F6A2C4_.wvu.FilterData" localSheetId="0" hidden="1">'на 01.12.2019'!$A$7:$J$411</definedName>
    <definedName name="Z_F30FADD4_07E9_4B4F_B53A_86E542EF0570_.wvu.FilterData" localSheetId="0" hidden="1">'на 01.12.2019'!$A$7:$J$411</definedName>
    <definedName name="Z_F31E06D7_BB46_4306_AC80_7D867336978C_.wvu.FilterData" localSheetId="0" hidden="1">'на 01.12.2019'!$A$7:$J$411</definedName>
    <definedName name="Z_F338BCFF_FE37_4512_82DE_8C10862CD583_.wvu.FilterData" localSheetId="0" hidden="1">'на 01.12.2019'!$A$7:$J$411</definedName>
    <definedName name="Z_F34EC6B1_390D_4B75_852C_F8775ACC3B29_.wvu.FilterData" localSheetId="0" hidden="1">'на 01.12.2019'!$A$7:$J$411</definedName>
    <definedName name="Z_F3E148B1_ED1B_4330_84E7_EFC4722C807A_.wvu.FilterData" localSheetId="0" hidden="1">'на 01.12.2019'!$A$7:$J$411</definedName>
    <definedName name="Z_F3EB4276_07ED_4C3D_8305_EFD9881E26ED_.wvu.FilterData" localSheetId="0" hidden="1">'на 01.12.2019'!$A$7:$J$411</definedName>
    <definedName name="Z_F3F1BB49_52AF_48BB_95BC_060170851629_.wvu.FilterData" localSheetId="0" hidden="1">'на 01.12.2019'!$A$7:$J$411</definedName>
    <definedName name="Z_F413BB5D_EA53_42FB_84EF_A630DFA6E3CE_.wvu.FilterData" localSheetId="0" hidden="1">'на 01.12.2019'!$A$7:$J$411</definedName>
    <definedName name="Z_F424C8EB_1FD1_4B7C_BB16_C87F07FB1A66_.wvu.FilterData" localSheetId="0" hidden="1">'на 01.12.2019'!$A$7:$J$411</definedName>
    <definedName name="Z_F48552A9_1F3B_415E_B25A_3A35D2E6EB46_.wvu.FilterData" localSheetId="0" hidden="1">'на 01.12.2019'!$A$7:$J$411</definedName>
    <definedName name="Z_F4D51502_0CCD_4E1C_8387_D94D30666E39_.wvu.FilterData" localSheetId="0" hidden="1">'на 01.12.2019'!$A$7:$J$411</definedName>
    <definedName name="Z_F52002B9_A233_461F_9C02_2195A969869E_.wvu.FilterData" localSheetId="0" hidden="1">'на 01.12.2019'!$A$7:$J$411</definedName>
    <definedName name="Z_F5904F57_BE1E_4C1A_B9F2_3334C6090028_.wvu.FilterData" localSheetId="0" hidden="1">'на 01.12.2019'!$A$7:$J$411</definedName>
    <definedName name="Z_F5A92536_7ADF_4574_9094_4E9E2907828D_.wvu.FilterData" localSheetId="0" hidden="1">'на 01.12.2019'!$A$7:$J$411</definedName>
    <definedName name="Z_F5F50589_1DF0_4A91_A5AE_A081904AF6B0_.wvu.FilterData" localSheetId="0" hidden="1">'на 01.12.2019'!$A$7:$J$411</definedName>
    <definedName name="Z_F66AFAC6_2D91_47B3_B144_43AE4E90F02F_.wvu.FilterData" localSheetId="0" hidden="1">'на 01.12.2019'!$A$7:$J$411</definedName>
    <definedName name="Z_F675BEC0_5D51_42CD_8359_31DF2F226166_.wvu.FilterData" localSheetId="0" hidden="1">'на 01.12.2019'!$A$7:$J$411</definedName>
    <definedName name="Z_F6F4D1CA_4991_462D_A51D_FD0D91822706_.wvu.FilterData" localSheetId="0" hidden="1">'на 01.12.2019'!$A$7:$J$411</definedName>
    <definedName name="Z_F7FC106B_79FE_40D3_AA43_206A7284AC4B_.wvu.FilterData" localSheetId="0" hidden="1">'на 01.12.2019'!$A$7:$J$411</definedName>
    <definedName name="Z_F800C951_7E3C_42D6_B362_3CDF78E7F025_.wvu.FilterData" localSheetId="0" hidden="1">'на 01.12.2019'!$A$7:$J$411</definedName>
    <definedName name="Z_F8CD48ED_A67F_492E_A417_09D352E93E12_.wvu.FilterData" localSheetId="0" hidden="1">'на 01.12.2019'!$A$7:$H$158</definedName>
    <definedName name="Z_F8E4304E_2CC4_4F73_A08A_BA6FE8EB77EF_.wvu.FilterData" localSheetId="0" hidden="1">'на 01.12.2019'!$A$7:$J$411</definedName>
    <definedName name="Z_F9AF50D2_05C8_4D13_9F15_43FAA7F1CB7A_.wvu.FilterData" localSheetId="0" hidden="1">'на 01.12.2019'!$A$7:$J$411</definedName>
    <definedName name="Z_F9F96D65_7E5D_4EDB_B47B_CD800EE8793F_.wvu.FilterData" localSheetId="0" hidden="1">'на 01.12.2019'!$A$7:$H$158</definedName>
    <definedName name="Z_FA263ADC_F7F9_4F21_8D0A_B162CFE58321_.wvu.FilterData" localSheetId="0" hidden="1">'на 01.12.2019'!$A$7:$J$411</definedName>
    <definedName name="Z_FA270880_5E39_4EAA_BE02_BDB906770A67_.wvu.FilterData" localSheetId="0" hidden="1">'на 01.12.2019'!$A$7:$J$411</definedName>
    <definedName name="Z_FA47CA05_CCF1_4EDC_AAF6_26967695B1D8_.wvu.FilterData" localSheetId="0" hidden="1">'на 01.12.2019'!$A$7:$J$411</definedName>
    <definedName name="Z_FA687933_7694_4C0F_8982_34C11239740C_.wvu.FilterData" localSheetId="0" hidden="1">'на 01.12.2019'!$A$7:$J$411</definedName>
    <definedName name="Z_FA9FECB8_BA16_47CC_97A5_FF0276B7BA2A_.wvu.FilterData" localSheetId="0" hidden="1">'на 01.12.2019'!$A$7:$J$411</definedName>
    <definedName name="Z_FADBBBF4_A5FD_47EA_87AF_F3DC2DF00CA8_.wvu.FilterData" localSheetId="0" hidden="1">'на 01.12.2019'!$A$7:$J$411</definedName>
    <definedName name="Z_FAEA1540_FB92_4A7F_8E18_381E2C6FAF74_.wvu.FilterData" localSheetId="0" hidden="1">'на 01.12.2019'!$A$7:$H$158</definedName>
    <definedName name="Z_FB2B2898_07E8_4F64_9660_A5CFE0C3B2A1_.wvu.FilterData" localSheetId="0" hidden="1">'на 01.12.2019'!$A$7:$J$411</definedName>
    <definedName name="Z_FB35B37B_2F7F_4D23_B40F_380D683C704C_.wvu.FilterData" localSheetId="0" hidden="1">'на 01.12.2019'!$A$7:$J$411</definedName>
    <definedName name="Z_FBEEEF36_B47B_4551_8D8A_904E9E1222D4_.wvu.FilterData" localSheetId="0" hidden="1">'на 01.12.2019'!$A$7:$H$158</definedName>
    <definedName name="Z_FBFEC7B7_C5D0_44F3_87E7_66C52A67E842_.wvu.FilterData" localSheetId="0" hidden="1">'на 01.12.2019'!$A$7:$J$411</definedName>
    <definedName name="Z_FC5D3D29_E6B6_4724_B01C_EFC5C58D36F7_.wvu.FilterData" localSheetId="0" hidden="1">'на 01.12.2019'!$A$7:$J$411</definedName>
    <definedName name="Z_FC921717_EFFF_4C5F_AE15_5DB48A6B2DDC_.wvu.FilterData" localSheetId="0" hidden="1">'на 01.12.2019'!$A$7:$J$411</definedName>
    <definedName name="Z_FCC3AE73_E537_4FEF_8316_D2033D529D47_.wvu.FilterData" localSheetId="0" hidden="1">'на 01.12.2019'!$A$7:$J$411</definedName>
    <definedName name="Z_FCFEE462_86B3_4D22_A291_C53135F468F2_.wvu.FilterData" localSheetId="0" hidden="1">'на 01.12.2019'!$A$7:$J$411</definedName>
    <definedName name="Z_FD01F790_1BBF_4238_916B_FA56833C331E_.wvu.FilterData" localSheetId="0" hidden="1">'на 01.12.2019'!$A$7:$J$411</definedName>
    <definedName name="Z_FD0E1B66_1ED2_4768_AEAA_4813773FCD1B_.wvu.FilterData" localSheetId="0" hidden="1">'на 01.12.2019'!$A$7:$H$158</definedName>
    <definedName name="Z_FD3BE8C9_37F8_4B3C_B2C7_E77CF8E04BFB_.wvu.FilterData" localSheetId="0" hidden="1">'на 01.12.2019'!$A$7:$J$411</definedName>
    <definedName name="Z_FD5CEF9A_4499_4018_A32D_B5C5AF11D935_.wvu.FilterData" localSheetId="0" hidden="1">'на 01.12.2019'!$A$7:$J$411</definedName>
    <definedName name="Z_FD5EDEE5_A3CE_4C43_835A_373611C65308_.wvu.FilterData" localSheetId="0" hidden="1">'на 01.12.2019'!$A$7:$J$411</definedName>
    <definedName name="Z_FD66CF31_1A62_4649_ABF8_67009C9EEFA8_.wvu.FilterData" localSheetId="0" hidden="1">'на 01.12.2019'!$A$7:$J$411</definedName>
    <definedName name="Z_FDDB310B_7AE0_49CB_BE16_F49E6EF78E5F_.wvu.FilterData" localSheetId="0" hidden="1">'на 01.12.2019'!$A$7:$J$411</definedName>
    <definedName name="Z_FDE37E7A_0D62_48F6_B80B_D6356ECC791B_.wvu.FilterData" localSheetId="0" hidden="1">'на 01.12.2019'!$A$7:$J$411</definedName>
    <definedName name="Z_FE9D531A_F987_4486_AC6F_37568587E0CC_.wvu.FilterData" localSheetId="0" hidden="1">'на 01.12.2019'!$A$7:$J$411</definedName>
    <definedName name="Z_FEE18FC2_E5D2_4C59_B7D0_FDF82F2008D4_.wvu.FilterData" localSheetId="0" hidden="1">'на 01.12.2019'!$A$7:$J$411</definedName>
    <definedName name="Z_FEF0FD9C_0AF1_4157_A391_071CD507BEBA_.wvu.FilterData" localSheetId="0" hidden="1">'на 01.12.2019'!$A$7:$J$411</definedName>
    <definedName name="Z_FEFFCD5F_F237_4316_B50A_6C71D0FF3363_.wvu.FilterData" localSheetId="0" hidden="1">'на 01.12.2019'!$A$7:$J$411</definedName>
    <definedName name="Z_FF7CC20D_CA9E_46D2_A113_9EB09E8A7DF6_.wvu.FilterData" localSheetId="0" hidden="1">'на 01.12.2019'!$A$7:$H$158</definedName>
    <definedName name="Z_FF7F531F_28CE_4C28_BA81_DE242DB82E03_.wvu.FilterData" localSheetId="0" hidden="1">'на 01.12.2019'!$A$7:$J$411</definedName>
    <definedName name="Z_FF9EFDBE_F5FD_432E_96BA_C22D4E9B91D4_.wvu.FilterData" localSheetId="0" hidden="1">'на 01.12.2019'!$A$7:$J$411</definedName>
    <definedName name="Z_FFBF84C0_8EC1_41E5_A130_1EB26E22D86E_.wvu.FilterData" localSheetId="0" hidden="1">'на 01.12.2019'!$A$7:$J$411</definedName>
    <definedName name="_xlnm.Print_Titles" localSheetId="0">'на 01.12.2019'!$5:$8</definedName>
    <definedName name="_xlnm.Print_Area" localSheetId="0">'на 01.12.2019'!$A$1:$J$210</definedName>
  </definedNames>
  <calcPr calcId="144525"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22"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743"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I202" i="1" l="1"/>
  <c r="I32" i="1"/>
  <c r="H44" i="1"/>
  <c r="F44" i="1"/>
  <c r="E46" i="1"/>
  <c r="H38" i="1" l="1"/>
  <c r="H39" i="1"/>
  <c r="E40" i="1"/>
  <c r="I51" i="1"/>
  <c r="I25" i="1"/>
  <c r="I24" i="1" l="1"/>
  <c r="I183" i="1" l="1"/>
  <c r="I182" i="1"/>
  <c r="I162" i="1"/>
  <c r="I163" i="1"/>
  <c r="I161" i="1"/>
  <c r="G84" i="1"/>
  <c r="E84" i="1"/>
  <c r="G83" i="1"/>
  <c r="E83" i="1"/>
  <c r="G176" i="1" l="1"/>
  <c r="I26" i="1" l="1"/>
  <c r="G148" i="1"/>
  <c r="E148" i="1"/>
  <c r="D148" i="1"/>
  <c r="D84" i="1"/>
  <c r="C84" i="1"/>
  <c r="D83" i="1"/>
  <c r="C83" i="1"/>
  <c r="I17" i="1"/>
  <c r="I176" i="1" l="1"/>
  <c r="I201" i="1" l="1"/>
  <c r="G114" i="1" l="1"/>
  <c r="G113" i="1"/>
  <c r="E114" i="1"/>
  <c r="E113" i="1"/>
  <c r="D113" i="1"/>
  <c r="I29" i="1" l="1"/>
  <c r="I114" i="1"/>
  <c r="I113" i="1"/>
  <c r="I83" i="1"/>
  <c r="I123" i="1" l="1"/>
  <c r="E161" i="1"/>
  <c r="I175" i="1" l="1"/>
  <c r="E26" i="1" l="1"/>
  <c r="D159" i="1" l="1"/>
  <c r="C32" i="1" l="1"/>
  <c r="I76" i="1" l="1"/>
  <c r="I105" i="1"/>
  <c r="D181" i="1" l="1"/>
  <c r="C181" i="1"/>
  <c r="E77" i="1" l="1"/>
  <c r="G77" i="1"/>
  <c r="D105" i="1"/>
  <c r="E105" i="1"/>
  <c r="F105" i="1"/>
  <c r="G105" i="1"/>
  <c r="H105" i="1"/>
  <c r="C105" i="1"/>
  <c r="G78" i="1"/>
  <c r="E78" i="1"/>
  <c r="I84" i="1"/>
  <c r="C78" i="1"/>
  <c r="C101" i="1"/>
  <c r="I78" i="1" l="1"/>
  <c r="I81" i="1"/>
  <c r="C77" i="1"/>
  <c r="C75" i="1" s="1"/>
  <c r="D78" i="1"/>
  <c r="E165" i="1"/>
  <c r="I101" i="1" l="1"/>
  <c r="H99" i="1"/>
  <c r="G99" i="1"/>
  <c r="F99" i="1"/>
  <c r="E99" i="1"/>
  <c r="C99" i="1"/>
  <c r="I99" i="1" l="1"/>
  <c r="I77" i="1"/>
  <c r="D101" i="1"/>
  <c r="D99" i="1" l="1"/>
  <c r="D77" i="1"/>
  <c r="H26" i="1" l="1"/>
  <c r="H181" i="1" l="1"/>
  <c r="F181" i="1"/>
  <c r="C93" i="1" l="1"/>
  <c r="D93" i="1"/>
  <c r="C87" i="1"/>
  <c r="D87" i="1"/>
  <c r="I143" i="1" l="1"/>
  <c r="E141" i="1"/>
  <c r="D141" i="1"/>
  <c r="I141" i="1" s="1"/>
  <c r="F138" i="1"/>
  <c r="I137" i="1"/>
  <c r="I138" i="1"/>
  <c r="I136" i="1"/>
  <c r="F141" i="1" l="1"/>
  <c r="I135" i="1"/>
  <c r="I39" i="1"/>
  <c r="I40" i="1"/>
  <c r="G130" i="1" l="1"/>
  <c r="C131" i="1" l="1"/>
  <c r="I200" i="1"/>
  <c r="G29" i="1"/>
  <c r="E202" i="1" l="1"/>
  <c r="H201" i="1" l="1"/>
  <c r="F201" i="1"/>
  <c r="F200" i="1" l="1"/>
  <c r="F24" i="1" l="1"/>
  <c r="H24" i="1"/>
  <c r="C148" i="1" l="1"/>
  <c r="E131" i="1" l="1"/>
  <c r="I180" i="1" l="1"/>
  <c r="E183" i="1"/>
  <c r="E163" i="1"/>
  <c r="H149" i="1" l="1"/>
  <c r="F149" i="1"/>
  <c r="I57" i="1" l="1"/>
  <c r="E159" i="1" l="1"/>
  <c r="H96" i="1" l="1"/>
  <c r="F96" i="1"/>
  <c r="I93" i="1"/>
  <c r="H95" i="1"/>
  <c r="F95" i="1"/>
  <c r="G93" i="1"/>
  <c r="E93" i="1"/>
  <c r="C113" i="1"/>
  <c r="C71" i="1" s="1"/>
  <c r="D114" i="1"/>
  <c r="C114" i="1"/>
  <c r="I75" i="1" l="1"/>
  <c r="G75" i="1"/>
  <c r="E75" i="1"/>
  <c r="H93" i="1"/>
  <c r="F93" i="1"/>
  <c r="I148" i="1" l="1"/>
  <c r="I147" i="1" s="1"/>
  <c r="D147" i="1" l="1"/>
  <c r="I21" i="1" l="1"/>
  <c r="G14" i="1" l="1"/>
  <c r="G13" i="1"/>
  <c r="I45" i="1" l="1"/>
  <c r="I44" i="1"/>
  <c r="I208" i="1"/>
  <c r="I207" i="1"/>
  <c r="I134" i="1" l="1"/>
  <c r="I133" i="1"/>
  <c r="G134" i="1"/>
  <c r="G133" i="1"/>
  <c r="G132" i="1"/>
  <c r="G131" i="1"/>
  <c r="E130" i="1"/>
  <c r="E132" i="1"/>
  <c r="E133" i="1"/>
  <c r="E134" i="1"/>
  <c r="D131" i="1"/>
  <c r="D132" i="1"/>
  <c r="D133" i="1"/>
  <c r="D134" i="1"/>
  <c r="C132" i="1"/>
  <c r="C133" i="1"/>
  <c r="C134" i="1"/>
  <c r="G129" i="1" l="1"/>
  <c r="D130" i="1" l="1"/>
  <c r="C130" i="1"/>
  <c r="H126" i="1"/>
  <c r="F126" i="1"/>
  <c r="H125" i="1"/>
  <c r="F125" i="1"/>
  <c r="G123" i="1"/>
  <c r="E123" i="1"/>
  <c r="D123" i="1"/>
  <c r="C123" i="1"/>
  <c r="F123" i="1" l="1"/>
  <c r="H123" i="1"/>
  <c r="I192" i="1"/>
  <c r="I193" i="1"/>
  <c r="I191" i="1"/>
  <c r="I177" i="1"/>
  <c r="I209" i="1"/>
  <c r="H208" i="1"/>
  <c r="H207" i="1"/>
  <c r="F207" i="1"/>
  <c r="G205" i="1"/>
  <c r="D205" i="1"/>
  <c r="C205" i="1"/>
  <c r="I203" i="1"/>
  <c r="I197" i="1" l="1"/>
  <c r="I173" i="1"/>
  <c r="F208" i="1"/>
  <c r="E205" i="1"/>
  <c r="I205" i="1"/>
  <c r="H205" i="1"/>
  <c r="F205" i="1" l="1"/>
  <c r="H182" i="1" l="1"/>
  <c r="I132" i="1" l="1"/>
  <c r="G159" i="1"/>
  <c r="C159" i="1"/>
  <c r="G180" i="1"/>
  <c r="F182" i="1"/>
  <c r="C180" i="1"/>
  <c r="G55" i="1"/>
  <c r="D55" i="1"/>
  <c r="C55" i="1"/>
  <c r="I55" i="1"/>
  <c r="D180" i="1" l="1"/>
  <c r="H183" i="1"/>
  <c r="H55" i="1"/>
  <c r="H159" i="1"/>
  <c r="F183" i="1"/>
  <c r="E180" i="1"/>
  <c r="H180" i="1" l="1"/>
  <c r="F180" i="1"/>
  <c r="C29" i="1"/>
  <c r="I131" i="1" l="1"/>
  <c r="I47" i="1"/>
  <c r="I130" i="1" l="1"/>
  <c r="H78" i="1"/>
  <c r="H77" i="1"/>
  <c r="F78" i="1"/>
  <c r="F77" i="1"/>
  <c r="F119" i="1"/>
  <c r="I129" i="1" l="1"/>
  <c r="H89" i="1"/>
  <c r="H90" i="1"/>
  <c r="F90" i="1"/>
  <c r="E43" i="1" l="1"/>
  <c r="F26" i="1" l="1"/>
  <c r="E177" i="1"/>
  <c r="E203" i="1" l="1"/>
  <c r="G141" i="1" l="1"/>
  <c r="H163" i="1" l="1"/>
  <c r="G21" i="1" l="1"/>
  <c r="F143" i="1" l="1"/>
  <c r="D72" i="1" l="1"/>
  <c r="D66" i="1" s="1"/>
  <c r="H169" i="1" l="1"/>
  <c r="C49" i="1" l="1"/>
  <c r="E193" i="1"/>
  <c r="H84" i="1" l="1"/>
  <c r="F84" i="1"/>
  <c r="H83" i="1"/>
  <c r="F83" i="1"/>
  <c r="G81" i="1"/>
  <c r="E81" i="1"/>
  <c r="D81" i="1"/>
  <c r="C81" i="1"/>
  <c r="F81" i="1" l="1"/>
  <c r="H81" i="1"/>
  <c r="F89" i="1" l="1"/>
  <c r="I87" i="1"/>
  <c r="G87" i="1"/>
  <c r="E87" i="1"/>
  <c r="H87" i="1" l="1"/>
  <c r="F87" i="1"/>
  <c r="H176" i="1" l="1"/>
  <c r="H200" i="1" l="1"/>
  <c r="E190" i="1" l="1"/>
  <c r="I71" i="1" l="1"/>
  <c r="D71" i="1" l="1"/>
  <c r="C190" i="1" l="1"/>
  <c r="D190" i="1" l="1"/>
  <c r="H32" i="1" l="1"/>
  <c r="F40" i="1" l="1"/>
  <c r="C21" i="1" l="1"/>
  <c r="I70" i="1" l="1"/>
  <c r="H70" i="1"/>
  <c r="G70" i="1"/>
  <c r="G64" i="1" s="1"/>
  <c r="F70" i="1"/>
  <c r="I74" i="1"/>
  <c r="H74" i="1"/>
  <c r="G74" i="1"/>
  <c r="F74" i="1"/>
  <c r="H40" i="1"/>
  <c r="G37" i="1" l="1"/>
  <c r="F38" i="1" l="1"/>
  <c r="E37" i="1"/>
  <c r="D75" i="1" l="1"/>
  <c r="F75" i="1" l="1"/>
  <c r="H75" i="1"/>
  <c r="F161" i="1" l="1"/>
  <c r="E33" i="1" l="1"/>
  <c r="F137" i="1" l="1"/>
  <c r="F136" i="1"/>
  <c r="H137" i="1"/>
  <c r="H136" i="1"/>
  <c r="F169" i="1" l="1"/>
  <c r="H161" i="1" l="1"/>
  <c r="H162" i="1"/>
  <c r="C37" i="1" l="1"/>
  <c r="F163" i="1" l="1"/>
  <c r="D37" i="1"/>
  <c r="F159" i="1" l="1"/>
  <c r="I159" i="1"/>
  <c r="C43" i="1"/>
  <c r="H192" i="1" l="1"/>
  <c r="H191" i="1"/>
  <c r="F191" i="1"/>
  <c r="F45" i="1" l="1"/>
  <c r="I65" i="1" l="1"/>
  <c r="I11" i="1" s="1"/>
  <c r="D173" i="1" l="1"/>
  <c r="I153" i="1" l="1"/>
  <c r="I190" i="1" l="1"/>
  <c r="G190" i="1"/>
  <c r="F192" i="1"/>
  <c r="H190" i="1" l="1"/>
  <c r="F190" i="1"/>
  <c r="H138" i="1" l="1"/>
  <c r="I37" i="1" l="1"/>
  <c r="H45" i="1"/>
  <c r="H46" i="1"/>
  <c r="E34" i="1" l="1"/>
  <c r="E29" i="1" s="1"/>
  <c r="D167" i="1"/>
  <c r="E167" i="1"/>
  <c r="G167" i="1"/>
  <c r="I167" i="1"/>
  <c r="C167" i="1"/>
  <c r="H167" i="1" l="1"/>
  <c r="F167" i="1"/>
  <c r="D43" i="1" l="1"/>
  <c r="G147" i="1"/>
  <c r="C147" i="1"/>
  <c r="H120" i="1" l="1"/>
  <c r="F120" i="1"/>
  <c r="H119" i="1"/>
  <c r="I117" i="1"/>
  <c r="G117" i="1"/>
  <c r="E117" i="1"/>
  <c r="D117" i="1"/>
  <c r="C117" i="1"/>
  <c r="E116" i="1"/>
  <c r="D116" i="1"/>
  <c r="C116" i="1"/>
  <c r="C74" i="1" s="1"/>
  <c r="I115" i="1"/>
  <c r="G115" i="1"/>
  <c r="E115" i="1"/>
  <c r="D115" i="1"/>
  <c r="C115" i="1"/>
  <c r="I72" i="1"/>
  <c r="G72" i="1"/>
  <c r="E72" i="1"/>
  <c r="C72" i="1"/>
  <c r="E71" i="1"/>
  <c r="E65" i="1" s="1"/>
  <c r="E112" i="1"/>
  <c r="D112" i="1"/>
  <c r="C112" i="1"/>
  <c r="C70" i="1" s="1"/>
  <c r="I68" i="1"/>
  <c r="I14" i="1" s="1"/>
  <c r="I69" i="1" l="1"/>
  <c r="E74" i="1"/>
  <c r="E70" i="1"/>
  <c r="C65" i="1"/>
  <c r="C11" i="1" s="1"/>
  <c r="D70" i="1"/>
  <c r="D74" i="1"/>
  <c r="I111" i="1"/>
  <c r="D111" i="1"/>
  <c r="E111" i="1"/>
  <c r="C111" i="1"/>
  <c r="F113" i="1"/>
  <c r="F71" i="1" s="1"/>
  <c r="F114" i="1"/>
  <c r="F72" i="1" s="1"/>
  <c r="H114" i="1"/>
  <c r="H72" i="1" s="1"/>
  <c r="G71" i="1"/>
  <c r="G65" i="1" s="1"/>
  <c r="F117" i="1"/>
  <c r="H117" i="1"/>
  <c r="E69" i="1" l="1"/>
  <c r="C64" i="1"/>
  <c r="C10" i="1" s="1"/>
  <c r="C69" i="1"/>
  <c r="E66" i="1"/>
  <c r="I67" i="1"/>
  <c r="I13" i="1" s="1"/>
  <c r="D69" i="1"/>
  <c r="F111" i="1"/>
  <c r="H113" i="1"/>
  <c r="H71" i="1" s="1"/>
  <c r="G111" i="1"/>
  <c r="H111" i="1" s="1"/>
  <c r="F69" i="1" l="1"/>
  <c r="G69" i="1"/>
  <c r="H69" i="1" s="1"/>
  <c r="F32" i="1" l="1"/>
  <c r="G10" i="1"/>
  <c r="G135" i="1" l="1"/>
  <c r="I43" i="1" l="1"/>
  <c r="D21" i="1" l="1"/>
  <c r="H175" i="1"/>
  <c r="F175" i="1"/>
  <c r="H21" i="1" l="1"/>
  <c r="F176" i="1" l="1"/>
  <c r="C197" i="1" l="1"/>
  <c r="G43" i="1" l="1"/>
  <c r="F46" i="1"/>
  <c r="E58" i="1" l="1"/>
  <c r="E12" i="1" l="1"/>
  <c r="E55" i="1"/>
  <c r="E21" i="1"/>
  <c r="F21" i="1" l="1"/>
  <c r="F55" i="1"/>
  <c r="I49" i="1"/>
  <c r="G173" i="1" l="1"/>
  <c r="I66" i="1" l="1"/>
  <c r="I12" i="1" s="1"/>
  <c r="I64" i="1"/>
  <c r="I10" i="1" s="1"/>
  <c r="I9" i="1" l="1"/>
  <c r="I62" i="1"/>
  <c r="F39" i="1" l="1"/>
  <c r="H51" i="1"/>
  <c r="G49" i="1"/>
  <c r="D49" i="1"/>
  <c r="F51" i="1"/>
  <c r="E49" i="1" l="1"/>
  <c r="F37" i="1"/>
  <c r="H37" i="1"/>
  <c r="H49" i="1"/>
  <c r="F49" i="1" l="1"/>
  <c r="F43" i="1"/>
  <c r="H43" i="1"/>
  <c r="H25" i="1"/>
  <c r="H165" i="1"/>
  <c r="F165" i="1"/>
  <c r="F202" i="1"/>
  <c r="H202" i="1"/>
  <c r="G197" i="1"/>
  <c r="E197" i="1"/>
  <c r="D197" i="1"/>
  <c r="F25" i="1"/>
  <c r="H197" i="1" l="1"/>
  <c r="F197" i="1"/>
  <c r="D29" i="1"/>
  <c r="F29" i="1" l="1"/>
  <c r="H29" i="1"/>
  <c r="E173" i="1" l="1"/>
  <c r="C173" i="1"/>
  <c r="H173" i="1" l="1"/>
  <c r="F173" i="1"/>
  <c r="F162" i="1" l="1"/>
  <c r="G153" i="1"/>
  <c r="E153" i="1"/>
  <c r="D153" i="1"/>
  <c r="C153" i="1"/>
  <c r="H148" i="1"/>
  <c r="F148" i="1"/>
  <c r="E147" i="1"/>
  <c r="H143" i="1"/>
  <c r="C141" i="1"/>
  <c r="E135" i="1"/>
  <c r="D135" i="1"/>
  <c r="C135" i="1"/>
  <c r="C68" i="1"/>
  <c r="C14" i="1" s="1"/>
  <c r="C67" i="1"/>
  <c r="C13" i="1" s="1"/>
  <c r="G66" i="1"/>
  <c r="C66" i="1"/>
  <c r="C12" i="1" s="1"/>
  <c r="G11" i="1"/>
  <c r="C9" i="1" l="1"/>
  <c r="G12" i="1"/>
  <c r="D65" i="1"/>
  <c r="D64" i="1"/>
  <c r="E68" i="1"/>
  <c r="E67" i="1"/>
  <c r="F130" i="1"/>
  <c r="D68" i="1"/>
  <c r="D67" i="1"/>
  <c r="C62" i="1"/>
  <c r="C129" i="1"/>
  <c r="F135" i="1"/>
  <c r="F147" i="1"/>
  <c r="H132" i="1"/>
  <c r="D129" i="1"/>
  <c r="H131" i="1"/>
  <c r="F132" i="1"/>
  <c r="H135" i="1"/>
  <c r="H130" i="1"/>
  <c r="H141" i="1"/>
  <c r="H147" i="1"/>
  <c r="E14" i="1" l="1"/>
  <c r="E13" i="1"/>
  <c r="D12" i="1"/>
  <c r="D10" i="1"/>
  <c r="D11" i="1"/>
  <c r="D14" i="1"/>
  <c r="D13" i="1"/>
  <c r="D62" i="1"/>
  <c r="E129" i="1"/>
  <c r="E64" i="1"/>
  <c r="F131" i="1"/>
  <c r="H129" i="1"/>
  <c r="E10" i="1" l="1"/>
  <c r="F10" i="1" s="1"/>
  <c r="F129"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<sst xmlns="http://schemas.openxmlformats.org/spreadsheetml/2006/main" count="288" uniqueCount="135">
  <si>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</si>
  <si>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</si>
  <si>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</si>
  <si>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</si>
  <si>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</si>
  <si>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</si>
  <si>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</si>
  <si>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</si>
  <si>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</si>
  <si>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</si>
  <si>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</si>
  <si>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</si>
  <si>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</si>
  <si>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</si>
  <si>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</si>
  <si>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</si>
  <si>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</si>
  <si>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</si>
  <si>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</si>
  <si>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</si>
  <si>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</si>
  <si>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</si>
  <si>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</si>
  <si>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</si>
  <si>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</si>
  <si>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</si>
  <si>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</si>
  <si>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</si>
  <si>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</si>
  <si>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</si>
  <si>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</si>
  <si>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</si>
  <si>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</si>
  <si>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</si>
  <si>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</si>
  <si>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</si>
  <si>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</si>
  <si>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</si>
  <si>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</si>
  <si>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</si>
  <si>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</si>
  <si>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</si>
  <si>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</si>
  <si>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</si>
  <si>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</si>
  <si>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</si>
  <si>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</si>
  <si>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</si>
  <si>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</si>
  <si>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</si>
  <si>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</si>
  <si>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</si>
  <si>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</si>
  <si>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</si>
  <si>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</si>
  <si>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</si>
  <si>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</si>
  <si>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</si>
  <si>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</si>
  <si>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</si>
  <si>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</si>
  <si>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</si>
  <si>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</si>
  <si>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</si>
  <si>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</si>
  <si>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</si>
  <si>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</si>
  <si>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</si>
  <si>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</si>
  <si>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</si>
  <si>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</si>
  <si>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</si>
  <si>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</si>
  <si>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</si>
  <si>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</si>
  <si>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</si>
  <si>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</si>
  <si>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</si>
  <si>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</si>
  <si>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</si>
  <si>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</si>
  <si>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</si>
  <si>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</si>
  <si>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</si>
  <si>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</si>
  <si>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</si>
  <si>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</si>
  <si>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</si>
  <si>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11.1.1.4</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</si>
  <si>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</si>
  <si>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11.1.1.5</t>
  </si>
  <si>
    <t>Возмещение части затрат застройщика (инвестора) по строительству объектов инженерной инфраструктуры на основании итогов отбора</t>
  </si>
  <si>
    <t xml:space="preserve">Объект введен в эксплуатацию. Разрешение на ввод № 86-ru-86310000-51 от 13.09.2019.  
Остаток средств в размере 4 667,86 тыс. руб. - экономия по результатам проведенной закупки и заключения муниципального контракта, а также по факту выполнения работ. </t>
  </si>
  <si>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Бюджетные ассигнования исполнены в полном объеме.                                                                                                                                                                                       </t>
  </si>
  <si>
    <t>Приобретение жилых помещений в целях их предоставления гражданам, переселяемым из аварийных многоквартирных домов</t>
  </si>
  <si>
    <t>Приобретение жилых помещений в целях обеспечения жильем граждан (ДАиГ)</t>
  </si>
  <si>
    <t xml:space="preserve">В 2019 году из средств окружного бюджета приобретены конверты и бумага. </t>
  </si>
  <si>
    <t>на 01.12.2019</t>
  </si>
  <si>
    <t>Проектно-изыскательские работы по определению границ зон затопления, подтопления на территории муниципального образования выполнены и оплачены в полном объеме (МК №26/2018 от 29.10.2018г с АО "Сибземпроект". Сумма по контракту 43 100,0 тыс.руб.)</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</si>
  <si>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</si>
  <si>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t>Закупки на приобретение жилых помещений для участников программы будут размещены  05.12.2019 (185 квартир). Закупки на стадии согласования.</t>
  </si>
  <si>
    <t>Заключены муниципальные контракты на приобретение 369 жилых помещений на общую сумму 1 032 062,1 тыс.руб., оплата произведена. Размещение закупок на приобретение 53 жилых помещений состоится 05.12.2019. Закупки на стадии согласования.</t>
  </si>
  <si>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</si>
  <si>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</si>
  <si>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</si>
  <si>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</si>
  <si>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</si>
  <si>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t xml:space="preserve">   На 01.12.2019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01.12.2019 4 молодым семьям выдано свидетельство о праве на получение социальной выплаты, из них:
- 3 молодым семьям перечислены социальные выплаты;
- 1 молодая семья, получившая свидетельство, отказалась от  социальной выплаты. В настоящее время проводятся мероприятия по внесению изменений в список претендентов на получение социальных выплат в части замены на следующую по списку семью.</t>
  </si>
  <si>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</si>
  <si>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</si>
  <si>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</si>
  <si>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</si>
  <si>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01.12.2019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01.12.2019 по 54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12 105,2 тыс. рублей.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</si>
  <si>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по выплате заработной платы, а также по поставке бумаги и конвертов.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</si>
  <si>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</si>
  <si>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Готовность объекта - 70% .</t>
    </r>
    <r>
      <rPr>
        <sz val="16"/>
        <color rgb="FFFF0000"/>
        <rFont val="Times New Roman"/>
        <family val="2"/>
        <charset val="204"/>
      </rPr>
      <t xml:space="preserve">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в сумме 21 977,03 тыс.руб. обусловлено оставанием подрядчика от графика производства работ.</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</si>
  <si>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</si>
  <si>
    <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</si>
  <si>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</si>
  <si>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Субсидии на поддержку творческой деятельности и техническое оснащение детских и кукольных театров.
</t>
    </r>
  </si>
  <si>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</si>
  <si>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01.12.2019 </t>
  </si>
  <si>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</si>
  <si>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</si>
  <si>
    <t>Подготовлен порядок предоставления субсидии на возмещение части затрат застройщикам (инвесторам) по строительству объектов инженерной инфраструктуры. Отбор участников для получения субсидии и ее выплата будут осуществлены в декабре 2019 года.</t>
  </si>
  <si>
    <t>Заключен муниципальный контракт на выполнении проектно-изыскательских работ по разработке проекта  планировки и проекта межевания территории 3ПЛ2, предусматривающий индивидуальное жилое строительство в городе Сургуте с ООО "Архивариус", сумма контракта 2 214,3 тыс.руб. Срок выполнения работ - 01.12.2019 года. 
0,07 тыс.руб. - экономия по результатам заключения муниципального контракта.</t>
  </si>
  <si>
    <r>
      <rPr>
        <u/>
        <sz val="16"/>
        <rFont val="Times New Roman"/>
        <family val="1"/>
        <charset val="204"/>
      </rPr>
      <t>ДГХ</t>
    </r>
    <r>
      <rPr>
        <sz val="16"/>
        <rFont val="Times New Roman"/>
        <family val="1"/>
        <charset val="204"/>
      </rPr>
      <t xml:space="preserve">: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соответствии с заключенными муниципальными контрактами срок оплаты выполненных работ до 31.12.2019.
3 334,85 тыс.руб. тыс.рублей - экономия в результате уточнения объемов работ (расторжение контрактов).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u/>
        <sz val="16"/>
        <color rgb="FFFF0000"/>
        <rFont val="Times New Roman"/>
        <family val="2"/>
        <charset val="204"/>
      </rPr>
      <t/>
    </r>
  </si>
  <si>
    <r>
      <rPr>
        <u/>
        <sz val="16"/>
        <rFont val="Times New Roman"/>
        <family val="1"/>
        <charset val="204"/>
      </rPr>
      <t>ДО</t>
    </r>
    <r>
      <rPr>
        <sz val="16"/>
        <rFont val="Times New Roman"/>
        <family val="1"/>
        <charset val="204"/>
      </rPr>
      <t>:  . Реализация программы осуществляется в плановом режиме.</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</si>
  <si>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 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</si>
  <si>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</si>
  <si>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t xml:space="preserve">АГ(ДК): 1) В рамках реализации государственной программы заключено соглашение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2) В рамках реализации государственной программы Федерального проекта "Спорт-норма жизни" заключено соглашение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Освоение средств планируется до конца 2019 года. </t>
  </si>
  <si>
    <r>
      <rPr>
        <u/>
        <sz val="16"/>
        <rFont val="Times New Roman"/>
        <family val="1"/>
        <charset val="204"/>
      </rPr>
      <t>УППЭК:</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произведена выплата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</si>
  <si>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в объеме 4 480,27 тыс.рублей.
После предоставления необходимых документов получателями субсидия будет предоставлена в полном объеме. </t>
    </r>
    <r>
      <rPr>
        <sz val="16"/>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rFont val="Times New Roman"/>
        <family val="2"/>
        <charset val="204"/>
      </rPr>
      <t xml:space="preserve">
</t>
    </r>
  </si>
  <si>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</si>
  <si>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внесены изменения в части уменьшения суммы и исключения объектов, ремонт которых невозможен в текущем году.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состоянию на 01.12.2019 предоставлена субсидия АО "Сжиженный газ Север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ремонту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</si>
</sst>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6"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i/>
      <sz val="20"/>
      <name val="Times New Roman"/>
      <family val="2"/>
      <charset val="204"/>
    </font>
    <font>
      <sz val="16"/>
      <color rgb="FFFF0000"/>
      <name val="Times New Roman"/>
      <family val="1"/>
      <charset val="204"/>
    </font>
    <font>
      <sz val="24"/>
      <name val="Times New Roman"/>
      <family val="2"/>
      <charset val="204"/>
    </font>
    <font>
      <u/>
      <sz val="18"/>
      <name val="Times New Roman"/>
      <family val="2"/>
      <charset val="204"/>
    </font>
    <font>
      <b/>
      <sz val="20"/>
      <name val="Times New Roman"/>
      <family val="2"/>
      <charset val="204"/>
    </font>
    <font>
      <b/>
      <i/>
      <sz val="20"/>
      <name val="Times New Roman"/>
      <family val="2"/>
      <charset val="204"/>
    </font>
    <font>
      <i/>
      <sz val="16"/>
      <name val="Times New Roman"/>
      <family val="2"/>
      <charset val="204"/>
    </font>
    <font>
      <i/>
      <sz val="18"/>
      <name val="Times New Roman"/>
      <family val="2"/>
      <charset val="204"/>
    </font>
    <font>
      <sz val="16"/>
      <name val="Times New Roman"/>
      <family val="2"/>
      <charset val="204"/>
    </font>
    <font>
      <b/>
      <sz val="16"/>
      <name val="Times New Roman"/>
      <family val="2"/>
      <charset val="204"/>
    </font>
    <font>
      <sz val="16"/>
      <name val="Times New Roman"/>
      <family val="1"/>
      <charset val="204"/>
    </font>
    <font>
      <b/>
      <i/>
      <sz val="16"/>
      <name val="Times New Roman"/>
      <family val="2"/>
      <charset val="204"/>
    </font>
    <font>
      <u/>
      <sz val="16"/>
      <name val="Times New Roman"/>
      <family val="1"/>
      <charset val="204"/>
    </font>
    <font>
      <u/>
      <sz val="16"/>
      <name val="Times New Roman"/>
      <family val="2"/>
      <charset val="204"/>
    </font>
    <font>
      <sz val="12"/>
      <name val="Times New Roman"/>
      <family val="2"/>
      <charset val="204"/>
    </font>
    <font>
      <i/>
      <sz val="20"/>
      <color theme="1"/>
      <name val="Times New Roman"/>
      <family val="2"/>
      <charset val="204"/>
    </font>
    <font>
      <sz val="20"/>
      <color theme="1"/>
      <name val="Times New Roman"/>
      <family val="2"/>
      <charset val="204"/>
    </font>
    <font>
      <sz val="16"/>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4">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0" fontId="28"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4" fontId="28" fillId="0" borderId="0" xfId="0" applyNumberFormat="1" applyFont="1" applyFill="1" applyAlignment="1">
      <alignment horizontal="left" vertical="top" wrapText="1"/>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4" fontId="20" fillId="0" borderId="0" xfId="0" applyNumberFormat="1" applyFont="1" applyFill="1" applyAlignment="1">
      <alignment horizontal="left" vertical="top" wrapText="1"/>
    </xf>
    <xf numFmtId="4" fontId="20" fillId="4" borderId="0" xfId="0" applyNumberFormat="1" applyFont="1" applyFill="1" applyAlignment="1">
      <alignment horizontal="left" vertical="top" wrapText="1"/>
    </xf>
    <xf numFmtId="0" fontId="12" fillId="0" borderId="0" xfId="0" applyFont="1" applyFill="1" applyAlignment="1">
      <alignment vertical="top" wrapText="1"/>
    </xf>
    <xf numFmtId="4" fontId="20" fillId="2" borderId="1" xfId="0" applyNumberFormat="1"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12" fillId="0" borderId="0" xfId="0" applyFont="1" applyFill="1" applyBorder="1" applyAlignment="1" applyProtection="1">
      <alignment horizontal="center" vertical="top" wrapText="1"/>
      <protection locked="0"/>
    </xf>
    <xf numFmtId="4" fontId="12" fillId="0" borderId="0" xfId="0" applyNumberFormat="1" applyFont="1" applyFill="1" applyBorder="1" applyAlignment="1" applyProtection="1">
      <alignment horizontal="justify" vertical="top" wrapText="1"/>
      <protection locked="0"/>
    </xf>
    <xf numFmtId="4" fontId="12" fillId="0" borderId="0" xfId="0" applyNumberFormat="1" applyFont="1" applyFill="1" applyBorder="1" applyAlignment="1" applyProtection="1">
      <alignment horizontal="center" vertical="top" wrapText="1"/>
      <protection locked="0"/>
    </xf>
    <xf numFmtId="4" fontId="12" fillId="2" borderId="0" xfId="0" applyNumberFormat="1" applyFont="1" applyFill="1" applyBorder="1" applyAlignment="1" applyProtection="1">
      <alignment horizontal="center" vertical="top" wrapText="1"/>
      <protection locked="0"/>
    </xf>
    <xf numFmtId="9" fontId="12" fillId="0" borderId="0" xfId="0" applyNumberFormat="1"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25" fillId="0" borderId="0" xfId="0" applyFont="1" applyFill="1" applyAlignment="1">
      <alignment horizontal="left" vertical="top" wrapText="1"/>
    </xf>
    <xf numFmtId="4" fontId="32" fillId="0" borderId="0" xfId="0" applyNumberFormat="1" applyFont="1" applyFill="1" applyAlignment="1">
      <alignment horizontal="left" vertical="top" wrapText="1"/>
    </xf>
    <xf numFmtId="0" fontId="28" fillId="2" borderId="0" xfId="0" applyFont="1" applyFill="1" applyAlignment="1">
      <alignment horizontal="left" vertical="top" wrapText="1"/>
    </xf>
    <xf numFmtId="0" fontId="32" fillId="0" borderId="0" xfId="0" applyFont="1" applyFill="1" applyAlignment="1">
      <alignment horizontal="left" vertical="top" wrapText="1"/>
    </xf>
    <xf numFmtId="0" fontId="33" fillId="0" borderId="0" xfId="0" applyFont="1" applyFill="1" applyAlignment="1">
      <alignment horizontal="left" vertical="top" wrapText="1"/>
    </xf>
    <xf numFmtId="0" fontId="14" fillId="0" borderId="3" xfId="0" applyFont="1" applyFill="1" applyBorder="1" applyAlignment="1" applyProtection="1">
      <alignment horizontal="justify" vertical="top" wrapText="1"/>
      <protection locked="0"/>
    </xf>
    <xf numFmtId="49" fontId="26" fillId="0" borderId="1" xfId="0" applyNumberFormat="1" applyFont="1" applyFill="1" applyBorder="1" applyAlignment="1" applyProtection="1">
      <alignment horizontal="justify" vertical="top" wrapText="1"/>
      <protection locked="0"/>
    </xf>
    <xf numFmtId="4" fontId="14" fillId="0" borderId="1" xfId="0" applyNumberFormat="1" applyFont="1" applyFill="1" applyBorder="1" applyAlignment="1" applyProtection="1">
      <alignment horizontal="center" vertical="top" wrapText="1"/>
      <protection locked="0"/>
    </xf>
    <xf numFmtId="9" fontId="15" fillId="0" borderId="1" xfId="0" applyNumberFormat="1" applyFont="1" applyFill="1" applyBorder="1" applyAlignment="1" applyProtection="1">
      <alignment horizontal="center" vertical="top" wrapText="1"/>
      <protection locked="0"/>
    </xf>
    <xf numFmtId="3" fontId="28" fillId="0" borderId="1" xfId="0" applyNumberFormat="1" applyFont="1" applyFill="1" applyBorder="1" applyAlignment="1" applyProtection="1">
      <alignment horizontal="center" vertical="top" wrapText="1"/>
      <protection locked="0"/>
    </xf>
    <xf numFmtId="1" fontId="28" fillId="0" borderId="1" xfId="0" applyNumberFormat="1" applyFont="1" applyFill="1" applyBorder="1" applyAlignment="1" applyProtection="1">
      <alignment horizontal="center" vertical="top" wrapText="1"/>
      <protection locked="0"/>
    </xf>
    <xf numFmtId="3" fontId="28"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0" fontId="34" fillId="0" borderId="1" xfId="0" applyFont="1" applyFill="1" applyBorder="1" applyAlignment="1" applyProtection="1">
      <alignment horizontal="center" vertical="top" wrapText="1"/>
      <protection locked="0"/>
    </xf>
    <xf numFmtId="9" fontId="22" fillId="2"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4" fillId="0" borderId="1" xfId="0" quotePrefix="1"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top" wrapText="1"/>
      <protection locked="0"/>
    </xf>
    <xf numFmtId="10" fontId="20" fillId="0" borderId="1" xfId="0" applyNumberFormat="1" applyFont="1" applyFill="1" applyBorder="1" applyAlignment="1" applyProtection="1">
      <alignment horizontal="center" vertical="top" wrapText="1"/>
      <protection locked="0"/>
    </xf>
    <xf numFmtId="0" fontId="14" fillId="0" borderId="1" xfId="0" applyFont="1" applyFill="1" applyBorder="1" applyAlignment="1" applyProtection="1">
      <alignment horizontal="left" vertical="top" wrapText="1"/>
      <protection locked="0"/>
    </xf>
    <xf numFmtId="49" fontId="35"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4" fontId="28" fillId="0" borderId="1" xfId="0" applyNumberFormat="1" applyFont="1" applyFill="1" applyBorder="1" applyAlignment="1" applyProtection="1">
      <alignment horizontal="center" vertical="top" wrapText="1"/>
      <protection locked="0"/>
    </xf>
    <xf numFmtId="10" fontId="28"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49" fontId="34" fillId="0" borderId="1" xfId="0" applyNumberFormat="1"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4" fontId="12" fillId="2"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49" fontId="28" fillId="0" borderId="1" xfId="0" applyNumberFormat="1" applyFont="1" applyFill="1" applyBorder="1" applyAlignment="1" applyProtection="1">
      <alignment horizontal="justify" vertical="top" wrapText="1"/>
      <protection locked="0"/>
    </xf>
    <xf numFmtId="9" fontId="12" fillId="0" borderId="1" xfId="0" applyNumberFormat="1" applyFont="1" applyFill="1" applyBorder="1" applyAlignment="1" applyProtection="1">
      <alignment horizontal="center" vertical="top" wrapText="1"/>
      <protection locked="0"/>
    </xf>
    <xf numFmtId="49" fontId="39" fillId="0" borderId="1" xfId="0" applyNumberFormat="1"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49" fontId="33" fillId="0" borderId="1" xfId="0" applyNumberFormat="1" applyFont="1" applyFill="1" applyBorder="1" applyAlignment="1" applyProtection="1">
      <alignment horizontal="justify" vertical="top" wrapText="1"/>
      <protection locked="0"/>
    </xf>
    <xf numFmtId="49" fontId="32" fillId="0" borderId="1" xfId="0" applyNumberFormat="1"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37" fillId="2" borderId="1" xfId="0" applyFont="1" applyFill="1" applyBorder="1" applyAlignment="1" applyProtection="1">
      <alignment horizontal="justify" vertical="top" wrapText="1"/>
      <protection locked="0"/>
    </xf>
    <xf numFmtId="0" fontId="36" fillId="2" borderId="1" xfId="0" applyFont="1" applyFill="1" applyBorder="1" applyAlignment="1" applyProtection="1">
      <alignment horizontal="justify" vertical="top" wrapText="1"/>
      <protection locked="0"/>
    </xf>
    <xf numFmtId="10" fontId="32" fillId="2" borderId="1" xfId="0" applyNumberFormat="1" applyFont="1" applyFill="1" applyBorder="1" applyAlignment="1" applyProtection="1">
      <alignment horizontal="center" vertical="top" wrapText="1"/>
      <protection locked="0"/>
    </xf>
    <xf numFmtId="0" fontId="32" fillId="2" borderId="1" xfId="0" applyFont="1" applyFill="1" applyBorder="1" applyAlignment="1" applyProtection="1">
      <alignment horizontal="justify" vertical="top" wrapText="1"/>
      <protection locked="0"/>
    </xf>
    <xf numFmtId="2" fontId="32" fillId="0" borderId="1" xfId="0" applyNumberFormat="1" applyFont="1" applyFill="1" applyBorder="1" applyAlignment="1" applyProtection="1">
      <alignment horizontal="center" vertical="top" wrapText="1"/>
      <protection locked="0"/>
    </xf>
    <xf numFmtId="9" fontId="32" fillId="0" borderId="1" xfId="0" applyNumberFormat="1" applyFont="1" applyFill="1" applyBorder="1" applyAlignment="1" applyProtection="1">
      <alignment horizontal="center" vertical="top" wrapText="1"/>
      <protection locked="0"/>
    </xf>
    <xf numFmtId="0" fontId="37" fillId="0" borderId="0" xfId="0" applyFont="1" applyAlignment="1">
      <alignment horizontal="left" vertical="top" wrapText="1"/>
    </xf>
    <xf numFmtId="2" fontId="32" fillId="2" borderId="1" xfId="0" applyNumberFormat="1" applyFont="1" applyFill="1" applyBorder="1" applyAlignment="1" applyProtection="1">
      <alignment horizontal="center" vertical="top" wrapText="1"/>
      <protection locked="0"/>
    </xf>
    <xf numFmtId="9" fontId="32" fillId="2"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left" vertical="top" wrapText="1"/>
      <protection locked="0"/>
    </xf>
    <xf numFmtId="0" fontId="37" fillId="0" borderId="1" xfId="0" applyFont="1" applyBorder="1" applyAlignment="1">
      <alignment horizontal="left" vertical="top" wrapText="1"/>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2" fillId="2" borderId="4" xfId="0" applyFont="1" applyFill="1" applyBorder="1" applyAlignment="1" applyProtection="1">
      <alignment horizontal="justify" vertical="top" wrapText="1"/>
      <protection locked="0"/>
    </xf>
    <xf numFmtId="0" fontId="37" fillId="0" borderId="6" xfId="0" applyFont="1" applyBorder="1" applyAlignment="1">
      <alignment vertical="top" wrapText="1"/>
    </xf>
    <xf numFmtId="4" fontId="32" fillId="2" borderId="4" xfId="0" applyNumberFormat="1" applyFont="1" applyFill="1" applyBorder="1" applyAlignment="1" applyProtection="1">
      <alignment horizontal="center" vertical="top" wrapText="1"/>
      <protection locked="0"/>
    </xf>
    <xf numFmtId="0" fontId="37" fillId="0" borderId="1" xfId="0" applyFont="1" applyBorder="1" applyAlignment="1">
      <alignment horizontal="left" vertical="top"/>
    </xf>
    <xf numFmtId="4" fontId="32" fillId="2" borderId="1" xfId="0" applyNumberFormat="1" applyFont="1" applyFill="1" applyBorder="1" applyAlignment="1" applyProtection="1">
      <alignment horizontal="left" vertical="top" wrapText="1"/>
      <protection locked="0"/>
    </xf>
    <xf numFmtId="10" fontId="32" fillId="2" borderId="1" xfId="0" applyNumberFormat="1" applyFont="1" applyFill="1" applyBorder="1" applyAlignment="1" applyProtection="1">
      <alignment horizontal="left" vertical="top" wrapText="1"/>
      <protection locked="0"/>
    </xf>
    <xf numFmtId="9" fontId="32" fillId="2" borderId="1" xfId="0" applyNumberFormat="1" applyFont="1" applyFill="1" applyBorder="1" applyAlignment="1" applyProtection="1">
      <alignment horizontal="left" vertical="top" wrapText="1"/>
      <protection locked="0"/>
    </xf>
    <xf numFmtId="0" fontId="37" fillId="0" borderId="1" xfId="0" applyFont="1" applyBorder="1" applyAlignment="1">
      <alignment vertical="top" wrapText="1"/>
    </xf>
    <xf numFmtId="0" fontId="12" fillId="2" borderId="1" xfId="0" applyFont="1" applyFill="1" applyBorder="1" applyAlignment="1">
      <alignment horizontal="left" vertical="top" wrapText="1"/>
    </xf>
    <xf numFmtId="0" fontId="32" fillId="0" borderId="4"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10" fontId="32" fillId="2"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justify"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4" fontId="43" fillId="0" borderId="1" xfId="0" applyNumberFormat="1" applyFont="1" applyFill="1" applyBorder="1" applyAlignment="1" applyProtection="1">
      <alignment horizontal="center" vertical="top" wrapText="1"/>
      <protection locked="0"/>
    </xf>
    <xf numFmtId="4" fontId="44" fillId="0" borderId="1" xfId="0" applyNumberFormat="1" applyFont="1" applyFill="1" applyBorder="1" applyAlignment="1" applyProtection="1">
      <alignment horizontal="center" vertical="top" wrapText="1"/>
      <protection locked="0"/>
    </xf>
    <xf numFmtId="0" fontId="36" fillId="0" borderId="4" xfId="0" applyFont="1" applyFill="1" applyBorder="1" applyAlignment="1" applyProtection="1">
      <alignment horizontal="left" vertical="top" wrapText="1"/>
      <protection locked="0"/>
    </xf>
    <xf numFmtId="0" fontId="42" fillId="0" borderId="2" xfId="0" applyFont="1" applyBorder="1" applyAlignment="1">
      <alignment horizontal="left" vertical="top" wrapText="1"/>
    </xf>
    <xf numFmtId="0" fontId="42" fillId="0" borderId="3" xfId="0" applyFont="1" applyBorder="1" applyAlignment="1">
      <alignment horizontal="left" vertical="top" wrapText="1"/>
    </xf>
    <xf numFmtId="9" fontId="36" fillId="0" borderId="1" xfId="0" applyNumberFormat="1"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9" fontId="22" fillId="0" borderId="1" xfId="0" applyNumberFormat="1"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6" fillId="0" borderId="4" xfId="0" applyFont="1" applyFill="1" applyBorder="1" applyAlignment="1" applyProtection="1">
      <alignment horizontal="justify" vertical="top" wrapText="1"/>
      <protection locked="0"/>
    </xf>
    <xf numFmtId="0" fontId="29" fillId="0" borderId="1" xfId="0" applyFont="1" applyFill="1" applyBorder="1" applyAlignment="1" applyProtection="1">
      <alignment vertical="top" wrapText="1"/>
      <protection locked="0"/>
    </xf>
    <xf numFmtId="0" fontId="18" fillId="0" borderId="1" xfId="0" applyFont="1" applyFill="1" applyBorder="1" applyAlignment="1" applyProtection="1">
      <alignment vertical="top" wrapText="1"/>
      <protection locked="0"/>
    </xf>
    <xf numFmtId="2" fontId="38" fillId="0" borderId="1" xfId="0" applyNumberFormat="1" applyFont="1" applyFill="1" applyBorder="1" applyAlignment="1" applyProtection="1">
      <alignment vertical="top" wrapText="1"/>
      <protection locked="0"/>
    </xf>
    <xf numFmtId="0" fontId="38" fillId="0" borderId="1" xfId="0" applyFont="1" applyFill="1" applyBorder="1" applyAlignment="1" applyProtection="1">
      <alignment horizontal="justify" vertical="top" wrapText="1"/>
      <protection locked="0"/>
    </xf>
    <xf numFmtId="4" fontId="21" fillId="0" borderId="1" xfId="0" applyNumberFormat="1" applyFont="1" applyFill="1" applyBorder="1" applyAlignment="1" applyProtection="1">
      <alignment horizontal="justify" vertical="top" wrapText="1"/>
      <protection locked="0"/>
    </xf>
    <xf numFmtId="0" fontId="38"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6" fillId="2" borderId="4" xfId="0" applyNumberFormat="1" applyFont="1" applyFill="1" applyBorder="1" applyAlignment="1" applyProtection="1">
      <alignment horizontal="justify" vertical="top" wrapText="1"/>
      <protection locked="0"/>
    </xf>
    <xf numFmtId="9" fontId="36" fillId="2" borderId="2" xfId="0" applyNumberFormat="1" applyFont="1" applyFill="1" applyBorder="1" applyAlignment="1" applyProtection="1">
      <alignment horizontal="justify" vertical="top" wrapText="1"/>
      <protection locked="0"/>
    </xf>
    <xf numFmtId="9" fontId="36" fillId="2" borderId="3" xfId="0" applyNumberFormat="1" applyFont="1" applyFill="1" applyBorder="1" applyAlignment="1" applyProtection="1">
      <alignment horizontal="justify" vertical="top" wrapText="1"/>
      <protection locked="0"/>
    </xf>
    <xf numFmtId="9" fontId="36" fillId="0" borderId="4" xfId="0" applyNumberFormat="1" applyFont="1" applyFill="1" applyBorder="1" applyAlignment="1" applyProtection="1">
      <alignment horizontal="justify" vertical="top" wrapText="1"/>
      <protection locked="0"/>
    </xf>
    <xf numFmtId="9" fontId="36" fillId="0" borderId="2" xfId="0" applyNumberFormat="1" applyFont="1" applyFill="1" applyBorder="1" applyAlignment="1" applyProtection="1">
      <alignment horizontal="justify" vertical="top" wrapText="1"/>
      <protection locked="0"/>
    </xf>
    <xf numFmtId="9" fontId="36" fillId="0" borderId="3" xfId="0" applyNumberFormat="1"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10" fontId="32" fillId="0" borderId="4" xfId="0" applyNumberFormat="1" applyFont="1" applyFill="1" applyBorder="1" applyAlignment="1" applyProtection="1">
      <alignment horizontal="center" vertical="top" wrapText="1"/>
      <protection locked="0"/>
    </xf>
    <xf numFmtId="10" fontId="32" fillId="0" borderId="2" xfId="0" applyNumberFormat="1" applyFont="1" applyFill="1" applyBorder="1" applyAlignment="1" applyProtection="1">
      <alignment horizontal="center" vertical="top" wrapText="1"/>
      <protection locked="0"/>
    </xf>
    <xf numFmtId="10" fontId="32" fillId="0" borderId="3" xfId="0" applyNumberFormat="1" applyFont="1" applyFill="1" applyBorder="1" applyAlignment="1" applyProtection="1">
      <alignment horizontal="center" vertical="top" wrapText="1"/>
      <protection locked="0"/>
    </xf>
    <xf numFmtId="4" fontId="32" fillId="0" borderId="4" xfId="0" applyNumberFormat="1" applyFont="1" applyFill="1" applyBorder="1" applyAlignment="1" applyProtection="1">
      <alignment horizontal="center" vertical="top" wrapText="1"/>
      <protection locked="0"/>
    </xf>
    <xf numFmtId="4" fontId="32" fillId="0" borderId="2" xfId="0" applyNumberFormat="1" applyFont="1" applyFill="1" applyBorder="1" applyAlignment="1" applyProtection="1">
      <alignment horizontal="center" vertical="top" wrapText="1"/>
      <protection locked="0"/>
    </xf>
    <xf numFmtId="4" fontId="32" fillId="0" borderId="3" xfId="0" applyNumberFormat="1" applyFont="1" applyFill="1" applyBorder="1" applyAlignment="1" applyProtection="1">
      <alignment horizontal="center" vertical="top" wrapText="1"/>
      <protection locked="0"/>
    </xf>
    <xf numFmtId="4" fontId="32" fillId="0"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49" fontId="18" fillId="0" borderId="1" xfId="0" applyNumberFormat="1" applyFont="1" applyFill="1" applyBorder="1" applyAlignment="1" applyProtection="1">
      <alignment horizontal="left" vertical="top" wrapText="1"/>
      <protection locked="0"/>
    </xf>
    <xf numFmtId="0" fontId="18" fillId="0" borderId="1" xfId="0"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0" fontId="30"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29" fillId="0" borderId="4"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37" fillId="0" borderId="4" xfId="0" applyFont="1" applyFill="1" applyBorder="1" applyAlignment="1" applyProtection="1">
      <alignment horizontal="justify" vertical="top" wrapText="1"/>
      <protection locked="0"/>
    </xf>
    <xf numFmtId="0" fontId="37" fillId="0" borderId="2" xfId="0" applyFont="1" applyFill="1" applyBorder="1" applyAlignment="1" applyProtection="1">
      <alignment horizontal="justify" vertical="top" wrapText="1"/>
      <protection locked="0"/>
    </xf>
    <xf numFmtId="0" fontId="37" fillId="0" borderId="3"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top" wrapText="1"/>
      <protection locked="0"/>
    </xf>
    <xf numFmtId="0" fontId="32" fillId="0" borderId="4"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4" fontId="32" fillId="2" borderId="4" xfId="0" applyNumberFormat="1" applyFont="1" applyFill="1" applyBorder="1" applyAlignment="1" applyProtection="1">
      <alignment horizontal="center" vertical="top" wrapText="1"/>
      <protection locked="0"/>
    </xf>
    <xf numFmtId="4" fontId="32" fillId="2" borderId="3" xfId="0" applyNumberFormat="1" applyFont="1" applyFill="1" applyBorder="1" applyAlignment="1" applyProtection="1">
      <alignment horizontal="center" vertical="top" wrapText="1"/>
      <protection locked="0"/>
    </xf>
    <xf numFmtId="9" fontId="29" fillId="0" borderId="4" xfId="0" applyNumberFormat="1" applyFont="1" applyFill="1" applyBorder="1" applyAlignment="1" applyProtection="1">
      <alignment horizontal="justify" vertical="top" wrapText="1"/>
      <protection locked="0"/>
    </xf>
    <xf numFmtId="9" fontId="18" fillId="0" borderId="2" xfId="0" applyNumberFormat="1" applyFont="1" applyFill="1" applyBorder="1" applyAlignment="1" applyProtection="1">
      <alignment horizontal="justify" vertical="top" wrapText="1"/>
      <protection locked="0"/>
    </xf>
    <xf numFmtId="9" fontId="18" fillId="0" borderId="3" xfId="0" applyNumberFormat="1" applyFont="1" applyFill="1" applyBorder="1" applyAlignment="1" applyProtection="1">
      <alignment horizontal="justify" vertical="top" wrapText="1"/>
      <protection locked="0"/>
    </xf>
    <xf numFmtId="0" fontId="36" fillId="0" borderId="2" xfId="0" applyFont="1" applyFill="1" applyBorder="1" applyAlignment="1" applyProtection="1">
      <alignment horizontal="left" vertical="top" wrapText="1"/>
      <protection locked="0"/>
    </xf>
    <xf numFmtId="0" fontId="36" fillId="0" borderId="3" xfId="0" applyFont="1" applyFill="1" applyBorder="1" applyAlignment="1" applyProtection="1">
      <alignment horizontal="left" vertical="top" wrapText="1"/>
      <protection locked="0"/>
    </xf>
    <xf numFmtId="9" fontId="36" fillId="0" borderId="4" xfId="0" applyNumberFormat="1" applyFont="1" applyFill="1" applyBorder="1" applyAlignment="1" applyProtection="1">
      <alignment horizontal="left" vertical="top" wrapText="1"/>
      <protection locked="0"/>
    </xf>
    <xf numFmtId="9" fontId="36" fillId="0" borderId="2" xfId="0" applyNumberFormat="1" applyFont="1" applyFill="1" applyBorder="1" applyAlignment="1" applyProtection="1">
      <alignment horizontal="left" vertical="top" wrapText="1"/>
      <protection locked="0"/>
    </xf>
    <xf numFmtId="9" fontId="36" fillId="0" borderId="3" xfId="0" applyNumberFormat="1"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159" Type="http://schemas.openxmlformats.org/officeDocument/2006/relationships/revisionLog" Target="revisionLog159.xml"/><Relationship Id="rId170" Type="http://schemas.openxmlformats.org/officeDocument/2006/relationships/revisionLog" Target="revisionLog170.xml"/><Relationship Id="rId191" Type="http://schemas.openxmlformats.org/officeDocument/2006/relationships/revisionLog" Target="revisionLog191.xml"/><Relationship Id="rId205" Type="http://schemas.openxmlformats.org/officeDocument/2006/relationships/revisionLog" Target="revisionLog205.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149" Type="http://schemas.openxmlformats.org/officeDocument/2006/relationships/revisionLog" Target="revisionLog149.xml"/><Relationship Id="rId5" Type="http://schemas.openxmlformats.org/officeDocument/2006/relationships/revisionLog" Target="revisionLog5.xml"/><Relationship Id="rId95" Type="http://schemas.openxmlformats.org/officeDocument/2006/relationships/revisionLog" Target="revisionLog95.xml"/><Relationship Id="rId160" Type="http://schemas.openxmlformats.org/officeDocument/2006/relationships/revisionLog" Target="revisionLog160.xml"/><Relationship Id="rId181" Type="http://schemas.openxmlformats.org/officeDocument/2006/relationships/revisionLog" Target="revisionLog181.xml"/><Relationship Id="rId90" Type="http://schemas.openxmlformats.org/officeDocument/2006/relationships/revisionLog" Target="revisionLog90.xml"/><Relationship Id="rId165" Type="http://schemas.openxmlformats.org/officeDocument/2006/relationships/revisionLog" Target="revisionLog165.xml"/><Relationship Id="rId186" Type="http://schemas.openxmlformats.org/officeDocument/2006/relationships/revisionLog" Target="revisionLog186.xml"/><Relationship Id="rId216" Type="http://schemas.openxmlformats.org/officeDocument/2006/relationships/revisionLog" Target="revisionLog216.xml"/><Relationship Id="rId211" Type="http://schemas.openxmlformats.org/officeDocument/2006/relationships/revisionLog" Target="revisionLog211.xml"/><Relationship Id="rId22" Type="http://schemas.openxmlformats.org/officeDocument/2006/relationships/revisionLog" Target="revisionLog22.xml"/><Relationship Id="rId43" Type="http://schemas.openxmlformats.org/officeDocument/2006/relationships/revisionLog" Target="revisionLog43.xml"/><Relationship Id="rId64" Type="http://schemas.openxmlformats.org/officeDocument/2006/relationships/revisionLog" Target="revisionLog64.xml"/><Relationship Id="rId118" Type="http://schemas.openxmlformats.org/officeDocument/2006/relationships/revisionLog" Target="revisionLog118.xml"/><Relationship Id="rId139" Type="http://schemas.openxmlformats.org/officeDocument/2006/relationships/revisionLog" Target="revisionLog139.xml"/><Relationship Id="rId27" Type="http://schemas.openxmlformats.org/officeDocument/2006/relationships/revisionLog" Target="revisionLog27.xml"/><Relationship Id="rId48" Type="http://schemas.openxmlformats.org/officeDocument/2006/relationships/revisionLog" Target="revisionLog48.xml"/><Relationship Id="rId69" Type="http://schemas.openxmlformats.org/officeDocument/2006/relationships/revisionLog" Target="revisionLog69.xml"/><Relationship Id="rId113" Type="http://schemas.openxmlformats.org/officeDocument/2006/relationships/revisionLog" Target="revisionLog113.xml"/><Relationship Id="rId134" Type="http://schemas.openxmlformats.org/officeDocument/2006/relationships/revisionLog" Target="revisionLog134.xml"/><Relationship Id="rId85" Type="http://schemas.openxmlformats.org/officeDocument/2006/relationships/revisionLog" Target="revisionLog85.xml"/><Relationship Id="rId150" Type="http://schemas.openxmlformats.org/officeDocument/2006/relationships/revisionLog" Target="revisionLog150.xml"/><Relationship Id="rId171" Type="http://schemas.openxmlformats.org/officeDocument/2006/relationships/revisionLog" Target="revisionLog171.xml"/><Relationship Id="rId192" Type="http://schemas.openxmlformats.org/officeDocument/2006/relationships/revisionLog" Target="revisionLog192.xml"/><Relationship Id="rId206" Type="http://schemas.openxmlformats.org/officeDocument/2006/relationships/revisionLog" Target="revisionLog206.xml"/><Relationship Id="rId80" Type="http://schemas.openxmlformats.org/officeDocument/2006/relationships/revisionLog" Target="revisionLog80.xml"/><Relationship Id="rId155" Type="http://schemas.openxmlformats.org/officeDocument/2006/relationships/revisionLog" Target="revisionLog155.xml"/><Relationship Id="rId176" Type="http://schemas.openxmlformats.org/officeDocument/2006/relationships/revisionLog" Target="revisionLog176.xml"/><Relationship Id="rId197" Type="http://schemas.openxmlformats.org/officeDocument/2006/relationships/revisionLog" Target="revisionLog197.xml"/><Relationship Id="rId201" Type="http://schemas.openxmlformats.org/officeDocument/2006/relationships/revisionLog" Target="revisionLog201.xml"/><Relationship Id="rId12" Type="http://schemas.openxmlformats.org/officeDocument/2006/relationships/revisionLog" Target="revisionLog12.xml"/><Relationship Id="rId33" Type="http://schemas.openxmlformats.org/officeDocument/2006/relationships/revisionLog" Target="revisionLog33.xml"/><Relationship Id="rId108" Type="http://schemas.openxmlformats.org/officeDocument/2006/relationships/revisionLog" Target="revisionLog108.xml"/><Relationship Id="rId129" Type="http://schemas.openxmlformats.org/officeDocument/2006/relationships/revisionLog" Target="revisionLog129.xml"/><Relationship Id="rId17" Type="http://schemas.openxmlformats.org/officeDocument/2006/relationships/revisionLog" Target="revisionLog17.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24" Type="http://schemas.openxmlformats.org/officeDocument/2006/relationships/revisionLog" Target="revisionLog124.xml"/><Relationship Id="rId54" Type="http://schemas.openxmlformats.org/officeDocument/2006/relationships/revisionLog" Target="revisionLog54.xml"/><Relationship Id="rId75" Type="http://schemas.openxmlformats.org/officeDocument/2006/relationships/revisionLog" Target="revisionLog75.xml"/><Relationship Id="rId96" Type="http://schemas.openxmlformats.org/officeDocument/2006/relationships/revisionLog" Target="revisionLog96.xml"/><Relationship Id="rId140" Type="http://schemas.openxmlformats.org/officeDocument/2006/relationships/revisionLog" Target="revisionLog140.xml"/><Relationship Id="rId161" Type="http://schemas.openxmlformats.org/officeDocument/2006/relationships/revisionLog" Target="revisionLog161.xml"/><Relationship Id="rId182" Type="http://schemas.openxmlformats.org/officeDocument/2006/relationships/revisionLog" Target="revisionLog182.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66.xml"/><Relationship Id="rId187" Type="http://schemas.openxmlformats.org/officeDocument/2006/relationships/revisionLog" Target="revisionLog187.xml"/><Relationship Id="rId217" Type="http://schemas.openxmlformats.org/officeDocument/2006/relationships/revisionLog" Target="revisionLog217.xml"/><Relationship Id="rId6" Type="http://schemas.openxmlformats.org/officeDocument/2006/relationships/revisionLog" Target="revisionLog6.xml"/><Relationship Id="rId1" Type="http://schemas.openxmlformats.org/officeDocument/2006/relationships/revisionLog" Target="revisionLog1.xml"/><Relationship Id="rId212" Type="http://schemas.openxmlformats.org/officeDocument/2006/relationships/revisionLog" Target="revisionLog212.xml"/><Relationship Id="rId23" Type="http://schemas.openxmlformats.org/officeDocument/2006/relationships/revisionLog" Target="revisionLog23.xml"/><Relationship Id="rId119" Type="http://schemas.openxmlformats.org/officeDocument/2006/relationships/revisionLog" Target="revisionLog119.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44" Type="http://schemas.openxmlformats.org/officeDocument/2006/relationships/revisionLog" Target="revisionLog44.xml"/><Relationship Id="rId65" Type="http://schemas.openxmlformats.org/officeDocument/2006/relationships/revisionLog" Target="revisionLog65.xml"/><Relationship Id="rId86" Type="http://schemas.openxmlformats.org/officeDocument/2006/relationships/revisionLog" Target="revisionLog86.xml"/><Relationship Id="rId130" Type="http://schemas.openxmlformats.org/officeDocument/2006/relationships/revisionLog" Target="revisionLog130.xml"/><Relationship Id="rId151" Type="http://schemas.openxmlformats.org/officeDocument/2006/relationships/revisionLog" Target="revisionLog151.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56.xml"/><Relationship Id="rId177" Type="http://schemas.openxmlformats.org/officeDocument/2006/relationships/revisionLog" Target="revisionLog177.xml"/><Relationship Id="rId198" Type="http://schemas.openxmlformats.org/officeDocument/2006/relationships/revisionLog" Target="revisionLog198.xml"/><Relationship Id="rId172" Type="http://schemas.openxmlformats.org/officeDocument/2006/relationships/revisionLog" Target="revisionLog172.xml"/><Relationship Id="rId193" Type="http://schemas.openxmlformats.org/officeDocument/2006/relationships/revisionLog" Target="revisionLog193.xml"/><Relationship Id="rId207" Type="http://schemas.openxmlformats.org/officeDocument/2006/relationships/revisionLog" Target="revisionLog207.xml"/><Relationship Id="rId202" Type="http://schemas.openxmlformats.org/officeDocument/2006/relationships/revisionLog" Target="revisionLog202.xml"/><Relationship Id="rId13" Type="http://schemas.openxmlformats.org/officeDocument/2006/relationships/revisionLog" Target="revisionLog13.xml"/><Relationship Id="rId109" Type="http://schemas.openxmlformats.org/officeDocument/2006/relationships/revisionLog" Target="revisionLog109.xml"/><Relationship Id="rId18" Type="http://schemas.openxmlformats.org/officeDocument/2006/relationships/revisionLog" Target="revisionLog18.xml"/><Relationship Id="rId39" Type="http://schemas.openxmlformats.org/officeDocument/2006/relationships/revisionLog" Target="revisionLog39.xml"/><Relationship Id="rId34" Type="http://schemas.openxmlformats.org/officeDocument/2006/relationships/revisionLog" Target="revisionLog34.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20" Type="http://schemas.openxmlformats.org/officeDocument/2006/relationships/revisionLog" Target="revisionLog120.xml"/><Relationship Id="rId141" Type="http://schemas.openxmlformats.org/officeDocument/2006/relationships/revisionLog" Target="revisionLog141.xml"/><Relationship Id="rId50" Type="http://schemas.openxmlformats.org/officeDocument/2006/relationships/revisionLog" Target="revisionLog50.xml"/><Relationship Id="rId104" Type="http://schemas.openxmlformats.org/officeDocument/2006/relationships/revisionLog" Target="revisionLog104.xml"/><Relationship Id="rId125" Type="http://schemas.openxmlformats.org/officeDocument/2006/relationships/revisionLog" Target="revisionLog125.xml"/><Relationship Id="rId146" Type="http://schemas.openxmlformats.org/officeDocument/2006/relationships/revisionLog" Target="revisionLog146.xml"/><Relationship Id="rId167" Type="http://schemas.openxmlformats.org/officeDocument/2006/relationships/revisionLog" Target="revisionLog167.xml"/><Relationship Id="rId188" Type="http://schemas.openxmlformats.org/officeDocument/2006/relationships/revisionLog" Target="revisionLog188.xml"/><Relationship Id="rId7" Type="http://schemas.openxmlformats.org/officeDocument/2006/relationships/revisionLog" Target="revisionLog7.xml"/><Relationship Id="rId162" Type="http://schemas.openxmlformats.org/officeDocument/2006/relationships/revisionLog" Target="revisionLog162.xml"/><Relationship Id="rId183" Type="http://schemas.openxmlformats.org/officeDocument/2006/relationships/revisionLog" Target="revisionLog183.xml"/><Relationship Id="rId71" Type="http://schemas.openxmlformats.org/officeDocument/2006/relationships/revisionLog" Target="revisionLog71.xml"/><Relationship Id="rId92" Type="http://schemas.openxmlformats.org/officeDocument/2006/relationships/revisionLog" Target="revisionLog92.xml"/><Relationship Id="rId213" Type="http://schemas.openxmlformats.org/officeDocument/2006/relationships/revisionLog" Target="revisionLog213.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31" Type="http://schemas.openxmlformats.org/officeDocument/2006/relationships/revisionLog" Target="revisionLog131.xml"/><Relationship Id="rId40" Type="http://schemas.openxmlformats.org/officeDocument/2006/relationships/revisionLog" Target="revisionLog40.xml"/><Relationship Id="rId115" Type="http://schemas.openxmlformats.org/officeDocument/2006/relationships/revisionLog" Target="revisionLog115.xml"/><Relationship Id="rId136" Type="http://schemas.openxmlformats.org/officeDocument/2006/relationships/revisionLog" Target="revisionLog136.xml"/><Relationship Id="rId157" Type="http://schemas.openxmlformats.org/officeDocument/2006/relationships/revisionLog" Target="revisionLog157.xml"/><Relationship Id="rId178" Type="http://schemas.openxmlformats.org/officeDocument/2006/relationships/revisionLog" Target="revisionLog178.xml"/><Relationship Id="rId152" Type="http://schemas.openxmlformats.org/officeDocument/2006/relationships/revisionLog" Target="revisionLog152.xml"/><Relationship Id="rId173" Type="http://schemas.openxmlformats.org/officeDocument/2006/relationships/revisionLog" Target="revisionLog173.xml"/><Relationship Id="rId194" Type="http://schemas.openxmlformats.org/officeDocument/2006/relationships/revisionLog" Target="revisionLog194.xml"/><Relationship Id="rId208" Type="http://schemas.openxmlformats.org/officeDocument/2006/relationships/revisionLog" Target="revisionLog208.xml"/><Relationship Id="rId61" Type="http://schemas.openxmlformats.org/officeDocument/2006/relationships/revisionLog" Target="revisionLog61.xml"/><Relationship Id="rId82" Type="http://schemas.openxmlformats.org/officeDocument/2006/relationships/revisionLog" Target="revisionLog82.xml"/><Relationship Id="rId199" Type="http://schemas.openxmlformats.org/officeDocument/2006/relationships/revisionLog" Target="revisionLog199.xml"/><Relationship Id="rId203" Type="http://schemas.openxmlformats.org/officeDocument/2006/relationships/revisionLog" Target="revisionLog203.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8.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163" Type="http://schemas.openxmlformats.org/officeDocument/2006/relationships/revisionLog" Target="revisionLog163.xml"/><Relationship Id="rId184" Type="http://schemas.openxmlformats.org/officeDocument/2006/relationships/revisionLog" Target="revisionLog184.xml"/><Relationship Id="rId189" Type="http://schemas.openxmlformats.org/officeDocument/2006/relationships/revisionLog" Target="revisionLog189.xml"/><Relationship Id="rId3" Type="http://schemas.openxmlformats.org/officeDocument/2006/relationships/revisionLog" Target="revisionLog3.xml"/><Relationship Id="rId214" Type="http://schemas.openxmlformats.org/officeDocument/2006/relationships/revisionLog" Target="revisionLog214.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8.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3" Type="http://schemas.openxmlformats.org/officeDocument/2006/relationships/revisionLog" Target="revisionLog153.xml"/><Relationship Id="rId174" Type="http://schemas.openxmlformats.org/officeDocument/2006/relationships/revisionLog" Target="revisionLog174.xml"/><Relationship Id="rId179" Type="http://schemas.openxmlformats.org/officeDocument/2006/relationships/revisionLog" Target="revisionLog179.xml"/><Relationship Id="rId195" Type="http://schemas.openxmlformats.org/officeDocument/2006/relationships/revisionLog" Target="revisionLog195.xml"/><Relationship Id="rId209" Type="http://schemas.openxmlformats.org/officeDocument/2006/relationships/revisionLog" Target="revisionLog209.xml"/><Relationship Id="rId190" Type="http://schemas.openxmlformats.org/officeDocument/2006/relationships/revisionLog" Target="revisionLog190.xml"/><Relationship Id="rId204" Type="http://schemas.openxmlformats.org/officeDocument/2006/relationships/revisionLog" Target="revisionLog204.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48" Type="http://schemas.openxmlformats.org/officeDocument/2006/relationships/revisionLog" Target="revisionLog148.xml"/><Relationship Id="rId164" Type="http://schemas.openxmlformats.org/officeDocument/2006/relationships/revisionLog" Target="revisionLog164.xml"/><Relationship Id="rId169" Type="http://schemas.openxmlformats.org/officeDocument/2006/relationships/revisionLog" Target="revisionLog169.xml"/><Relationship Id="rId185" Type="http://schemas.openxmlformats.org/officeDocument/2006/relationships/revisionLog" Target="revisionLog185.xml"/><Relationship Id="rId4" Type="http://schemas.openxmlformats.org/officeDocument/2006/relationships/revisionLog" Target="revisionLog4.xml"/><Relationship Id="rId9" Type="http://schemas.openxmlformats.org/officeDocument/2006/relationships/revisionLog" Target="revisionLog9.xml"/><Relationship Id="rId180" Type="http://schemas.openxmlformats.org/officeDocument/2006/relationships/revisionLog" Target="revisionLog180.xml"/><Relationship Id="rId210" Type="http://schemas.openxmlformats.org/officeDocument/2006/relationships/revisionLog" Target="revisionLog210.xml"/><Relationship Id="rId215" Type="http://schemas.openxmlformats.org/officeDocument/2006/relationships/revisionLog" Target="revisionLog215.xml"/><Relationship Id="rId26" Type="http://schemas.openxmlformats.org/officeDocument/2006/relationships/revisionLog" Target="revisionLog26.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154.xml"/><Relationship Id="rId175" Type="http://schemas.openxmlformats.org/officeDocument/2006/relationships/revisionLog" Target="revisionLog175.xml"/><Relationship Id="rId196" Type="http://schemas.openxmlformats.org/officeDocument/2006/relationships/revisionLog" Target="revisionLog196.xml"/><Relationship Id="rId200" Type="http://schemas.openxmlformats.org/officeDocument/2006/relationships/revisionLog" Target="revisionLog200.xml"/><Relationship Id="rId16" Type="http://schemas.openxmlformats.org/officeDocument/2006/relationships/revisionLog" Target="revisionLog16.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17B1188-35FB-406B-9B9F-4FDBA62270CC}" diskRevisions="1" revisionId="547" version="217">
  <header guid="{6FE40C7B-BEA9-48A1-877E-8C33AD0603E7}" dateTime="2019-12-03T10:26:18" maxSheetId="2" userName="Перевощикова Анна Васильевна" r:id="rId1">
    <sheetIdMap count="1">
      <sheetId val="1"/>
    </sheetIdMap>
  </header>
  <header guid="{E09F0B78-8DBB-47B7-8A1B-94DF5513DA00}" dateTime="2019-12-03T13:13:42" maxSheetId="2" userName="Перевощикова Анна Васильевна" r:id="rId2">
    <sheetIdMap count="1">
      <sheetId val="1"/>
    </sheetIdMap>
  </header>
  <header guid="{1A48B74B-358E-4843-91E6-9FF8C060DD5F}" dateTime="2019-12-03T13:20:38" maxSheetId="2" userName="Перевощикова Анна Васильевна" r:id="rId3" minRId="4" maxRId="8">
    <sheetIdMap count="1">
      <sheetId val="1"/>
    </sheetIdMap>
  </header>
  <header guid="{C0156652-C18C-4B7D-9D51-2CE3D2AA6FD6}" dateTime="2019-12-03T13:31:50" maxSheetId="2" userName="Перевощикова Анна Васильевна" r:id="rId4" minRId="9" maxRId="10">
    <sheetIdMap count="1">
      <sheetId val="1"/>
    </sheetIdMap>
  </header>
  <header guid="{2EBF006C-6397-4AC3-A4BD-A11DB2FB4E6D}" dateTime="2019-12-03T14:36:20" maxSheetId="2" userName="Фесик Светлана Викторовна" r:id="rId5" minRId="14" maxRId="18">
    <sheetIdMap count="1">
      <sheetId val="1"/>
    </sheetIdMap>
  </header>
  <header guid="{B21B3858-7F5D-443C-982F-3A9586173B56}" dateTime="2019-12-03T14:52:25" maxSheetId="2" userName="Фесик Светлана Викторовна" r:id="rId6">
    <sheetIdMap count="1">
      <sheetId val="1"/>
    </sheetIdMap>
  </header>
  <header guid="{3FA3A647-F66F-4780-A0E6-2A183F64FA8E}" dateTime="2019-12-03T14:54:02" maxSheetId="2" userName="Фесик Светлана Викторовна" r:id="rId7">
    <sheetIdMap count="1">
      <sheetId val="1"/>
    </sheetIdMap>
  </header>
  <header guid="{2FE7C5F4-1A7C-460E-BAE4-7E727E263462}" dateTime="2019-12-03T14:56:08" maxSheetId="2" userName="Фесик Светлана Викторовна" r:id="rId8">
    <sheetIdMap count="1">
      <sheetId val="1"/>
    </sheetIdMap>
  </header>
  <header guid="{CB319722-8AC5-4FF3-8581-2F402816E29F}" dateTime="2019-12-03T15:01:25" maxSheetId="2" userName="Перевощикова Анна Васильевна" r:id="rId9">
    <sheetIdMap count="1">
      <sheetId val="1"/>
    </sheetIdMap>
  </header>
  <header guid="{08BB6AC8-4A70-440E-B1AF-BB7C6584903F}" dateTime="2019-12-03T15:05:37" maxSheetId="2" userName="Фесик Светлана Викторовна" r:id="rId10" minRId="22" maxRId="25">
    <sheetIdMap count="1">
      <sheetId val="1"/>
    </sheetIdMap>
  </header>
  <header guid="{46B617BF-B58B-461A-8544-08B59D812A39}" dateTime="2019-12-03T15:05:56" maxSheetId="2" userName="Фесик Светлана Викторовна" r:id="rId11">
    <sheetIdMap count="1">
      <sheetId val="1"/>
    </sheetIdMap>
  </header>
  <header guid="{4BA7EC57-4E4E-474F-BACF-67BE96D237DD}" dateTime="2019-12-03T15:25:53" maxSheetId="2" userName="Фесик Светлана Викторовна" r:id="rId12" minRId="26" maxRId="29">
    <sheetIdMap count="1">
      <sheetId val="1"/>
    </sheetIdMap>
  </header>
  <header guid="{E188DB77-6748-4F39-BAAF-FC370BF4F42B}" dateTime="2019-12-03T15:26:04" maxSheetId="2" userName="Фесик Светлана Викторовна" r:id="rId13">
    <sheetIdMap count="1">
      <sheetId val="1"/>
    </sheetIdMap>
  </header>
  <header guid="{ED75DCA2-DDB7-4035-ABD3-0AD8D0CA4779}" dateTime="2019-12-03T15:54:32" maxSheetId="2" userName="Фесик Светлана Викторовна" r:id="rId14" minRId="30" maxRId="36">
    <sheetIdMap count="1">
      <sheetId val="1"/>
    </sheetIdMap>
  </header>
  <header guid="{9033F9A9-7DB6-4FF8-A09C-F9B8BECD00B3}" dateTime="2019-12-03T16:06:27" maxSheetId="2" userName="Фесик Светлана Викторовна" r:id="rId15" minRId="37" maxRId="46">
    <sheetIdMap count="1">
      <sheetId val="1"/>
    </sheetIdMap>
  </header>
  <header guid="{6CB04C48-D22C-46AB-98B8-40DCF1AB5CA0}" dateTime="2019-12-03T16:28:50" maxSheetId="2" userName="Фесик Светлана Викторовна" r:id="rId16" minRId="47" maxRId="50">
    <sheetIdMap count="1">
      <sheetId val="1"/>
    </sheetIdMap>
  </header>
  <header guid="{08FC6393-A081-4809-A57D-50FF783E9230}" dateTime="2019-12-03T16:48:25" maxSheetId="2" userName="Фесик Светлана Викторовна" r:id="rId17" minRId="51">
    <sheetIdMap count="1">
      <sheetId val="1"/>
    </sheetIdMap>
  </header>
  <header guid="{66B198AC-97DC-4255-9AB2-CE8E50F3F112}" dateTime="2019-12-03T17:03:15" maxSheetId="2" userName="Фесик Светлана Викторовна" r:id="rId18" minRId="52">
    <sheetIdMap count="1">
      <sheetId val="1"/>
    </sheetIdMap>
  </header>
  <header guid="{449D5A74-8B3F-4664-9902-FD65F82C9097}" dateTime="2019-12-03T17:04:37" maxSheetId="2" userName="Фесик Светлана Викторовна" r:id="rId19" minRId="53" maxRId="54">
    <sheetIdMap count="1">
      <sheetId val="1"/>
    </sheetIdMap>
  </header>
  <header guid="{7AFA3A19-62EC-488B-9864-CE5D55F74C1F}" dateTime="2019-12-03T17:09:37" maxSheetId="2" userName="Фесик Светлана Викторовна" r:id="rId20" minRId="55" maxRId="56">
    <sheetIdMap count="1">
      <sheetId val="1"/>
    </sheetIdMap>
  </header>
  <header guid="{B4AD1025-9F9E-49A6-B434-2ABD9FBCEB17}" dateTime="2019-12-03T17:15:44" maxSheetId="2" userName="Фесик Светлана Викторовна" r:id="rId21">
    <sheetIdMap count="1">
      <sheetId val="1"/>
    </sheetIdMap>
  </header>
  <header guid="{280B193C-A893-4106-B5F3-D6DC35DB8416}" dateTime="2019-12-04T09:17:14" maxSheetId="2" userName="Перевощикова Анна Васильевна" r:id="rId22" minRId="57" maxRId="58">
    <sheetIdMap count="1">
      <sheetId val="1"/>
    </sheetIdMap>
  </header>
  <header guid="{57AB28AB-48F2-4911-9C39-8B6C34A54554}" dateTime="2019-12-04T09:19:23" maxSheetId="2" userName="Залецкая Ольга Генадьевна" r:id="rId23" minRId="62" maxRId="64">
    <sheetIdMap count="1">
      <sheetId val="1"/>
    </sheetIdMap>
  </header>
  <header guid="{CBBD1A65-A2D4-49C5-8D97-D8EB1A28F02B}" dateTime="2019-12-04T09:20:50" maxSheetId="2" userName="Перевощикова Анна Васильевна" r:id="rId24" minRId="68" maxRId="75">
    <sheetIdMap count="1">
      <sheetId val="1"/>
    </sheetIdMap>
  </header>
  <header guid="{E31BFC00-4F1E-45B0-8639-F9E64CF2CA15}" dateTime="2019-12-04T09:21:20" maxSheetId="2" userName="Перевощикова Анна Васильевна" r:id="rId25" minRId="79" maxRId="80">
    <sheetIdMap count="1">
      <sheetId val="1"/>
    </sheetIdMap>
  </header>
  <header guid="{29E81D76-13F9-4B29-9528-F499404C8575}" dateTime="2019-12-04T09:25:37" maxSheetId="2" userName="Перевощикова Анна Васильевна" r:id="rId26" minRId="81" maxRId="86">
    <sheetIdMap count="1">
      <sheetId val="1"/>
    </sheetIdMap>
  </header>
  <header guid="{7CA5D32B-B255-4FA3-AA07-C619DBB4D59E}" dateTime="2019-12-04T09:29:54" maxSheetId="2" userName="Перевощикова Анна Васильевна" r:id="rId27" minRId="87">
    <sheetIdMap count="1">
      <sheetId val="1"/>
    </sheetIdMap>
  </header>
  <header guid="{CC98A0BA-D8D3-4E02-A1F0-4C3AAB2C751B}" dateTime="2019-12-04T09:31:32" maxSheetId="2" userName="Залецкая Ольга Генадьевна" r:id="rId28">
    <sheetIdMap count="1">
      <sheetId val="1"/>
    </sheetIdMap>
  </header>
  <header guid="{3F073838-44B8-4CAB-A22F-3C7BCC0C3265}" dateTime="2019-12-04T09:31:39" maxSheetId="2" userName="Залецкая Ольга Генадьевна" r:id="rId29">
    <sheetIdMap count="1">
      <sheetId val="1"/>
    </sheetIdMap>
  </header>
  <header guid="{87CC1BBB-E0EF-43C5-B426-46B30497BA3C}" dateTime="2019-12-04T09:35:05" maxSheetId="2" userName="Залецкая Ольга Генадьевна" r:id="rId30">
    <sheetIdMap count="1">
      <sheetId val="1"/>
    </sheetIdMap>
  </header>
  <header guid="{45F54A49-41DD-432C-9636-5C886B6471A8}" dateTime="2019-12-04T09:38:01" maxSheetId="2" userName="Залецкая Ольга Генадьевна" r:id="rId31" minRId="88">
    <sheetIdMap count="1">
      <sheetId val="1"/>
    </sheetIdMap>
  </header>
  <header guid="{6453FB8D-092A-4796-838C-BF9CF5EB827D}" dateTime="2019-12-04T09:40:28" maxSheetId="2" userName="Перевощикова Анна Васильевна" r:id="rId32" minRId="92" maxRId="93">
    <sheetIdMap count="1">
      <sheetId val="1"/>
    </sheetIdMap>
  </header>
  <header guid="{8C1ED8B6-27C9-4D94-9172-2E30F45D114E}" dateTime="2019-12-04T09:47:12" maxSheetId="2" userName="Залецкая Ольга Генадьевна" r:id="rId33" minRId="94">
    <sheetIdMap count="1">
      <sheetId val="1"/>
    </sheetIdMap>
  </header>
  <header guid="{57B0204E-8205-48CB-A5C2-9CBCD6D7DDA1}" dateTime="2019-12-04T09:47:43" maxSheetId="2" userName="Перевощикова Анна Васильевна" r:id="rId34" minRId="95" maxRId="97">
    <sheetIdMap count="1">
      <sheetId val="1"/>
    </sheetIdMap>
  </header>
  <header guid="{5DCD883A-6B24-44A6-AA5B-F653F35B9FB9}" dateTime="2019-12-04T09:50:24" maxSheetId="2" userName="Перевощикова Анна Васильевна" r:id="rId35" minRId="98">
    <sheetIdMap count="1">
      <sheetId val="1"/>
    </sheetIdMap>
  </header>
  <header guid="{A82EF657-5688-4778-B789-2946B2D36852}" dateTime="2019-12-04T09:51:24" maxSheetId="2" userName="Залецкая Ольга Генадьевна" r:id="rId36" minRId="99" maxRId="102">
    <sheetIdMap count="1">
      <sheetId val="1"/>
    </sheetIdMap>
  </header>
  <header guid="{6F11A886-D753-4739-BB3F-04130A1B653F}" dateTime="2019-12-04T09:54:26" maxSheetId="2" userName="Залецкая Ольга Генадьевна" r:id="rId37" minRId="103" maxRId="108">
    <sheetIdMap count="1">
      <sheetId val="1"/>
    </sheetIdMap>
  </header>
  <header guid="{DC74DF6F-019B-464E-B117-B99201D0B14E}" dateTime="2019-12-04T09:55:22" maxSheetId="2" userName="Перевощикова Анна Васильевна" r:id="rId38" minRId="109">
    <sheetIdMap count="1">
      <sheetId val="1"/>
    </sheetIdMap>
  </header>
  <header guid="{CBE0C389-9CEC-49C9-A5AD-8A04624981F1}" dateTime="2019-12-04T09:56:39" maxSheetId="2" userName="Залецкая Ольга Генадьевна" r:id="rId39" minRId="110" maxRId="112">
    <sheetIdMap count="1">
      <sheetId val="1"/>
    </sheetIdMap>
  </header>
  <header guid="{7EEDECE5-E9ED-4E7B-A367-7C2A08D017EF}" dateTime="2019-12-04T09:57:09" maxSheetId="2" userName="Перевощикова Анна Васильевна" r:id="rId40" minRId="113">
    <sheetIdMap count="1">
      <sheetId val="1"/>
    </sheetIdMap>
  </header>
  <header guid="{B96FAB44-F230-4F49-BFB6-2EC7EA9636D8}" dateTime="2019-12-04T10:02:19" maxSheetId="2" userName="Перевощикова Анна Васильевна" r:id="rId41" minRId="117" maxRId="120">
    <sheetIdMap count="1">
      <sheetId val="1"/>
    </sheetIdMap>
  </header>
  <header guid="{7CFC28A7-50AE-4189-AE84-F22D9F1F8CCA}" dateTime="2019-12-04T10:04:15" maxSheetId="2" userName="Перевощикова Анна Васильевна" r:id="rId42">
    <sheetIdMap count="1">
      <sheetId val="1"/>
    </sheetIdMap>
  </header>
  <header guid="{AB862ABC-30DE-4557-9C38-04CC752EA73D}" dateTime="2019-12-04T10:07:37" maxSheetId="2" userName="Перевощикова Анна Васильевна" r:id="rId43" minRId="121">
    <sheetIdMap count="1">
      <sheetId val="1"/>
    </sheetIdMap>
  </header>
  <header guid="{8E2E9883-CC84-4C68-B2AF-7779F0C2D763}" dateTime="2019-12-04T10:10:08" maxSheetId="2" userName="Перевощикова Анна Васильевна" r:id="rId44" minRId="125">
    <sheetIdMap count="1">
      <sheetId val="1"/>
    </sheetIdMap>
  </header>
  <header guid="{D2364917-F9A8-4A7B-A8FB-24193E2B8EA8}" dateTime="2019-12-04T10:14:48" maxSheetId="2" userName="Залецкая Ольга Генадьевна" r:id="rId45">
    <sheetIdMap count="1">
      <sheetId val="1"/>
    </sheetIdMap>
  </header>
  <header guid="{DC2DA94F-60FC-492C-8A91-902AB06F4502}" dateTime="2019-12-04T10:15:25" maxSheetId="2" userName="Залецкая Ольга Генадьевна" r:id="rId46" minRId="126">
    <sheetIdMap count="1">
      <sheetId val="1"/>
    </sheetIdMap>
  </header>
  <header guid="{C17415D0-FE10-42A3-80F8-F1C9FA32C62F}" dateTime="2019-12-04T10:16:46" maxSheetId="2" userName="Залецкая Ольга Генадьевна" r:id="rId47">
    <sheetIdMap count="1">
      <sheetId val="1"/>
    </sheetIdMap>
  </header>
  <header guid="{D4329529-20D9-4CE3-85DD-D0B2E689D927}" dateTime="2019-12-04T10:49:37" maxSheetId="2" userName="Залецкая Ольга Генадьевна" r:id="rId48" minRId="130">
    <sheetIdMap count="1">
      <sheetId val="1"/>
    </sheetIdMap>
  </header>
  <header guid="{2304EADE-F4AD-4421-9B4A-91D26F23AB50}" dateTime="2019-12-04T10:58:55" maxSheetId="2" userName="Залецкая Ольга Генадьевна" r:id="rId49">
    <sheetIdMap count="1">
      <sheetId val="1"/>
    </sheetIdMap>
  </header>
  <header guid="{6910ACD9-09A7-4098-AFCD-22F8FCC6F1FE}" dateTime="2019-12-04T10:59:46" maxSheetId="2" userName="Залецкая Ольга Генадьевна" r:id="rId50" minRId="134" maxRId="135">
    <sheetIdMap count="1">
      <sheetId val="1"/>
    </sheetIdMap>
  </header>
  <header guid="{F5CDC6BD-1116-44E1-BF09-D29822A46F12}" dateTime="2019-12-04T11:09:48" maxSheetId="2" userName="Перевощикова Анна Васильевна" r:id="rId51" minRId="136">
    <sheetIdMap count="1">
      <sheetId val="1"/>
    </sheetIdMap>
  </header>
  <header guid="{5E0CFCA5-C2D7-4029-B24E-21ABC902CD26}" dateTime="2019-12-04T11:14:43" maxSheetId="2" userName="Перевощикова Анна Васильевна" r:id="rId52" minRId="140" maxRId="142">
    <sheetIdMap count="1">
      <sheetId val="1"/>
    </sheetIdMap>
  </header>
  <header guid="{CFB2560A-16B2-44DA-A12C-66BEF49FDEB7}" dateTime="2019-12-04T11:15:48" maxSheetId="2" userName="Фесик Светлана Викторовна" r:id="rId53" minRId="146" maxRId="149">
    <sheetIdMap count="1">
      <sheetId val="1"/>
    </sheetIdMap>
  </header>
  <header guid="{B6C9F01E-0040-48A0-AEFD-6DD1CF204F2D}" dateTime="2019-12-04T11:16:39" maxSheetId="2" userName="Перевощикова Анна Васильевна" r:id="rId54" minRId="150">
    <sheetIdMap count="1">
      <sheetId val="1"/>
    </sheetIdMap>
  </header>
  <header guid="{1073790B-39F4-4368-A56A-298BFB798783}" dateTime="2019-12-04T11:16:58" maxSheetId="2" userName="Залецкая Ольга Генадьевна" r:id="rId55" minRId="151">
    <sheetIdMap count="1">
      <sheetId val="1"/>
    </sheetIdMap>
  </header>
  <header guid="{EE80BA5C-3B9B-4D95-B090-3EFAF079FA3F}" dateTime="2019-12-04T11:18:09" maxSheetId="2" userName="Залецкая Ольга Генадьевна" r:id="rId56">
    <sheetIdMap count="1">
      <sheetId val="1"/>
    </sheetIdMap>
  </header>
  <header guid="{99941C4C-CED6-4E88-8C87-D8D2727972C2}" dateTime="2019-12-04T11:18:21" maxSheetId="2" userName="Перевощикова Анна Васильевна" r:id="rId57" minRId="155">
    <sheetIdMap count="1">
      <sheetId val="1"/>
    </sheetIdMap>
  </header>
  <header guid="{075DFD7A-164E-44B1-A475-2865E33A4393}" dateTime="2019-12-04T11:20:28" maxSheetId="2" userName="Фесик Светлана Викторовна" r:id="rId58" minRId="156">
    <sheetIdMap count="1">
      <sheetId val="1"/>
    </sheetIdMap>
  </header>
  <header guid="{204AF01E-649E-40D3-8D3B-36D8506345F0}" dateTime="2019-12-04T11:32:51" maxSheetId="2" userName="Фесик Светлана Викторовна" r:id="rId59" minRId="157">
    <sheetIdMap count="1">
      <sheetId val="1"/>
    </sheetIdMap>
  </header>
  <header guid="{768450B6-6B3F-41C8-930E-B7B39CB630C9}" dateTime="2019-12-04T11:34:26" maxSheetId="2" userName="Залецкая Ольга Генадьевна" r:id="rId60" minRId="158">
    <sheetIdMap count="1">
      <sheetId val="1"/>
    </sheetIdMap>
  </header>
  <header guid="{87706953-03D1-4DCF-8A9E-4960073C23AA}" dateTime="2019-12-04T11:35:28" maxSheetId="2" userName="Фесик Светлана Викторовна" r:id="rId61" minRId="159" maxRId="161">
    <sheetIdMap count="1">
      <sheetId val="1"/>
    </sheetIdMap>
  </header>
  <header guid="{AD3652E1-0FEA-49B1-8549-BE879251F6A6}" dateTime="2019-12-04T11:35:37" maxSheetId="2" userName="Фесик Светлана Викторовна" r:id="rId62">
    <sheetIdMap count="1">
      <sheetId val="1"/>
    </sheetIdMap>
  </header>
  <header guid="{FD7BF934-77CC-461B-8693-52A8C86759BC}" dateTime="2019-12-04T11:37:55" maxSheetId="2" userName="Залецкая Ольга Генадьевна" r:id="rId63" minRId="162">
    <sheetIdMap count="1">
      <sheetId val="1"/>
    </sheetIdMap>
  </header>
  <header guid="{187CB46C-9002-4E33-9B1F-90872F5D6DD4}" dateTime="2019-12-04T11:38:44" maxSheetId="2" userName="Фесик Светлана Викторовна" r:id="rId64" minRId="163" maxRId="164">
    <sheetIdMap count="1">
      <sheetId val="1"/>
    </sheetIdMap>
  </header>
  <header guid="{8933DF4F-2C35-4D56-AFBC-2BCBD33D9442}" dateTime="2019-12-04T13:01:52" maxSheetId="2" userName="Перевощикова Анна Васильевна" r:id="rId65" minRId="165">
    <sheetIdMap count="1">
      <sheetId val="1"/>
    </sheetIdMap>
  </header>
  <header guid="{E032BCB4-AAF4-412F-A47F-E11BB010033E}" dateTime="2019-12-04T13:07:42" maxSheetId="2" userName="Крыжановская Анна Александровна" r:id="rId66" minRId="169" maxRId="170">
    <sheetIdMap count="1">
      <sheetId val="1"/>
    </sheetIdMap>
  </header>
  <header guid="{37ED30EA-277C-4412-90EF-97C91FCA2F96}" dateTime="2019-12-04T13:07:51" maxSheetId="2" userName="Крыжановская Анна Александровна" r:id="rId67">
    <sheetIdMap count="1">
      <sheetId val="1"/>
    </sheetIdMap>
  </header>
  <header guid="{411576A7-0880-4FC2-8413-A5BC81F0227B}" dateTime="2019-12-04T13:08:15" maxSheetId="2" userName="Крыжановская Анна Александровна" r:id="rId68">
    <sheetIdMap count="1">
      <sheetId val="1"/>
    </sheetIdMap>
  </header>
  <header guid="{84A30D44-8569-486F-9636-A96F07F9182D}" dateTime="2019-12-04T13:09:10" maxSheetId="2" userName="Крыжановская Анна Александровна" r:id="rId69" minRId="172">
    <sheetIdMap count="1">
      <sheetId val="1"/>
    </sheetIdMap>
  </header>
  <header guid="{8890E1CD-2CC8-4121-8CCF-36826C006915}" dateTime="2019-12-04T13:10:21" maxSheetId="2" userName="Крыжановская Анна Александровна" r:id="rId70" minRId="173" maxRId="175">
    <sheetIdMap count="1">
      <sheetId val="1"/>
    </sheetIdMap>
  </header>
  <header guid="{AFFDA79B-7827-4145-ACAB-8842C9E81359}" dateTime="2019-12-04T13:10:26" maxSheetId="2" userName="Крыжановская Анна Александровна" r:id="rId71">
    <sheetIdMap count="1">
      <sheetId val="1"/>
    </sheetIdMap>
  </header>
  <header guid="{D3DBF9B1-01CF-408A-A8B1-E1611623EE87}" dateTime="2019-12-04T13:10:34" maxSheetId="2" userName="Крыжановская Анна Александровна" r:id="rId72">
    <sheetIdMap count="1">
      <sheetId val="1"/>
    </sheetIdMap>
  </header>
  <header guid="{3D6FC7A7-D92D-4DB9-B662-9CF0AF0136CE}" dateTime="2019-12-04T13:13:15" maxSheetId="2" userName="Крыжановская Анна Александровна" r:id="rId73" minRId="176">
    <sheetIdMap count="1">
      <sheetId val="1"/>
    </sheetIdMap>
  </header>
  <header guid="{AF1A152F-0EF8-4516-ABEF-7F095368C4D7}" dateTime="2019-12-04T13:13:41" maxSheetId="2" userName="Крыжановская Анна Александровна" r:id="rId74" minRId="177">
    <sheetIdMap count="1">
      <sheetId val="1"/>
    </sheetIdMap>
  </header>
  <header guid="{3AF115D0-6A0B-4D08-9266-9EDF91A7013A}" dateTime="2019-12-04T13:14:04" maxSheetId="2" userName="Крыжановская Анна Александровна" r:id="rId75" minRId="178">
    <sheetIdMap count="1">
      <sheetId val="1"/>
    </sheetIdMap>
  </header>
  <header guid="{81936AFA-8226-4990-952F-5ABD0885A0FF}" dateTime="2019-12-04T13:14:41" maxSheetId="2" userName="Крыжановская Анна Александровна" r:id="rId76" minRId="179">
    <sheetIdMap count="1">
      <sheetId val="1"/>
    </sheetIdMap>
  </header>
  <header guid="{D87B6819-20D8-488F-8532-7779662D977D}" dateTime="2019-12-04T13:14:57" maxSheetId="2" userName="Крыжановская Анна Александровна" r:id="rId77" minRId="180">
    <sheetIdMap count="1">
      <sheetId val="1"/>
    </sheetIdMap>
  </header>
  <header guid="{7EEC5620-8158-42A7-A6F8-8763D7C0970E}" dateTime="2019-12-04T13:15:21" maxSheetId="2" userName="Крыжановская Анна Александровна" r:id="rId78" minRId="181">
    <sheetIdMap count="1">
      <sheetId val="1"/>
    </sheetIdMap>
  </header>
  <header guid="{F181FD88-DA7F-4EE7-8B5A-3CA7085DD3DA}" dateTime="2019-12-04T13:15:39" maxSheetId="2" userName="Крыжановская Анна Александровна" r:id="rId79" minRId="182">
    <sheetIdMap count="1">
      <sheetId val="1"/>
    </sheetIdMap>
  </header>
  <header guid="{78AAEA49-E772-4650-9AF8-A17177F72D45}" dateTime="2019-12-04T13:17:11" maxSheetId="2" userName="Крыжановская Анна Александровна" r:id="rId80" minRId="183">
    <sheetIdMap count="1">
      <sheetId val="1"/>
    </sheetIdMap>
  </header>
  <header guid="{F9ABB0B7-50ED-4514-94F7-D98DD742DE99}" dateTime="2019-12-04T13:17:21" maxSheetId="2" userName="Крыжановская Анна Александровна" r:id="rId81" minRId="184">
    <sheetIdMap count="1">
      <sheetId val="1"/>
    </sheetIdMap>
  </header>
  <header guid="{F4493C1E-F020-448B-B934-EE5B2F7EB0D6}" dateTime="2019-12-04T13:18:57" maxSheetId="2" userName="Крыжановская Анна Александровна" r:id="rId82" minRId="185">
    <sheetIdMap count="1">
      <sheetId val="1"/>
    </sheetIdMap>
  </header>
  <header guid="{D5713542-D3E9-48BB-9BBF-1689740DE72F}" dateTime="2019-12-04T13:19:12" maxSheetId="2" userName="Крыжановская Анна Александровна" r:id="rId83" minRId="186">
    <sheetIdMap count="1">
      <sheetId val="1"/>
    </sheetIdMap>
  </header>
  <header guid="{49C791A0-1FFB-4082-86FF-8711C2E1A9C2}" dateTime="2019-12-04T13:27:19" maxSheetId="2" userName="Крыжановская Анна Александровна" r:id="rId84">
    <sheetIdMap count="1">
      <sheetId val="1"/>
    </sheetIdMap>
  </header>
  <header guid="{9CEC9B04-72FF-4AAD-B461-DA0ACC4366DB}" dateTime="2019-12-04T13:27:24" maxSheetId="2" userName="Крыжановская Анна Александровна" r:id="rId85">
    <sheetIdMap count="1">
      <sheetId val="1"/>
    </sheetIdMap>
  </header>
  <header guid="{3D9D3622-20C4-4FEE-8E53-870AE040DD41}" dateTime="2019-12-04T13:29:52" maxSheetId="2" userName="Крыжановская Анна Александровна" r:id="rId86">
    <sheetIdMap count="1">
      <sheetId val="1"/>
    </sheetIdMap>
  </header>
  <header guid="{127A306C-7F30-480F-9C93-FCD637237CE0}" dateTime="2019-12-04T13:30:57" maxSheetId="2" userName="Крыжановская Анна Александровна" r:id="rId87" minRId="188">
    <sheetIdMap count="1">
      <sheetId val="1"/>
    </sheetIdMap>
  </header>
  <header guid="{334742BD-A1DB-46A2-BFA6-6C4238AFD719}" dateTime="2019-12-04T13:43:04" maxSheetId="2" userName="Крыжановская Анна Александровна" r:id="rId88" minRId="189">
    <sheetIdMap count="1">
      <sheetId val="1"/>
    </sheetIdMap>
  </header>
  <header guid="{19AE7A42-B953-414B-AE60-3FAE2239DF4D}" dateTime="2019-12-04T13:43:33" maxSheetId="2" userName="Крыжановская Анна Александровна" r:id="rId89" minRId="191">
    <sheetIdMap count="1">
      <sheetId val="1"/>
    </sheetIdMap>
  </header>
  <header guid="{4FEF2C71-5D3E-40DE-ABE0-3D4FE8F2E7EC}" dateTime="2019-12-04T13:44:03" maxSheetId="2" userName="Крыжановская Анна Александровна" r:id="rId90" minRId="192">
    <sheetIdMap count="1">
      <sheetId val="1"/>
    </sheetIdMap>
  </header>
  <header guid="{88B38E37-6C80-4DAA-AE58-3BD519A509B3}" dateTime="2019-12-04T13:50:11" maxSheetId="2" userName="Крыжановская Анна Александровна" r:id="rId91" minRId="193" maxRId="195">
    <sheetIdMap count="1">
      <sheetId val="1"/>
    </sheetIdMap>
  </header>
  <header guid="{4555133A-D476-453E-B28E-D6A419D745F4}" dateTime="2019-12-04T13:58:58" maxSheetId="2" userName="Крыжановская Анна Александровна" r:id="rId92" minRId="196" maxRId="197">
    <sheetIdMap count="1">
      <sheetId val="1"/>
    </sheetIdMap>
  </header>
  <header guid="{F1F772A7-3110-4789-8625-9FA928BFA9B1}" dateTime="2019-12-04T14:02:19" maxSheetId="2" userName="Крыжановская Анна Александровна" r:id="rId93" minRId="199">
    <sheetIdMap count="1">
      <sheetId val="1"/>
    </sheetIdMap>
  </header>
  <header guid="{FA155CCC-ADF3-442D-AF25-0162D3D2F4F2}" dateTime="2019-12-04T14:08:07" maxSheetId="2" userName="Крыжановская Анна Александровна" r:id="rId94" minRId="200">
    <sheetIdMap count="1">
      <sheetId val="1"/>
    </sheetIdMap>
  </header>
  <header guid="{DE556535-75B2-43AE-B23F-FDDABAFD8249}" dateTime="2019-12-04T14:09:10" maxSheetId="2" userName="Крыжановская Анна Александровна" r:id="rId95" minRId="201">
    <sheetIdMap count="1">
      <sheetId val="1"/>
    </sheetIdMap>
  </header>
  <header guid="{97345447-85CE-4E78-B494-C1B49081147E}" dateTime="2019-12-04T14:09:20" maxSheetId="2" userName="Крыжановская Анна Александровна" r:id="rId96">
    <sheetIdMap count="1">
      <sheetId val="1"/>
    </sheetIdMap>
  </header>
  <header guid="{D67FC115-EF67-4C73-B802-A73D451886AE}" dateTime="2019-12-04T14:24:43" maxSheetId="2" userName="Крыжановская Анна Александровна" r:id="rId97" minRId="203">
    <sheetIdMap count="1">
      <sheetId val="1"/>
    </sheetIdMap>
  </header>
  <header guid="{353342FB-F3C4-4D67-9B0C-A2051E2D372C}" dateTime="2019-12-04T14:27:44" maxSheetId="2" userName="Крыжановская Анна Александровна" r:id="rId98">
    <sheetIdMap count="1">
      <sheetId val="1"/>
    </sheetIdMap>
  </header>
  <header guid="{AA495964-A87A-4508-8643-73226404131F}" dateTime="2019-12-04T14:29:21" maxSheetId="2" userName="Крыжановская Анна Александровна" r:id="rId99" minRId="205">
    <sheetIdMap count="1">
      <sheetId val="1"/>
    </sheetIdMap>
  </header>
  <header guid="{DCEE3064-A32F-4BD5-9BF5-6098AF2500E9}" dateTime="2019-12-04T14:29:30" maxSheetId="2" userName="Крыжановская Анна Александровна" r:id="rId100" minRId="206">
    <sheetIdMap count="1">
      <sheetId val="1"/>
    </sheetIdMap>
  </header>
  <header guid="{273F1EF7-D318-456E-A17B-5B630BCC7A81}" dateTime="2019-12-04T14:38:31" maxSheetId="2" userName="Фесик Светлана Викторовна" r:id="rId101" minRId="207">
    <sheetIdMap count="1">
      <sheetId val="1"/>
    </sheetIdMap>
  </header>
  <header guid="{78B044D0-3707-48DF-8AD2-4C4266B37457}" dateTime="2019-12-04T14:38:59" maxSheetId="2" userName="Залецкая Ольга Генадьевна" r:id="rId102" minRId="211">
    <sheetIdMap count="1">
      <sheetId val="1"/>
    </sheetIdMap>
  </header>
  <header guid="{05866630-6623-4E60-937C-A60F853C8A7E}" dateTime="2019-12-04T14:39:18" maxSheetId="2" userName="Фесик Светлана Викторовна" r:id="rId103" minRId="212">
    <sheetIdMap count="1">
      <sheetId val="1"/>
    </sheetIdMap>
  </header>
  <header guid="{8A5735D3-5C36-4686-8F32-16BDFF053B8C}" dateTime="2019-12-04T14:39:54" maxSheetId="2" userName="Залецкая Ольга Генадьевна" r:id="rId104" minRId="213">
    <sheetIdMap count="1">
      <sheetId val="1"/>
    </sheetIdMap>
  </header>
  <header guid="{712DB0A0-3059-427E-B1E5-FD20B0AC0438}" dateTime="2019-12-04T14:41:41" maxSheetId="2" userName="Залецкая Ольга Генадьевна" r:id="rId105" minRId="214">
    <sheetIdMap count="1">
      <sheetId val="1"/>
    </sheetIdMap>
  </header>
  <header guid="{46737750-0A21-42AA-B82E-3F24926555FD}" dateTime="2019-12-04T14:47:05" maxSheetId="2" userName="Крыжановская Анна Александровна" r:id="rId106" minRId="215">
    <sheetIdMap count="1">
      <sheetId val="1"/>
    </sheetIdMap>
  </header>
  <header guid="{5EADCF70-4B6C-40A3-BD03-A26C76749C61}" dateTime="2019-12-04T14:50:36" maxSheetId="2" userName="Залецкая Ольга Генадьевна" r:id="rId107" minRId="216">
    <sheetIdMap count="1">
      <sheetId val="1"/>
    </sheetIdMap>
  </header>
  <header guid="{D10D9974-D061-4D0F-8F12-A458A17AAC36}" dateTime="2019-12-04T14:51:17" maxSheetId="2" userName="Крыжановская Анна Александровна" r:id="rId108" minRId="217">
    <sheetIdMap count="1">
      <sheetId val="1"/>
    </sheetIdMap>
  </header>
  <header guid="{02F674F5-91B2-4573-9292-B1CA99811C2A}" dateTime="2019-12-04T14:52:38" maxSheetId="2" userName="Крыжановская Анна Александровна" r:id="rId109" minRId="218">
    <sheetIdMap count="1">
      <sheetId val="1"/>
    </sheetIdMap>
  </header>
  <header guid="{0788530D-F44F-4683-89FC-184C3D7E8CF9}" dateTime="2019-12-04T14:52:48" maxSheetId="2" userName="Крыжановская Анна Александровна" r:id="rId110">
    <sheetIdMap count="1">
      <sheetId val="1"/>
    </sheetIdMap>
  </header>
  <header guid="{D43FBCBE-C8FC-42B0-B3DE-58AD2897D2EC}" dateTime="2019-12-04T14:56:12" maxSheetId="2" userName="Крыжановская Анна Александровна" r:id="rId111">
    <sheetIdMap count="1">
      <sheetId val="1"/>
    </sheetIdMap>
  </header>
  <header guid="{228F422F-882A-4BE5-9022-114D3288BD4B}" dateTime="2019-12-04T14:56:50" maxSheetId="2" userName="Крыжановская Анна Александровна" r:id="rId112">
    <sheetIdMap count="1">
      <sheetId val="1"/>
    </sheetIdMap>
  </header>
  <header guid="{21E4A1D4-9192-43AD-9148-0422A6A98979}" dateTime="2019-12-04T14:57:38" maxSheetId="2" userName="Крыжановская Анна Александровна" r:id="rId113">
    <sheetIdMap count="1">
      <sheetId val="1"/>
    </sheetIdMap>
  </header>
  <header guid="{626CF3C3-C7D7-4A0C-B64D-BA386252585E}" dateTime="2019-12-04T14:58:36" maxSheetId="2" userName="Крыжановская Анна Александровна" r:id="rId114">
    <sheetIdMap count="1">
      <sheetId val="1"/>
    </sheetIdMap>
  </header>
  <header guid="{8617AC4A-2B8C-43CE-8FDD-B55EF43494D1}" dateTime="2019-12-04T15:06:34" maxSheetId="2" userName="Крыжановская Анна Александровна" r:id="rId115" minRId="219">
    <sheetIdMap count="1">
      <sheetId val="1"/>
    </sheetIdMap>
  </header>
  <header guid="{24655401-9210-45E2-8D8C-F02A0CEF0198}" dateTime="2019-12-04T15:07:21" maxSheetId="2" userName="Крыжановская Анна Александровна" r:id="rId116" minRId="220">
    <sheetIdMap count="1">
      <sheetId val="1"/>
    </sheetIdMap>
  </header>
  <header guid="{510E44A1-98F7-4103-A0E1-6144054567CF}" dateTime="2019-12-04T15:08:49" maxSheetId="2" userName="Крыжановская Анна Александровна" r:id="rId117" minRId="221">
    <sheetIdMap count="1">
      <sheetId val="1"/>
    </sheetIdMap>
  </header>
  <header guid="{F83A5A77-8338-4AC2-B6EE-05D100FFF491}" dateTime="2019-12-04T15:09:19" maxSheetId="2" userName="Крыжановская Анна Александровна" r:id="rId118" minRId="222">
    <sheetIdMap count="1">
      <sheetId val="1"/>
    </sheetIdMap>
  </header>
  <header guid="{C6EAF61B-D99B-45AE-BB2B-F64D3119CA01}" dateTime="2019-12-04T15:10:16" maxSheetId="2" userName="Крыжановская Анна Александровна" r:id="rId119">
    <sheetIdMap count="1">
      <sheetId val="1"/>
    </sheetIdMap>
  </header>
  <header guid="{CA1F150F-96E6-4E7F-BF85-8228180C64ED}" dateTime="2019-12-04T15:11:37" maxSheetId="2" userName="Крыжановская Анна Александровна" r:id="rId120">
    <sheetIdMap count="1">
      <sheetId val="1"/>
    </sheetIdMap>
  </header>
  <header guid="{B47E85A2-DCD0-4BFC-8E6A-979A92A64E43}" dateTime="2019-12-04T15:14:22" maxSheetId="2" userName="Крыжановская Анна Александровна" r:id="rId121">
    <sheetIdMap count="1">
      <sheetId val="1"/>
    </sheetIdMap>
  </header>
  <header guid="{1DA1A363-CF63-440F-9382-EC92DFE8A4AD}" dateTime="2019-12-04T15:14:34" maxSheetId="2" userName="Крыжановская Анна Александровна" r:id="rId122">
    <sheetIdMap count="1">
      <sheetId val="1"/>
    </sheetIdMap>
  </header>
  <header guid="{9B907FF4-8DA2-42ED-9247-BED6E2CD8036}" dateTime="2019-12-04T15:16:40" maxSheetId="2" userName="Крыжановская Анна Александровна" r:id="rId123">
    <sheetIdMap count="1">
      <sheetId val="1"/>
    </sheetIdMap>
  </header>
  <header guid="{8F7B814F-7013-47DF-869F-7F449CFD8CB6}" dateTime="2019-12-04T15:16:50" maxSheetId="2" userName="Крыжановская Анна Александровна" r:id="rId124">
    <sheetIdMap count="1">
      <sheetId val="1"/>
    </sheetIdMap>
  </header>
  <header guid="{392F655E-8812-4BEC-AE90-B4AB6699267A}" dateTime="2019-12-04T15:23:16" maxSheetId="2" userName="Крыжановская Анна Александровна" r:id="rId125">
    <sheetIdMap count="1">
      <sheetId val="1"/>
    </sheetIdMap>
  </header>
  <header guid="{B53A3D7C-7A57-4184-AED5-6BDF1B5E5A2B}" dateTime="2019-12-04T15:26:34" maxSheetId="2" userName="Крыжановская Анна Александровна" r:id="rId126" minRId="225" maxRId="229">
    <sheetIdMap count="1">
      <sheetId val="1"/>
    </sheetIdMap>
  </header>
  <header guid="{E1446891-E347-4C3A-8621-DB11BDC141CB}" dateTime="2019-12-04T15:27:17" maxSheetId="2" userName="Крыжановская Анна Александровна" r:id="rId127" minRId="230" maxRId="231">
    <sheetIdMap count="1">
      <sheetId val="1"/>
    </sheetIdMap>
  </header>
  <header guid="{B7EF6F00-5642-4A01-87EE-B65FA736D064}" dateTime="2019-12-04T15:27:23" maxSheetId="2" userName="Крыжановская Анна Александровна" r:id="rId128">
    <sheetIdMap count="1">
      <sheetId val="1"/>
    </sheetIdMap>
  </header>
  <header guid="{85BC592F-07ED-4070-B796-CD0A11FA60E1}" dateTime="2019-12-04T15:28:58" maxSheetId="2" userName="Крыжановская Анна Александровна" r:id="rId129" minRId="232">
    <sheetIdMap count="1">
      <sheetId val="1"/>
    </sheetIdMap>
  </header>
  <header guid="{4C89E318-043E-4EAB-8455-B05FFF6952AE}" dateTime="2019-12-04T15:29:08" maxSheetId="2" userName="Крыжановская Анна Александровна" r:id="rId130">
    <sheetIdMap count="1">
      <sheetId val="1"/>
    </sheetIdMap>
  </header>
  <header guid="{5F479C7B-AE0D-4161-971E-9C942E48A484}" dateTime="2019-12-04T15:30:55" maxSheetId="2" userName="Крыжановская Анна Александровна" r:id="rId131" minRId="233">
    <sheetIdMap count="1">
      <sheetId val="1"/>
    </sheetIdMap>
  </header>
  <header guid="{65F89E9F-913D-4B73-9FEF-027257482D5C}" dateTime="2019-12-04T15:31:00" maxSheetId="2" userName="Крыжановская Анна Александровна" r:id="rId132">
    <sheetIdMap count="1">
      <sheetId val="1"/>
    </sheetIdMap>
  </header>
  <header guid="{D2257083-677E-4899-ACAB-584FD8C84EBF}" dateTime="2019-12-04T15:31:56" maxSheetId="2" userName="Крыжановская Анна Александровна" r:id="rId133">
    <sheetIdMap count="1">
      <sheetId val="1"/>
    </sheetIdMap>
  </header>
  <header guid="{4C83E268-5F9D-4E57-9E18-F59D343F54C0}" dateTime="2019-12-04T15:35:51" maxSheetId="2" userName="Залецкая Ольга Генадьевна" r:id="rId134">
    <sheetIdMap count="1">
      <sheetId val="1"/>
    </sheetIdMap>
  </header>
  <header guid="{6A7BFA86-9FFE-4FF7-BA70-1B290FEC577E}" dateTime="2019-12-04T15:36:47" maxSheetId="2" userName="Крыжановская Анна Александровна" r:id="rId135">
    <sheetIdMap count="1">
      <sheetId val="1"/>
    </sheetIdMap>
  </header>
  <header guid="{1672C69B-D298-45EB-B100-FD95F73E6B5D}" dateTime="2019-12-04T15:39:22" maxSheetId="2" userName="Крыжановская Анна Александровна" r:id="rId136" minRId="237">
    <sheetIdMap count="1">
      <sheetId val="1"/>
    </sheetIdMap>
  </header>
  <header guid="{CA20C6A6-986F-4134-AF03-8245274960D5}" dateTime="2019-12-04T16:02:04" maxSheetId="2" userName="Крыжановская Анна Александровна" r:id="rId137" minRId="239">
    <sheetIdMap count="1">
      <sheetId val="1"/>
    </sheetIdMap>
  </header>
  <header guid="{E79C193F-54D9-4310-BA84-FE0104503129}" dateTime="2019-12-04T16:02:40" maxSheetId="2" userName="Крыжановская Анна Александровна" r:id="rId138" minRId="240">
    <sheetIdMap count="1">
      <sheetId val="1"/>
    </sheetIdMap>
  </header>
  <header guid="{6816CBF2-362C-45AC-A5E5-39D5F351BDA1}" dateTime="2019-12-04T16:04:03" maxSheetId="2" userName="Крыжановская Анна Александровна" r:id="rId139" minRId="241">
    <sheetIdMap count="1">
      <sheetId val="1"/>
    </sheetIdMap>
  </header>
  <header guid="{B269775C-7DBD-4746-8960-BBA2172B1869}" dateTime="2019-12-04T16:04:22" maxSheetId="2" userName="Крыжановская Анна Александровна" r:id="rId140">
    <sheetIdMap count="1">
      <sheetId val="1"/>
    </sheetIdMap>
  </header>
  <header guid="{D367E331-4CB1-4885-9AE5-3172DBF4618C}" dateTime="2019-12-04T16:05:02" maxSheetId="2" userName="Крыжановская Анна Александровна" r:id="rId141">
    <sheetIdMap count="1">
      <sheetId val="1"/>
    </sheetIdMap>
  </header>
  <header guid="{D628ABD2-1A22-40F5-BDCA-5217352C3CE2}" dateTime="2019-12-04T16:08:07" maxSheetId="2" userName="Крыжановская Анна Александровна" r:id="rId142">
    <sheetIdMap count="1">
      <sheetId val="1"/>
    </sheetIdMap>
  </header>
  <header guid="{60531583-FD40-45ED-896F-752EDFE4F9B8}" dateTime="2019-12-04T16:09:27" maxSheetId="2" userName="Крыжановская Анна Александровна" r:id="rId143" minRId="243" maxRId="244">
    <sheetIdMap count="1">
      <sheetId val="1"/>
    </sheetIdMap>
  </header>
  <header guid="{85AB8F2C-543C-47D3-8D8B-2C5902889B22}" dateTime="2019-12-04T16:12:04" maxSheetId="2" userName="Крыжановская Анна Александровна" r:id="rId144" minRId="245" maxRId="246">
    <sheetIdMap count="1">
      <sheetId val="1"/>
    </sheetIdMap>
  </header>
  <header guid="{3C648510-954B-4A68-8697-6236C64EE14B}" dateTime="2019-12-04T16:14:47" maxSheetId="2" userName="Крыжановская Анна Александровна" r:id="rId145" minRId="247" maxRId="248">
    <sheetIdMap count="1">
      <sheetId val="1"/>
    </sheetIdMap>
  </header>
  <header guid="{D0BEF312-16DE-40E5-BBC1-F5108B9B068D}" dateTime="2019-12-04T16:16:32" maxSheetId="2" userName="Крыжановская Анна Александровна" r:id="rId146" minRId="249" maxRId="250">
    <sheetIdMap count="1">
      <sheetId val="1"/>
    </sheetIdMap>
  </header>
  <header guid="{5A9EFDB9-04CD-414F-8F98-05B7C696FD9A}" dateTime="2019-12-04T16:16:42" maxSheetId="2" userName="Крыжановская Анна Александровна" r:id="rId147">
    <sheetIdMap count="1">
      <sheetId val="1"/>
    </sheetIdMap>
  </header>
  <header guid="{C340D666-0395-4883-98D2-550F8E81BC46}" dateTime="2019-12-04T16:17:39" maxSheetId="2" userName="Залецкая Ольга Генадьевна" r:id="rId148" minRId="251">
    <sheetIdMap count="1">
      <sheetId val="1"/>
    </sheetIdMap>
  </header>
  <header guid="{8D6C89A3-D3BD-4E6A-8945-611894B0B155}" dateTime="2019-12-04T16:18:09" maxSheetId="2" userName="Крыжановская Анна Александровна" r:id="rId149">
    <sheetIdMap count="1">
      <sheetId val="1"/>
    </sheetIdMap>
  </header>
  <header guid="{9C4FAC6D-2F10-42AD-8718-E204D8D174A6}" dateTime="2019-12-04T16:18:25" maxSheetId="2" userName="Залецкая Ольга Генадьевна" r:id="rId150" minRId="252">
    <sheetIdMap count="1">
      <sheetId val="1"/>
    </sheetIdMap>
  </header>
  <header guid="{0791FD67-EBF1-41F9-B1DB-0D2ECF9C0CCC}" dateTime="2019-12-04T16:18:30" maxSheetId="2" userName="Крыжановская Анна Александровна" r:id="rId151">
    <sheetIdMap count="1">
      <sheetId val="1"/>
    </sheetIdMap>
  </header>
  <header guid="{3F2FE748-2EF8-4FAA-8709-20186951F9C3}" dateTime="2019-12-04T16:19:47" maxSheetId="2" userName="Залецкая Ольга Генадьевна" r:id="rId152">
    <sheetIdMap count="1">
      <sheetId val="1"/>
    </sheetIdMap>
  </header>
  <header guid="{D3B36103-C918-4070-B6D8-1C773CD9F9C2}" dateTime="2019-12-04T16:20:58" maxSheetId="2" userName="Залецкая Ольга Генадьевна" r:id="rId153">
    <sheetIdMap count="1">
      <sheetId val="1"/>
    </sheetIdMap>
  </header>
  <header guid="{E4F540C4-DB7C-47F8-A987-5A368409E67A}" dateTime="2019-12-04T16:21:10" maxSheetId="2" userName="Залецкая Ольга Генадьевна" r:id="rId154">
    <sheetIdMap count="1">
      <sheetId val="1"/>
    </sheetIdMap>
  </header>
  <header guid="{AF31E400-8D3E-4654-8B4F-19C6FE6DCFE3}" dateTime="2019-12-04T16:24:08" maxSheetId="2" userName="Крыжановская Анна Александровна" r:id="rId155">
    <sheetIdMap count="1">
      <sheetId val="1"/>
    </sheetIdMap>
  </header>
  <header guid="{9EFC8D44-05F6-413D-9445-B258832EE640}" dateTime="2019-12-04T16:24:38" maxSheetId="2" userName="Залецкая Ольга Генадьевна" r:id="rId156" minRId="254">
    <sheetIdMap count="1">
      <sheetId val="1"/>
    </sheetIdMap>
  </header>
  <header guid="{6EA9FE9F-BA19-4FB9-9938-BC4407F76D6D}" dateTime="2019-12-04T16:28:43" maxSheetId="2" userName="Крыжановская Анна Александровна" r:id="rId157" minRId="255">
    <sheetIdMap count="1">
      <sheetId val="1"/>
    </sheetIdMap>
  </header>
  <header guid="{91D2DFA2-8564-4ACA-9AE3-24C29F58FACA}" dateTime="2019-12-04T16:31:57" maxSheetId="2" userName="Залецкая Ольга Генадьевна" r:id="rId158" minRId="256">
    <sheetIdMap count="1">
      <sheetId val="1"/>
    </sheetIdMap>
  </header>
  <header guid="{8EE2D24F-27C0-4B1C-B965-BB540680CB0E}" dateTime="2019-12-04T16:36:15" maxSheetId="2" userName="Залецкая Ольга Генадьевна" r:id="rId159" minRId="257" maxRId="258">
    <sheetIdMap count="1">
      <sheetId val="1"/>
    </sheetIdMap>
  </header>
  <header guid="{9D9BD112-4DEF-4728-97FE-70D2D956E972}" dateTime="2019-12-04T16:38:16" maxSheetId="2" userName="Фесик Светлана Викторовна" r:id="rId160" minRId="259">
    <sheetIdMap count="1">
      <sheetId val="1"/>
    </sheetIdMap>
  </header>
  <header guid="{54DAF81C-BB53-41BD-967C-D2E1B8479FF8}" dateTime="2019-12-04T16:52:45" maxSheetId="2" userName="Крыжановская Анна Александровна" r:id="rId161" minRId="260">
    <sheetIdMap count="1">
      <sheetId val="1"/>
    </sheetIdMap>
  </header>
  <header guid="{AEE5CCC3-3D35-49F0-9C58-5D676D8AC052}" dateTime="2019-12-04T16:54:10" maxSheetId="2" userName="Крыжановская Анна Александровна" r:id="rId162" minRId="261">
    <sheetIdMap count="1">
      <sheetId val="1"/>
    </sheetIdMap>
  </header>
  <header guid="{7345C9F6-78A4-4C7F-87AE-1043D91B2510}" dateTime="2019-12-04T17:01:31" maxSheetId="2" userName="Крыжановская Анна Александровна" r:id="rId163" minRId="262">
    <sheetIdMap count="1">
      <sheetId val="1"/>
    </sheetIdMap>
  </header>
  <header guid="{B00CA3F2-C96E-405C-8740-9B5C967233C7}" dateTime="2019-12-04T17:01:57" maxSheetId="2" userName="Крыжановская Анна Александровна" r:id="rId164">
    <sheetIdMap count="1">
      <sheetId val="1"/>
    </sheetIdMap>
  </header>
  <header guid="{CC4FBF3E-B969-4B1B-B44E-AFD7E285980C}" dateTime="2019-12-04T17:06:59" maxSheetId="2" userName="Фесик Светлана Викторовна" r:id="rId165" minRId="263">
    <sheetIdMap count="1">
      <sheetId val="1"/>
    </sheetIdMap>
  </header>
  <header guid="{635DEA76-568C-4983-8909-01DBD6CA892F}" dateTime="2019-12-04T17:08:33" maxSheetId="2" userName="Крыжановская Анна Александровна" r:id="rId166">
    <sheetIdMap count="1">
      <sheetId val="1"/>
    </sheetIdMap>
  </header>
  <header guid="{EFA3BDE8-CA96-40C5-A45C-0EB370C653D6}" dateTime="2019-12-05T09:17:47" maxSheetId="2" userName="Фесик Светлана Викторовна" r:id="rId167" minRId="265">
    <sheetIdMap count="1">
      <sheetId val="1"/>
    </sheetIdMap>
  </header>
  <header guid="{C4D5BC98-50C8-4AE7-93DB-A7666C7D49BD}" dateTime="2019-12-05T09:22:37" maxSheetId="2" userName="Залецкая Ольга Генадьевна" r:id="rId168">
    <sheetIdMap count="1">
      <sheetId val="1"/>
    </sheetIdMap>
  </header>
  <header guid="{746F5B2E-AD89-4D61-811B-59C2C8789C09}" dateTime="2019-12-05T09:29:20" maxSheetId="2" userName="Рогожина Ольга Сергеевна" r:id="rId169" minRId="272">
    <sheetIdMap count="1">
      <sheetId val="1"/>
    </sheetIdMap>
  </header>
  <header guid="{68353D83-FF11-4B16-A0A2-BE224544A4B9}" dateTime="2019-12-05T09:34:06" maxSheetId="2" userName="Рогожина Ольга Сергеевна" r:id="rId170">
    <sheetIdMap count="1">
      <sheetId val="1"/>
    </sheetIdMap>
  </header>
  <header guid="{03F18782-DA07-4DAE-B119-64F648E70618}" dateTime="2019-12-05T09:42:19" maxSheetId="2" userName="Фесик Светлана Викторовна" r:id="rId171" minRId="276">
    <sheetIdMap count="1">
      <sheetId val="1"/>
    </sheetIdMap>
  </header>
  <header guid="{B03190D5-C7C2-4740-BB20-977E4AB24AB1}" dateTime="2019-12-05T09:42:27" maxSheetId="2" userName="Фесик Светлана Викторовна" r:id="rId172">
    <sheetIdMap count="1">
      <sheetId val="1"/>
    </sheetIdMap>
  </header>
  <header guid="{570A3B5C-1734-4B74-933C-32642F3DF47D}" dateTime="2019-12-05T09:50:41" maxSheetId="2" userName="Рогожина Ольга Сергеевна" r:id="rId173" minRId="280">
    <sheetIdMap count="1">
      <sheetId val="1"/>
    </sheetIdMap>
  </header>
  <header guid="{349E8957-BCB6-4D93-8177-1D3229B24E89}" dateTime="2019-12-05T09:51:28" maxSheetId="2" userName="Крыжановская Анна Александровна" r:id="rId174">
    <sheetIdMap count="1">
      <sheetId val="1"/>
    </sheetIdMap>
  </header>
  <header guid="{88094869-A3B1-44A9-A740-F68739F5C7B6}" dateTime="2019-12-05T10:04:32" maxSheetId="2" userName="Залецкая Ольга Генадьевна" r:id="rId175">
    <sheetIdMap count="1">
      <sheetId val="1"/>
    </sheetIdMap>
  </header>
  <header guid="{C4868420-A87A-4A86-834A-E78323B50865}" dateTime="2019-12-05T10:04:43" maxSheetId="2" userName="Рогожина Ольга Сергеевна" r:id="rId176">
    <sheetIdMap count="1">
      <sheetId val="1"/>
    </sheetIdMap>
  </header>
  <header guid="{C9840E97-EE05-4213-924C-AD0AD6755E03}" dateTime="2019-12-05T10:06:15" maxSheetId="2" userName="Залецкая Ольга Генадьевна" r:id="rId177" minRId="285">
    <sheetIdMap count="1">
      <sheetId val="1"/>
    </sheetIdMap>
  </header>
  <header guid="{9AE453B7-3367-46EB-811B-30129BA858A3}" dateTime="2019-12-05T10:17:12" maxSheetId="2" userName="Рогожина Ольга Сергеевна" r:id="rId178">
    <sheetIdMap count="1">
      <sheetId val="1"/>
    </sheetIdMap>
  </header>
  <header guid="{E8B91E55-01C2-4CCD-B587-BD2E54CBDDDC}" dateTime="2019-12-05T10:18:49" maxSheetId="2" userName="Рогожина Ольга Сергеевна" r:id="rId179">
    <sheetIdMap count="1">
      <sheetId val="1"/>
    </sheetIdMap>
  </header>
  <header guid="{FB0A40D5-A93F-43CA-B490-52EE4E66DBC1}" dateTime="2019-12-05T10:21:38" maxSheetId="2" userName="Крыжановская Анна Александровна" r:id="rId180" minRId="292">
    <sheetIdMap count="1">
      <sheetId val="1"/>
    </sheetIdMap>
  </header>
  <header guid="{73597EB6-70BB-45D2-87AD-A59E6B27E5C5}" dateTime="2019-12-05T10:22:48" maxSheetId="2" userName="Крыжановская Анна Александровна" r:id="rId181" minRId="294">
    <sheetIdMap count="1">
      <sheetId val="1"/>
    </sheetIdMap>
  </header>
  <header guid="{E8896CAA-1EFE-4C3A-8BB7-B3D23982DAB1}" dateTime="2019-12-05T10:22:51" maxSheetId="2" userName="Рогожина Ольга Сергеевна" r:id="rId182" minRId="295">
    <sheetIdMap count="1">
      <sheetId val="1"/>
    </sheetIdMap>
  </header>
  <header guid="{C8F6F5E8-6765-4E9A-A282-8C1E44378E57}" dateTime="2019-12-05T10:26:21" maxSheetId="2" userName="Рогожина Ольга Сергеевна" r:id="rId183" minRId="296">
    <sheetIdMap count="1">
      <sheetId val="1"/>
    </sheetIdMap>
  </header>
  <header guid="{E5BD452D-47CE-4CA0-BC79-7C950D29338F}" dateTime="2019-12-05T10:28:10" maxSheetId="2" userName="Рогожина Ольга Сергеевна" r:id="rId184" minRId="297">
    <sheetIdMap count="1">
      <sheetId val="1"/>
    </sheetIdMap>
  </header>
  <header guid="{F155E6E0-7F8F-491A-A1A6-DC02BA885994}" dateTime="2019-12-05T10:28:40" maxSheetId="2" userName="Рогожина Ольга Сергеевна" r:id="rId185" minRId="298">
    <sheetIdMap count="1">
      <sheetId val="1"/>
    </sheetIdMap>
  </header>
  <header guid="{E3845EE8-2EEB-41AD-841B-65B7C64EB413}" dateTime="2019-12-05T10:31:37" maxSheetId="2" userName="Рогожина Ольга Сергеевна" r:id="rId186" minRId="299">
    <sheetIdMap count="1">
      <sheetId val="1"/>
    </sheetIdMap>
  </header>
  <header guid="{2A5A050A-FBC7-40A7-A571-E3E5475B8FF5}" dateTime="2019-12-05T10:31:46" maxSheetId="2" userName="Рогожина Ольга Сергеевна" r:id="rId187" minRId="303">
    <sheetIdMap count="1">
      <sheetId val="1"/>
    </sheetIdMap>
  </header>
  <header guid="{BFEBB234-FBC6-4963-B533-567B1053A5E4}" dateTime="2019-12-05T10:38:45" maxSheetId="2" userName="Рогожина Ольга Сергеевна" r:id="rId188" minRId="304">
    <sheetIdMap count="1">
      <sheetId val="1"/>
    </sheetIdMap>
  </header>
  <header guid="{597DEE75-451E-472B-B340-574E1AA1CB36}" dateTime="2019-12-05T10:41:58" maxSheetId="2" userName="Рогожина Ольга Сергеевна" r:id="rId189" minRId="305">
    <sheetIdMap count="1">
      <sheetId val="1"/>
    </sheetIdMap>
  </header>
  <header guid="{7A742367-308A-46A1-8BEE-DAD2069FF7F3}" dateTime="2019-12-05T10:43:40" maxSheetId="2" userName="Крыжановская Анна Александровна" r:id="rId190">
    <sheetIdMap count="1">
      <sheetId val="1"/>
    </sheetIdMap>
  </header>
  <header guid="{A6DF9E9E-6B13-4BA8-A609-4DAC3458FF50}" dateTime="2019-12-05T10:44:32" maxSheetId="2" userName="Рогожина Ольга Сергеевна" r:id="rId191" minRId="307">
    <sheetIdMap count="1">
      <sheetId val="1"/>
    </sheetIdMap>
  </header>
  <header guid="{D429C837-33CE-43D1-A485-412CC34B6550}" dateTime="2019-12-05T11:26:46" maxSheetId="2" userName="Шулепова Ольга Анатольевна" r:id="rId192" minRId="308">
    <sheetIdMap count="1">
      <sheetId val="1"/>
    </sheetIdMap>
  </header>
  <header guid="{D40C58AF-2D6E-4A6F-92B6-8629042874BE}" dateTime="2019-12-05T11:36:39" maxSheetId="2" userName="Шулепова Ольга Анатольевна" r:id="rId193" minRId="313" maxRId="314">
    <sheetIdMap count="1">
      <sheetId val="1"/>
    </sheetIdMap>
  </header>
  <header guid="{CE173DDD-18D5-441C-89DF-25A01445132E}" dateTime="2019-12-05T11:37:08" maxSheetId="2" userName="Шулепова Ольга Анатольевна" r:id="rId194" minRId="319">
    <sheetIdMap count="1">
      <sheetId val="1"/>
    </sheetIdMap>
  </header>
  <header guid="{CE3FD4C1-73F7-4F44-BD58-E8DC962EE4E8}" dateTime="2019-12-05T11:38:45" maxSheetId="2" userName="Перевощикова Анна Васильевна" r:id="rId195" minRId="320">
    <sheetIdMap count="1">
      <sheetId val="1"/>
    </sheetIdMap>
  </header>
  <header guid="{2C3B9605-D07E-4EFA-A25E-F4169269E6BB}" dateTime="2019-12-05T11:41:31" maxSheetId="2" userName="Фесик Светлана Викторовна" r:id="rId196" minRId="324">
    <sheetIdMap count="1">
      <sheetId val="1"/>
    </sheetIdMap>
  </header>
  <header guid="{DF04469B-DF29-468B-A7DE-913544E83017}" dateTime="2019-12-05T11:41:39" maxSheetId="2" userName="Шулепова Ольга Анатольевна" r:id="rId197">
    <sheetIdMap count="1">
      <sheetId val="1"/>
    </sheetIdMap>
  </header>
  <header guid="{C5382282-9917-4CF3-AA7F-5BB5C5D98D9B}" dateTime="2019-12-05T11:56:25" maxSheetId="2" userName="Перевощикова Анна Васильевна" r:id="rId198" minRId="329">
    <sheetIdMap count="1">
      <sheetId val="1"/>
    </sheetIdMap>
  </header>
  <header guid="{08EDD35B-B715-425B-94A9-A6F157CDA917}" dateTime="2019-12-05T11:56:33" maxSheetId="2" userName="Шулепова Ольга Анатольевна" r:id="rId199">
    <sheetIdMap count="1">
      <sheetId val="1"/>
    </sheetIdMap>
  </header>
  <header guid="{F6A578A5-9CEE-4ECF-AA99-17548F5C12B2}" dateTime="2019-12-05T12:03:51" maxSheetId="2" userName="Шулепова Ольга Анатольевна" r:id="rId200" minRId="337">
    <sheetIdMap count="1">
      <sheetId val="1"/>
    </sheetIdMap>
  </header>
  <header guid="{74E9E904-6FF4-41AE-B87D-F3C6C9117857}" dateTime="2019-12-05T12:11:49" maxSheetId="2" userName="Шулепова Ольга Анатольевна" r:id="rId201" minRId="341">
    <sheetIdMap count="1">
      <sheetId val="1"/>
    </sheetIdMap>
  </header>
  <header guid="{FC1A72DC-036E-4276-8964-D12DC37DB1EC}" dateTime="2019-12-05T13:09:44" maxSheetId="2" userName="Перевощикова Анна Васильевна" r:id="rId202" minRId="345">
    <sheetIdMap count="1">
      <sheetId val="1"/>
    </sheetIdMap>
  </header>
  <header guid="{6D49F155-7A6A-4736-8E49-E229713144FC}" dateTime="2019-12-05T14:48:54" maxSheetId="2" userName="Минакова Оксана Сергеевна" r:id="rId203" minRId="346">
    <sheetIdMap count="1">
      <sheetId val="1"/>
    </sheetIdMap>
  </header>
  <header guid="{68D739B5-F9FC-42A9-8C93-07C7E0B622A0}" dateTime="2019-12-05T15:03:39" maxSheetId="2" userName="Минакова Оксана Сергеевна" r:id="rId204" minRId="347" maxRId="348">
    <sheetIdMap count="1">
      <sheetId val="1"/>
    </sheetIdMap>
  </header>
  <header guid="{7F9DC189-8129-4BB0-84EA-8BAA27F1D283}" dateTime="2019-12-05T16:40:33" maxSheetId="2" userName="Минакова Оксана Сергеевна" r:id="rId205" minRId="349">
    <sheetIdMap count="1">
      <sheetId val="1"/>
    </sheetIdMap>
  </header>
  <header guid="{51D88F60-CE92-4EBC-8086-F8C26F8EE615}" dateTime="2019-12-05T16:41:51" maxSheetId="2" userName="Минакова Оксана Сергеевна" r:id="rId206" minRId="350">
    <sheetIdMap count="1">
      <sheetId val="1"/>
    </sheetIdMap>
  </header>
  <header guid="{612A3B95-2E83-4745-8D60-BF4E1445FA1D}" dateTime="2019-12-05T16:42:13" maxSheetId="2" userName="Минакова Оксана Сергеевна" r:id="rId207" minRId="351">
    <sheetIdMap count="1">
      <sheetId val="1"/>
    </sheetIdMap>
  </header>
  <header guid="{33A6CA0E-0941-4B29-B502-0131D68F9EB8}" dateTime="2019-12-05T16:48:24" maxSheetId="2" userName="Минакова Оксана Сергеевна" r:id="rId208" minRId="352">
    <sheetIdMap count="1">
      <sheetId val="1"/>
    </sheetIdMap>
  </header>
  <header guid="{17B7231D-EEDD-4688-A2FE-F48037DC3525}" dateTime="2019-12-05T16:57:58" maxSheetId="2" userName="Минакова Оксана Сергеевна" r:id="rId209" minRId="353">
    <sheetIdMap count="1">
      <sheetId val="1"/>
    </sheetIdMap>
  </header>
  <header guid="{6CEA84F7-D7E5-4B51-B2CA-B7ED3E6305D0}" dateTime="2019-12-05T17:02:33" maxSheetId="2" userName="Минакова Оксана Сергеевна" r:id="rId210" minRId="354">
    <sheetIdMap count="1">
      <sheetId val="1"/>
    </sheetIdMap>
  </header>
  <header guid="{70F6530A-FF52-409C-B1AE-69DDFBC3EC8A}" dateTime="2019-12-05T17:02:44" maxSheetId="2" userName="Шулепова Ольга Анатольевна" r:id="rId211" minRId="355">
    <sheetIdMap count="1">
      <sheetId val="1"/>
    </sheetIdMap>
  </header>
  <header guid="{79297C90-62F8-4EF0-A9C2-F2A7DCA40BE5}" dateTime="2019-12-05T17:04:39" maxSheetId="2" userName="Шулепова Ольга Анатольевна" r:id="rId212" minRId="356">
    <sheetIdMap count="1">
      <sheetId val="1"/>
    </sheetIdMap>
  </header>
  <header guid="{DED05C29-BA83-4FE7-9D34-E84F6EB53BA2}" dateTime="2019-12-05T17:07:29" maxSheetId="2" userName="Минакова Оксана Сергеевна" r:id="rId213" minRId="357">
    <sheetIdMap count="1">
      <sheetId val="1"/>
    </sheetIdMap>
  </header>
  <header guid="{7CA71A3D-A176-4471-BFD0-B57911E2D9FC}" dateTime="2019-12-06T09:08:11" maxSheetId="2" userName="Перевощикова Анна Васильевна" r:id="rId214">
    <sheetIdMap count="1">
      <sheetId val="1"/>
    </sheetIdMap>
  </header>
  <header guid="{471E444A-FEAF-439B-AA38-E9C3AA1D3F5C}" dateTime="2019-12-09T14:46:46" maxSheetId="2" userName="Вершинина Мария Игоревна" r:id="rId215" minRId="358">
    <sheetIdMap count="1">
      <sheetId val="1"/>
    </sheetIdMap>
  </header>
  <header guid="{A88BF73E-6535-4DA3-BD8C-4EC1EABBCAD4}" dateTime="2019-12-09T14:49:34" maxSheetId="2" userName="Вершинина Мария Игоревна" r:id="rId216" minRId="359">
    <sheetIdMap count="1">
      <sheetId val="1"/>
    </sheetIdMap>
  </header>
  <header guid="{517B1188-35FB-406B-9B9F-4FDBA62270CC}" dateTime="2019-12-09T14:50:04" maxSheetId="2" userName="Вершинина Мария Игоревна" r:id="rId217" minRId="360" maxRId="54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numFmtId="4">
    <oc r="D125">
      <v>64639.37</v>
    </oc>
    <nc r="D125">
      <v>40697.57</v>
    </nc>
  </rcc>
  <rfmt sheetId="1" sqref="A123:I128" start="0" length="2147483647">
    <dxf>
      <font>
        <color auto="1"/>
      </font>
    </dxf>
  </rfmt>
  <rcc rId="23" sId="1" numFmtId="4">
    <oc r="I125">
      <f>D125</f>
    </oc>
    <nc r="I125">
      <v>30200.25</v>
    </nc>
  </rcc>
  <rcc rId="24" sId="1" numFmtId="4">
    <oc r="I126">
      <f>D126</f>
    </oc>
    <nc r="I126">
      <v>10066.75</v>
    </nc>
  </rcc>
  <rcc rId="25" sId="1" odxf="1" dxf="1">
    <oc r="J123" t="inlineStr">
      <is>
        <t xml:space="preserve">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Готовность объекта - 40% .
Ввод объекта в эксплуатацию планируется в 2020 году.  </t>
      </is>
    </oc>
    <nc r="J123" t="inlineStr">
      <is>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t>
        </r>
        <r>
          <rPr>
            <sz val="16"/>
            <color rgb="FFFF0000"/>
            <rFont val="Times New Roman"/>
            <family val="2"/>
            <charset val="204"/>
          </rPr>
          <t xml:space="preserve"> Готовность объекта - 40% .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обусловлено оставанием подрядчика от графика производства работ.</t>
        </r>
      </is>
    </nc>
    <odxf>
      <font>
        <sz val="16"/>
        <color rgb="FFFF0000"/>
      </font>
    </odxf>
    <ndxf>
      <font>
        <sz val="16"/>
        <color rgb="FFFF0000"/>
      </font>
    </ndxf>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J123" t="inlineStr">
      <is>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t>
        </r>
        <r>
          <rPr>
            <sz val="16"/>
            <color rgb="FFFF0000"/>
            <rFont val="Times New Roman"/>
            <family val="2"/>
            <charset val="204"/>
          </rPr>
          <t xml:space="preserve"> Готовность объекта - 40% .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обусловлено оставанием подрядчика от графика производства работ.</t>
        </r>
      </is>
    </oc>
    <nc r="J123" t="inlineStr">
      <is>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t>
        </r>
        <r>
          <rPr>
            <sz val="16"/>
            <color rgb="FFFF0000"/>
            <rFont val="Times New Roman"/>
            <family val="2"/>
            <charset val="204"/>
          </rPr>
          <t xml:space="preserve"> Готовность объекта - 40% .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в сумме 21 977,03 тыс.руб. обусловлено оставанием подрядчика от графика производства работ.</t>
        </r>
      </is>
    </nc>
  </rcc>
  <rcv guid="{6068C3FF-17AA-48A5-A88B-2523CBAC39AE}" action="delete"/>
  <rdn rId="0" localSheetId="1" customView="1" name="Z_6068C3FF_17AA_48A5_A88B_2523CBAC39AE_.wvu.PrintArea" hidden="1" oldHidden="1">
    <formula>'на 01.11.2019'!$A$1:$J$196</formula>
    <oldFormula>'на 01.11.2019'!$A$1:$J$196</oldFormula>
  </rdn>
  <rdn rId="0" localSheetId="1" customView="1" name="Z_6068C3FF_17AA_48A5_A88B_2523CBAC39AE_.wvu.PrintTitles" hidden="1" oldHidden="1">
    <formula>'на 01.11.2019'!$5:$8</formula>
    <oldFormula>'на 01.11.2019'!$5:$8</oldFormula>
  </rdn>
  <rdn rId="0" localSheetId="1" customView="1" name="Z_6068C3FF_17AA_48A5_A88B_2523CBAC39AE_.wvu.FilterData" hidden="1" oldHidden="1">
    <formula>'на 01.11.2019'!$A$7:$J$411</formula>
    <oldFormula>'на 01.11.2019'!$A$7:$J$411</oldFormula>
  </rdn>
  <rcv guid="{6068C3FF-17AA-48A5-A88B-2523CBAC39AE}"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dxf="1" dxf="1">
    <oc r="J197"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январь-сентябрь и первую половину октября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87,5 тыс.рублей.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t>
        </r>
        <r>
          <rPr>
            <sz val="16"/>
            <color rgb="FFFF0000"/>
            <rFont val="Times New Roman"/>
            <family val="2"/>
            <charset val="204"/>
          </rPr>
          <t xml:space="preserve"> Ожидаемое неисполнение составит 87,5 тыс.рублей.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odxf>
      <font>
        <sz val="16"/>
        <color rgb="FFFF0000"/>
      </font>
    </odxf>
    <ndxf>
      <font>
        <sz val="16"/>
        <color rgb="FFFF0000"/>
      </font>
    </ndxf>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1">
    <oc r="J123" t="inlineStr">
      <is>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t>
        </r>
        <r>
          <rPr>
            <sz val="16"/>
            <color rgb="FFFF0000"/>
            <rFont val="Times New Roman"/>
            <family val="2"/>
            <charset val="204"/>
          </rPr>
          <t xml:space="preserve"> Готовность объекта - 40% .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в сумме 21 977,03 тыс.руб. обусловлено оставанием подрядчика от графика производства работ.</t>
        </r>
      </is>
    </oc>
    <nc r="J123" t="inlineStr">
      <is>
        <r>
          <rPr>
            <sz val="16"/>
            <rFont val="Times New Roman"/>
            <family val="1"/>
            <charset val="204"/>
          </rPr>
          <t>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Готовность объекта - 70% .</t>
        </r>
        <r>
          <rPr>
            <sz val="16"/>
            <color rgb="FFFF0000"/>
            <rFont val="Times New Roman"/>
            <family val="2"/>
            <charset val="204"/>
          </rPr>
          <t xml:space="preserve">
</t>
        </r>
        <r>
          <rPr>
            <sz val="16"/>
            <rFont val="Times New Roman"/>
            <family val="1"/>
            <charset val="204"/>
          </rPr>
          <t>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Ввод объекта в эксплуатацию планируется в 2020 году.  Ожидаемое неисполнение средств 2019 года в сумме 21 977,03 тыс.руб. обусловлено оставанием подрядчика от графика производства работ.</t>
        </r>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 sId="1" odxf="1" dxf="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odxf>
      <font>
        <sz val="16"/>
        <color rgb="FFFF0000"/>
      </font>
    </odxf>
    <ndxf>
      <font>
        <sz val="16"/>
        <color rgb="FFFF0000"/>
      </font>
    </ndxf>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1">
    <oc r="I51">
      <f>687.68+5211.63+9311.4+72.7</f>
    </oc>
    <nc r="I51">
      <f>687.68+5211.63+8811.4+72.7</f>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odxf="1" dxf="1">
    <o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odxf>
      <font>
        <sz val="16"/>
        <color rgb="FFFF0000"/>
      </font>
    </odxf>
    <ndxf>
      <font>
        <sz val="16"/>
        <color rgb="FFFF0000"/>
      </font>
    </ndxf>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1">
    <o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 sId="1">
    <oc r="I51">
      <f>687.68+5211.63+8811.4+72.7</f>
    </oc>
    <nc r="I51">
      <f>687.68+5213.46+8811.4+72.7</f>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1">
    <oc r="I51">
      <f>687.68+5213.46+8811.4+72.7</f>
    </oc>
    <nc r="I51">
      <f>687.68+5213.46+8811.4+72.69</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1:H127" start="0" length="2147483647">
    <dxf>
      <font>
        <color auto="1"/>
      </font>
    </dxf>
  </rfmt>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1" start="0" length="2147483647">
    <dxf>
      <font>
        <color auto="1"/>
      </font>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B23" start="0" length="2147483647">
    <dxf>
      <font>
        <color auto="1"/>
      </font>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D23" start="0" length="2147483647">
    <dxf>
      <font>
        <color auto="1"/>
      </font>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G23" start="0" length="2147483647">
    <dxf>
      <font>
        <color auto="1"/>
      </font>
    </dxf>
  </rfmt>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1:E23" start="0" length="2147483647">
    <dxf>
      <font>
        <color auto="1"/>
      </font>
    </dxf>
  </rfmt>
  <rfmt sheetId="1" sqref="F21:F23" start="0" length="2147483647">
    <dxf>
      <font>
        <color auto="1"/>
      </font>
    </dxf>
  </rfmt>
  <rfmt sheetId="1" sqref="H21:H23" start="0" length="2147483647">
    <dxf>
      <font>
        <color auto="1"/>
      </font>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t>
        </r>
      </is>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-738 чел.).  </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-738 чел.).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-738 чел).  </t>
        </r>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(планируемая численность детей,  посетивших лагерь дневного пребывания будет уточнена -738 чел).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9" start="0" length="2147483647">
    <dxf>
      <font>
        <color auto="1"/>
      </fon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numFmtId="4">
    <oc r="C102">
      <v>29135.69</v>
    </oc>
    <nc r="C102">
      <v>47763.42</v>
    </nc>
  </rcc>
  <rcc rId="27" sId="1" numFmtId="4">
    <oc r="D102">
      <v>29135.69</v>
    </oc>
    <nc r="D102">
      <v>47763.42</v>
    </nc>
  </rcc>
  <rfmt sheetId="1" sqref="A99:D103" start="0" length="2147483647">
    <dxf>
      <font>
        <color auto="1"/>
      </font>
    </dxf>
  </rfmt>
  <rfmt sheetId="1" sqref="B104" start="0" length="2147483647">
    <dxf>
      <font>
        <color auto="1"/>
      </font>
    </dxf>
  </rfmt>
  <rcc rId="28" sId="1" numFmtId="4">
    <oc r="I102">
      <v>29135.69</v>
    </oc>
    <nc r="I102">
      <v>47763.42</v>
    </nc>
  </rcc>
  <rcc rId="29" sId="1">
    <oc r="J99" t="inlineStr">
      <is>
        <t>Закупки на приобретение жилых помещений для участников программы будут размещены  после определения номенклатуры необходимых жилых помещений.</t>
      </is>
    </oc>
    <nc r="J99" t="inlineStr">
      <is>
        <t>Закупки на приобретение жилых помещений для участников программы будут размещены  05.12.2019 (185 квартир). Закупки на стадии согласования.</t>
      </is>
    </nc>
  </rcc>
  <rfmt sheetId="1" sqref="J99:J104" start="0" length="2147483647">
    <dxf>
      <font>
        <color auto="1"/>
      </font>
    </dxf>
  </rfmt>
  <rfmt sheetId="1" sqref="I99:I103" start="0" length="2147483647">
    <dxf>
      <font>
        <color auto="1"/>
      </font>
    </dxf>
  </rfmt>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05:B210" start="0" length="2147483647">
    <dxf>
      <font>
        <color auto="1"/>
      </font>
    </dxf>
  </rfmt>
  <rfmt sheetId="1" sqref="A205" start="0" length="2147483647">
    <dxf>
      <font>
        <color auto="1"/>
      </font>
    </dxf>
  </rfmt>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05:I208" start="0" length="2147483647">
    <dxf>
      <font>
        <color auto="1"/>
      </font>
    </dxf>
  </rfmt>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05:J210" start="0" length="2147483647">
    <dxf>
      <font>
        <color auto="1"/>
      </font>
    </dxf>
  </rfmt>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B42"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0" start="0" length="2147483647">
    <dxf>
      <font>
        <color auto="1"/>
      </font>
    </dxf>
  </rfmt>
  <rfmt sheetId="1" sqref="C40:D40" start="0" length="2147483647">
    <dxf>
      <font>
        <color auto="1"/>
      </font>
    </dxf>
  </rfmt>
  <rcc rId="225" sId="1" numFmtId="4">
    <oc r="G40">
      <v>496.63</v>
    </oc>
    <nc r="G40">
      <v>756.27</v>
    </nc>
  </rcc>
  <rcc rId="226" sId="1" numFmtId="4">
    <oc r="E40">
      <v>496.63</v>
    </oc>
    <nc r="E40">
      <f>G40</f>
    </nc>
  </rcc>
  <rfmt sheetId="1" sqref="E40" start="0" length="2147483647">
    <dxf>
      <font>
        <color auto="1"/>
      </font>
    </dxf>
  </rfmt>
  <rfmt sheetId="1" sqref="F40" start="0" length="2147483647">
    <dxf>
      <font>
        <color auto="1"/>
      </font>
    </dxf>
  </rfmt>
  <rfmt sheetId="1" sqref="H40" start="0" length="2147483647">
    <dxf>
      <font>
        <color auto="1"/>
      </font>
    </dxf>
  </rfmt>
  <rcc rId="227" sId="1" numFmtId="4">
    <oc r="E39">
      <v>4500.25</v>
    </oc>
    <nc r="E39">
      <v>6781.09</v>
    </nc>
  </rcc>
  <rfmt sheetId="1" sqref="C39:E39" start="0" length="2147483647">
    <dxf>
      <font>
        <color auto="1"/>
      </font>
    </dxf>
  </rfmt>
  <rcc rId="228" sId="1" numFmtId="4">
    <oc r="G39">
      <v>4318.25</v>
    </oc>
    <nc r="G39">
      <v>6599.09</v>
    </nc>
  </rcc>
  <rcc rId="229" sId="1">
    <oc r="H39">
      <f>G39/D39</f>
    </oc>
    <nc r="H39">
      <f>G39/D39</f>
    </nc>
  </rcc>
  <rfmt sheetId="1" sqref="F39:H39" start="0" length="2147483647">
    <dxf>
      <font>
        <color auto="1"/>
      </font>
    </dxf>
  </rfmt>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 sId="1" numFmtId="4">
    <oc r="E38">
      <v>2242.75</v>
    </oc>
    <nc r="E38">
      <v>4367.42</v>
    </nc>
  </rcc>
  <rcc rId="231" sId="1" numFmtId="4">
    <oc r="G38">
      <v>2242.75</v>
    </oc>
    <nc r="G38">
      <v>3485.81</v>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H38" start="0" length="2147483647">
    <dxf>
      <font>
        <color auto="1"/>
      </font>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7:D37" start="0" length="2147483647">
    <dxf>
      <font>
        <color auto="1"/>
      </font>
    </dxf>
  </rfmt>
  <rfmt sheetId="1" sqref="E37" start="0" length="2147483647">
    <dxf>
      <font>
        <color auto="1"/>
      </font>
    </dxf>
  </rfmt>
  <rcc rId="232" sId="1" numFmtId="4">
    <oc r="E38">
      <v>4367.42</v>
    </oc>
    <nc r="E38">
      <v>4367.41</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05" start="0" length="2147483647">
    <dxf>
      <font>
        <color auto="1"/>
      </font>
    </dxf>
  </rfmt>
  <rfmt sheetId="1" sqref="I107:I108" start="0" length="2147483647">
    <dxf>
      <font>
        <color auto="1"/>
      </font>
    </dxf>
  </rfmt>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7" start="0" length="2147483647">
    <dxf>
      <font>
        <color auto="1"/>
      </font>
    </dxf>
  </rfmt>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 sId="1" numFmtId="4">
    <oc r="G38">
      <v>3485.81</v>
    </oc>
    <nc r="G38">
      <v>3485.8</v>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37:H37" start="0" length="2147483647">
    <dxf>
      <font>
        <color auto="1"/>
      </font>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8" start="0" length="2147483647">
    <dxf>
      <font>
        <color auto="1"/>
      </font>
    </dxf>
  </rfmt>
  <rfmt sheetId="1" sqref="I40" start="0" length="2147483647">
    <dxf>
      <font>
        <color auto="1"/>
      </font>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9" start="0" length="2147483647">
    <dxf>
      <font>
        <color auto="1"/>
      </font>
    </dxf>
  </rfmt>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1">
    <o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 sId="1">
    <o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o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11:I114" start="0" length="2147483647">
    <dxf>
      <font>
        <color auto="1"/>
      </font>
    </dxf>
  </rfmt>
  <rcc rId="30" sId="1">
    <oc r="C83">
      <f>245870.3+842302.5</f>
    </oc>
    <nc r="C83">
      <f>415870.3+842302.5</f>
    </nc>
  </rcc>
  <rcc rId="31" sId="1">
    <oc r="D83">
      <f>245870.3+842302.5+170000</f>
    </oc>
    <nc r="D83">
      <f>415870.3+842302.5</f>
    </nc>
  </rcc>
  <rcc rId="32" sId="1">
    <oc r="G83">
      <f>53903.62+727631.98</f>
    </oc>
    <nc r="G83">
      <f>90615.03+827920.25</f>
    </nc>
  </rcc>
  <rcc rId="33" sId="1" numFmtId="4">
    <oc r="E83">
      <v>781535.6</v>
    </oc>
    <nc r="E83">
      <f>90615.03+827920.25</f>
    </nc>
  </rcc>
  <rcc rId="34" sId="1">
    <oc r="C84">
      <f>30388.6+104104.8</f>
    </oc>
    <nc r="C84">
      <f>51399.84+104104.8</f>
    </nc>
  </rcc>
  <rcc rId="35" sId="1">
    <oc r="D84">
      <f>30388.6+104104.8</f>
    </oc>
    <nc r="D84">
      <f>51399.84+104104.8</f>
    </nc>
  </rcc>
  <rfmt sheetId="1" sqref="A81:H86" start="0" length="2147483647">
    <dxf>
      <font>
        <color auto="1"/>
      </font>
    </dxf>
  </rfmt>
  <rfmt sheetId="1" sqref="I81:I84" start="0" length="2147483647">
    <dxf>
      <font>
        <color auto="1"/>
      </font>
    </dxf>
  </rfmt>
  <rcc rId="36" sId="1">
    <oc r="J81" t="inlineStr">
      <is>
        <t>Заключены муниципальные контракты на приобретение 369 жилых помещений на общую сумму 1 032 062,1 тыс.руб. Размещение закупок на оставшиеся бюджетные ассигнования планируется на ноябрь 2019 года</t>
      </is>
    </oc>
    <nc r="J81" t="inlineStr">
      <is>
        <t>Заключены муниципальные контракты на приобретение 369 жилых помещений на общую сумму 1 032 062,1 тыс.руб., оплата произведена. Размещение закупок на приобретение 53 жилых помещений состоится 05.12.2019. Закупки на стадии согласования.</t>
      </is>
    </nc>
  </rcc>
  <rfmt sheetId="1" sqref="J81:J86" start="0" length="2147483647">
    <dxf>
      <font>
        <color auto="1"/>
      </font>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7" start="0" length="2147483647">
    <dxf>
      <font>
        <color auto="1"/>
      </font>
    </dxf>
  </rfmt>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6" start="0" length="2147483647">
    <dxf>
      <font>
        <color auto="1"/>
      </font>
    </dxf>
  </rfmt>
  <rfmt sheetId="1" sqref="I25" start="0" length="2147483647">
    <dxf>
      <font>
        <color auto="1"/>
      </font>
    </dxf>
  </rfmt>
  <rfmt sheetId="1" sqref="I21:I23" start="0" length="2147483647">
    <dxf>
      <font>
        <color auto="1"/>
      </font>
    </dxf>
  </rfmt>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4:C46" start="0" length="2147483647">
    <dxf>
      <font>
        <color auto="1"/>
      </font>
    </dxf>
  </rfmt>
  <rfmt sheetId="1" sqref="D44:D46" start="0" length="2147483647">
    <dxf>
      <font>
        <color auto="1"/>
      </font>
    </dxf>
  </rfmt>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 sId="1" numFmtId="4">
    <oc r="G44">
      <v>0</v>
    </oc>
    <nc r="G44">
      <v>1348.67</v>
    </nc>
  </rcc>
  <rcc rId="244" sId="1" numFmtId="4">
    <oc r="G45">
      <v>4298.91</v>
    </oc>
    <nc r="G45">
      <v>8878.57</v>
    </nc>
  </rcc>
  <rfmt sheetId="1" sqref="G44:G46" start="0" length="2147483647">
    <dxf>
      <font>
        <color auto="1"/>
      </font>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numFmtId="4">
    <oc r="G46">
      <v>277.04000000000002</v>
    </oc>
    <nc r="G46">
      <v>561.33000000000004</v>
    </nc>
  </rcc>
  <rcc rId="246" sId="1" numFmtId="4">
    <oc r="E46">
      <v>277.04000000000002</v>
    </oc>
    <nc r="E46">
      <f>G46</f>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1" numFmtId="4">
    <oc r="E45">
      <v>4298.91</v>
    </oc>
    <nc r="E45">
      <v>8878.57</v>
    </nc>
  </rcc>
  <rcc rId="248" sId="1" numFmtId="4">
    <nc r="E44">
      <v>1348.67</v>
    </nc>
  </rcc>
  <rfmt sheetId="1" sqref="E44:E46" start="0" length="2147483647">
    <dxf>
      <font>
        <color auto="1"/>
      </font>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 sId="1">
    <nc r="F44">
      <f>E44/D44</f>
    </nc>
  </rcc>
  <rfmt sheetId="1" sqref="H44" start="0" length="0">
    <dxf>
      <font>
        <b val="0"/>
        <sz val="20"/>
        <color rgb="FFFF0000"/>
      </font>
    </dxf>
  </rfmt>
  <rcc rId="250" sId="1">
    <nc r="H44">
      <f>G44/D44</f>
    </nc>
  </rcc>
  <rfmt sheetId="1" sqref="C43:H43" start="0" length="2147483647">
    <dxf>
      <font>
        <color auto="1"/>
      </font>
    </dxf>
  </rfmt>
  <rfmt sheetId="1" sqref="F44:F46" start="0" length="2147483647">
    <dxf>
      <font>
        <color auto="1"/>
      </font>
    </dxf>
  </rfmt>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44:H46"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9" start="0" length="0">
    <dxf>
      <font>
        <sz val="16"/>
        <color rgb="FFFF0000"/>
      </font>
    </dxf>
  </rfmt>
  <rcc rId="251"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4" start="0" length="2147483647">
    <dxf>
      <font>
        <color auto="1"/>
      </font>
    </dxf>
  </rfmt>
  <rfmt sheetId="1" sqref="I45" start="0" length="2147483647">
    <dxf>
      <font>
        <color auto="1"/>
      </font>
    </dxf>
  </rfmt>
  <rfmt sheetId="1" sqref="I46" start="0" length="2147483647">
    <dxf>
      <font>
        <color auto="1"/>
      </font>
    </dxf>
  </rfmt>
  <rfmt sheetId="1" sqref="I43" start="0" length="2147483647">
    <dxf>
      <font>
        <color auto="1"/>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1:H146" start="0" length="2147483647">
    <dxf>
      <font>
        <color auto="1"/>
      </font>
    </dxf>
  </rfmt>
  <rcc rId="37" sId="1">
    <oc r="D148">
      <f>3552.7+27533.4</f>
    </oc>
    <nc r="D148">
      <f>10782.3+1776.4</f>
    </nc>
  </rcc>
  <rcc rId="38" sId="1">
    <oc r="E148">
      <f>1776.35+7993.56</f>
    </oc>
    <nc r="E148">
      <f>1776.35+9852.71</f>
    </nc>
  </rcc>
  <rcc rId="39" sId="1">
    <oc r="G148">
      <f>1776.35+7993.56</f>
    </oc>
    <nc r="G148">
      <f>1776.35+9852.71</f>
    </nc>
  </rcc>
  <rfmt sheetId="1" sqref="A147:H152" start="0" length="2147483647">
    <dxf>
      <font>
        <color auto="1"/>
      </font>
    </dxf>
  </rfmt>
  <rcc rId="40" sId="1" odxf="1" dxf="1">
    <oc r="J147" t="inlineStr">
      <is>
        <r>
          <rPr>
            <u/>
            <sz val="16"/>
            <color rgb="FFFF0000"/>
            <rFont val="Times New Roman"/>
            <family val="2"/>
            <charset val="204"/>
          </rPr>
          <t>ДАиГ:</t>
        </r>
        <r>
          <rPr>
            <sz val="16"/>
            <color rgb="FFFF0000"/>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01.11.2019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01.11.2019: 
- 11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- 1 гражданину субсидия в стадии перечисления;                                                                                   
-  2 горожанам субсидия будет перечислена после окончания процедуры государственной регистрации приобретенных жилых помещений (документы в регистрационной палате);      
       </t>
        </r>
      </is>
    </oc>
    <nc r="J147" t="inlineStr">
      <is>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01.11.2019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01.11.2019: 
- 11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- 1 гражданину субсидия в стадии перечисления;                                                                                   
-  2 горожанам субсидия будет перечислена после окончания процедуры государственной регистрации приобретенных жилых помещений (документы в регистрационной палате);      
       </t>
        </r>
      </is>
    </nc>
    <odxf>
      <font>
        <sz val="16"/>
        <color rgb="FFFF0000"/>
      </font>
    </odxf>
    <ndxf>
      <font>
        <sz val="16"/>
        <color rgb="FFFF0000"/>
      </font>
    </ndxf>
  </rcc>
  <rfmt sheetId="1" sqref="A153:J158" start="0" length="2147483647">
    <dxf>
      <font>
        <color auto="1"/>
      </font>
    </dxf>
  </rfmt>
  <rcc rId="41" sId="1" numFmtId="4">
    <oc r="E136">
      <v>131.63</v>
    </oc>
    <nc r="E136">
      <v>190.13</v>
    </nc>
  </rcc>
  <rcc rId="42" sId="1" numFmtId="4">
    <oc r="G136">
      <v>131.63</v>
    </oc>
    <nc r="G136">
      <v>190.13</v>
    </nc>
  </rcc>
  <rcc rId="43" sId="1" numFmtId="4">
    <oc r="E137">
      <v>2526.23</v>
    </oc>
    <nc r="E137">
      <v>3649</v>
    </nc>
  </rcc>
  <rcc rId="44" sId="1" numFmtId="4">
    <oc r="G137">
      <v>2526.23</v>
    </oc>
    <nc r="G137">
      <v>3649</v>
    </nc>
  </rcc>
  <rcc rId="45" sId="1" numFmtId="4">
    <oc r="E138">
      <v>139.88999999999999</v>
    </oc>
    <nc r="E138">
      <v>202.06</v>
    </nc>
  </rcc>
  <rcc rId="46" sId="1" numFmtId="4">
    <oc r="G138">
      <v>139.88999999999999</v>
    </oc>
    <nc r="G138">
      <v>202.06</v>
    </nc>
  </rcc>
  <rfmt sheetId="1" sqref="A129:H140" start="0" length="2147483647">
    <dxf>
      <font>
        <color auto="1"/>
      </font>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1">
    <oc r="I32">
      <f>14118.85+235924.6+1504.7+119291.04</f>
    </oc>
    <nc r="I32">
      <f>14118.85+222867.54+1504.7+119291.04</f>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4:B48" start="0" length="2147483647">
    <dxf>
      <font>
        <color auto="1"/>
      </font>
    </dxf>
  </rfmt>
  <rfmt sheetId="1" sqref="A43" start="0" length="2147483647">
    <dxf>
      <font>
        <color auto="1"/>
      </font>
    </dxf>
  </rfmt>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9:I32" start="0" length="2147483647">
    <dxf>
      <font>
        <color auto="1"/>
      </font>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1:J146" start="0" length="2147483647">
    <dxf>
      <font>
        <color auto="1"/>
      </font>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7:I149" start="0" length="2147483647">
    <dxf>
      <font>
        <color auto="1"/>
      </font>
    </dxf>
  </rfmt>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 start="0" length="2147483647">
    <dxf>
      <font>
        <color auto="1"/>
      </font>
    </dxf>
  </rfmt>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1">
    <oc r="J190"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01.11.2019 произведена выплата заработной платы за январь-сентябрь и первую половину октября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oc>
    <nc r="J190"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nc>
  </rcc>
  <rfmt sheetId="1" sqref="J190:J194" start="0" length="2147483647">
    <dxf>
      <font>
        <color auto="1"/>
      </font>
    </dxf>
  </rfmt>
  <rfmt sheetId="1" sqref="I190:I192" start="0" length="2147483647">
    <dxf>
      <font>
        <color auto="1"/>
      </font>
    </dxf>
  </rfmt>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01.11.2019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01.11.2019 спортсмены участвовали в тренировочном мероприятии по греко-римской борьбе в целях подготовки к Всероссийским соревнованиям в г. Тюмень и г. Альметьевск (МБУ СП СШОР №1). Освоение средств планируется до конца 2019 года. </t>
      </is>
    </oc>
    <n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01.11.2019 спортсмены участвовали в тренировочном мероприятии по греко-римской борьбе в целях подготовки к Всероссийским соревнованиям в г. Тюмень и г. Альметьевск (МБУ СП СШОР №1). Освоение средств планируется до конца 2019 года. </t>
      </is>
    </nc>
  </rcc>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 start="0" length="0">
    <dxf>
      <font>
        <sz val="16"/>
        <color rgb="FFFF0000"/>
      </font>
    </dxf>
  </rfmt>
  <rcc rId="256"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color rgb="FFFF0000"/>
            <rFont val="Times New Roman"/>
            <family val="1"/>
            <charset val="204"/>
          </rPr>
          <t>АГ:</t>
        </r>
        <r>
          <rPr>
            <sz val="16"/>
            <color rgb="FFFF0000"/>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произведена выплата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 sId="1">
    <oc r="I202">
      <f>D202-86.1</f>
    </oc>
    <nc r="I202">
      <f>D202-0.7</f>
    </nc>
  </rcc>
  <rfmt sheetId="1" sqref="I197:I202" start="0" length="2147483647">
    <dxf>
      <font>
        <color auto="1"/>
      </font>
    </dxf>
  </rfmt>
  <rcc rId="258" sId="1">
    <o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t>
        </r>
        <r>
          <rPr>
            <sz val="16"/>
            <color rgb="FFFF0000"/>
            <rFont val="Times New Roman"/>
            <family val="2"/>
            <charset val="204"/>
          </rPr>
          <t xml:space="preserve"> Ожидаемое неисполнение составит 87,5 тыс.рублей.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color rgb="FFFF0000"/>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H80" start="0" length="2147483647">
    <dxf>
      <font>
        <color auto="1"/>
      </font>
    </dxf>
  </rfmt>
  <rfmt sheetId="1" sqref="I68:I78" start="0" length="2147483647">
    <dxf>
      <font>
        <color auto="1"/>
      </font>
    </dxf>
  </rfmt>
  <rfmt sheetId="1" sqref="I62:I63" start="0" length="2147483647">
    <dxf>
      <font>
        <color auto="1"/>
      </font>
    </dxf>
  </rfmt>
  <rfmt sheetId="1" sqref="I64:I66" start="0" length="2147483647">
    <dxf>
      <font>
        <color auto="1"/>
      </font>
    </dxf>
  </rfmt>
  <rcc rId="47" sId="1" numFmtId="4">
    <oc r="C89">
      <v>27555.200000000001</v>
    </oc>
    <nc r="C89">
      <v>27555.21</v>
    </nc>
  </rcc>
  <rcc rId="48" sId="1" numFmtId="4">
    <oc r="D89">
      <v>27555.200000000001</v>
    </oc>
    <nc r="D89">
      <v>27555.21</v>
    </nc>
  </rcc>
  <rcc rId="49" sId="1" numFmtId="4">
    <oc r="E89">
      <v>27555.200000000001</v>
    </oc>
    <nc r="E89">
      <v>27555.21</v>
    </nc>
  </rcc>
  <rcc rId="50" sId="1" numFmtId="4">
    <oc r="G89">
      <v>27555.200000000001</v>
    </oc>
    <nc r="G89">
      <v>27555.21</v>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 sId="1">
    <o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3 968,3 тыс.руб. (средства ОБ -  0,06 тыс.руб.,  средства МБ - 3 968,24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is>
    </oc>
    <n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3 968,3 тыс.руб. (средства ОБ -  0,06 тыс.руб.,  средства МБ - 3 968,24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01.11.2019 спортсмены участвовали в тренировочном мероприятии по греко-римской борьбе в целях подготовки к Всероссийским соревнованиям в г. Тюмень и г. Альметьевск (МБУ СП СШОР №1). Освоение средств планируется до конца 2019 года. </t>
      </is>
    </oc>
    <n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Освоение средств планируется до конца 2019 года. </t>
      </is>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 sId="1" odxf="1" dxf="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Освоение средств планируется до конца 2019 года. </t>
      </is>
    </oc>
    <nc r="J43"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t>
        </r>
        <r>
          <rPr>
            <sz val="16"/>
            <color rgb="FFFF0000"/>
            <rFont val="Times New Roman"/>
            <family val="2"/>
            <charset val="204"/>
          </rPr>
          <t xml:space="preserve">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Освоение средств планируется до конца 2019 года. </t>
        </r>
      </is>
    </nc>
    <odxf>
      <font>
        <sz val="16"/>
        <color rgb="FFFF0000"/>
      </font>
    </odxf>
    <ndxf>
      <font>
        <sz val="16"/>
        <color rgb="FFFF0000"/>
      </font>
    </ndxf>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 sId="1">
    <oc r="J43"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t>
        </r>
        <r>
          <rPr>
            <sz val="16"/>
            <color rgb="FFFF0000"/>
            <rFont val="Times New Roman"/>
            <family val="2"/>
            <charset val="204"/>
          </rPr>
          <t xml:space="preserve">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Освоение средств планируется до конца 2019 года. </t>
        </r>
      </is>
    </oc>
    <nc r="J43"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t>
        </r>
        <r>
          <rPr>
            <sz val="16"/>
            <color rgb="FFFF0000"/>
            <rFont val="Times New Roman"/>
            <family val="2"/>
            <charset val="204"/>
          </rPr>
          <t xml:space="preserve">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Освоение средств планируется до конца 2019 года. </t>
        </r>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3:J48" start="0" length="2147483647">
    <dxf>
      <font>
        <color auto="1"/>
      </font>
    </dxf>
  </rfmt>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 sId="1" odxf="1" dxf="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2"/>
            <charset val="204"/>
          </rPr>
          <t xml:space="preserve">
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odxf>
      <font>
        <sz val="16"/>
        <color rgb="FFFF0000"/>
      </font>
    </odxf>
    <ndxf>
      <font>
        <sz val="16"/>
        <color rgb="FFFF0000"/>
      </font>
    </ndxf>
  </rcc>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Ожидаемое неисполнение средств 2019 года обусловлено отставанием подрядчика от графика выполнения работ.
 3. "Улица Киртбая от  ул. 1 "З" до ул. 3 "З" Объект введен в эксплуатацию. Разрешение на ввод № 86-ru-86310000-51 от 13.09.2019.</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rFont val="Times New Roman"/>
            <family val="2"/>
            <charset val="204"/>
          </rPr>
          <t xml:space="preserve">
</t>
        </r>
        <r>
          <rPr>
            <u/>
            <sz val="16"/>
            <color rgb="FFFF0000"/>
            <rFont val="Times New Roman"/>
            <family val="2"/>
            <charset val="204"/>
          </rPr>
          <t/>
        </r>
      </is>
    </nc>
  </rcc>
  <rcv guid="{6068C3FF-17AA-48A5-A88B-2523CBAC39AE}" action="delete"/>
  <rdn rId="0" localSheetId="1" customView="1" name="Z_6068C3FF_17AA_48A5_A88B_2523CBAC39AE_.wvu.PrintArea" hidden="1" oldHidden="1">
    <formula>'на 01.11.2019'!$A$1:$J$196</formula>
    <oldFormula>'на 01.11.2019'!$A$1:$J$196</oldFormula>
  </rdn>
  <rdn rId="0" localSheetId="1" customView="1" name="Z_6068C3FF_17AA_48A5_A88B_2523CBAC39AE_.wvu.PrintTitles" hidden="1" oldHidden="1">
    <formula>'на 01.11.2019'!$5:$8</formula>
    <oldFormula>'на 01.11.2019'!$5:$8</oldFormula>
  </rdn>
  <rdn rId="0" localSheetId="1" customView="1" name="Z_6068C3FF_17AA_48A5_A88B_2523CBAC39AE_.wvu.FilterData" hidden="1" oldHidden="1">
    <formula>'на 01.11.2019'!$A$7:$J$411</formula>
    <oldFormula>'на 01.11.2019'!$A$7:$J$411</oldFormula>
  </rdn>
  <rcv guid="{6068C3FF-17AA-48A5-A88B-2523CBAC39AE}" action="add"/>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 sId="1" quotePrefix="1">
    <o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01.11.2019 </t>
      </is>
    </oc>
    <n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01.12.2019 </t>
      </is>
    </nc>
  </rcc>
  <rcv guid="{BEA0FDBA-BB07-4C19-8BBD-5E57EE395C09}" action="delete"/>
  <rdn rId="0" localSheetId="1" customView="1" name="Z_BEA0FDBA_BB07_4C19_8BBD_5E57EE395C09_.wvu.PrintArea" hidden="1" oldHidden="1">
    <formula>'на 01.11.2019'!$A$1:$J$210</formula>
    <oldFormula>'на 01.11.2019'!$A$1:$J$210</oldFormula>
  </rdn>
  <rdn rId="0" localSheetId="1" customView="1" name="Z_BEA0FDBA_BB07_4C19_8BBD_5E57EE395C09_.wvu.PrintTitles" hidden="1" oldHidden="1">
    <formula>'на 01.11.2019'!$5:$8</formula>
    <oldFormula>'на 01.11.2019'!$5:$8</oldFormula>
  </rdn>
  <rdn rId="0" localSheetId="1" customView="1" name="Z_BEA0FDBA_BB07_4C19_8BBD_5E57EE395C09_.wvu.FilterData" hidden="1" oldHidden="1">
    <formula>'на 01.11.2019'!$A$7:$J$411</formula>
    <oldFormula>'на 01.11.2019'!$A$7:$J$411</oldFormula>
  </rdn>
  <rcv guid="{BEA0FDBA-BB07-4C19-8BBD-5E57EE395C0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dxf="1" dxf="1">
    <o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4"/>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4"/>
            <color rgb="FFFF0000"/>
            <rFont val="Times New Roman"/>
            <family val="2"/>
            <charset val="204"/>
          </rPr>
          <t xml:space="preserve">
</t>
        </r>
        <r>
          <rPr>
            <sz val="24"/>
            <rFont val="Times New Roman"/>
            <family val="1"/>
            <charset val="204"/>
          </rPr>
          <t>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Остаток бюджетных ассигнований будет перераспределен на другой объект.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Работы выполняются с отставанием графика. Остаток бюджетных ассигнований будет перераспределен на другой объект.
</t>
        </r>
      </is>
    </oc>
    <n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4"/>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4"/>
            <color rgb="FFFF0000"/>
            <rFont val="Times New Roman"/>
            <family val="2"/>
            <charset val="204"/>
          </rPr>
          <t xml:space="preserve">
</t>
        </r>
        <r>
          <rPr>
            <sz val="24"/>
            <rFont val="Times New Roman"/>
            <family val="1"/>
            <charset val="204"/>
          </rPr>
          <t>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nc>
    <odxf>
      <font>
        <sz val="24"/>
        <color rgb="FFFF0000"/>
      </font>
    </odxf>
    <ndxf>
      <font>
        <sz val="24"/>
        <color rgb="FFFF0000"/>
      </font>
    </ndxf>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I14" start="0" length="2147483647">
    <dxf>
      <font>
        <color auto="1"/>
      </font>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8" start="0" length="2147483647">
    <dxf>
      <font>
        <sz val="8"/>
      </font>
    </dxf>
  </rfmt>
  <rcc rId="276" sId="1">
    <oc r="J21" t="inlineStr">
      <is>
        <r>
          <rPr>
            <u/>
            <sz val="8"/>
            <rFont val="Times New Roman"/>
            <family val="1"/>
            <charset val="204"/>
          </rPr>
          <t>ДО</t>
        </r>
        <r>
          <rPr>
            <sz val="8"/>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8"/>
            <color rgb="FFFF0000"/>
            <rFont val="Times New Roman"/>
            <family val="1"/>
            <charset val="204"/>
          </rPr>
          <t xml:space="preserve">
</t>
        </r>
        <r>
          <rPr>
            <sz val="8"/>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8"/>
            <color rgb="FFFF0000"/>
            <rFont val="Times New Roman"/>
            <family val="1"/>
            <charset val="204"/>
          </rPr>
          <t xml:space="preserve">
</t>
        </r>
        <r>
          <rPr>
            <sz val="8"/>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8"/>
            <color rgb="FFFF0000"/>
            <rFont val="Times New Roman"/>
            <family val="1"/>
            <charset val="204"/>
          </rPr>
          <t xml:space="preserve">
</t>
        </r>
        <r>
          <rPr>
            <sz val="8"/>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8"/>
            <color rgb="FFFF0000"/>
            <rFont val="Times New Roman"/>
            <family val="1"/>
            <charset val="204"/>
          </rPr>
          <t xml:space="preserve">
</t>
        </r>
        <r>
          <rPr>
            <sz val="8"/>
            <rFont val="Times New Roman"/>
            <family val="1"/>
            <charset val="204"/>
          </rPr>
          <t>Численность учащихся частных общеобразовательных организаций - 436 чел.</t>
        </r>
        <r>
          <rPr>
            <sz val="8"/>
            <color rgb="FFFF0000"/>
            <rFont val="Times New Roman"/>
            <family val="1"/>
            <charset val="204"/>
          </rPr>
          <t xml:space="preserve">
</t>
        </r>
        <r>
          <rPr>
            <sz val="8"/>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8"/>
            <color rgb="FFFF0000"/>
            <rFont val="Times New Roman"/>
            <family val="1"/>
            <charset val="204"/>
          </rPr>
          <t xml:space="preserve">
</t>
        </r>
        <r>
          <rPr>
            <sz val="8"/>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8"/>
            <color rgb="FFFF0000"/>
            <rFont val="Times New Roman"/>
            <family val="1"/>
            <charset val="204"/>
          </rPr>
          <t xml:space="preserve">
</t>
        </r>
        <r>
          <rPr>
            <sz val="8"/>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8"/>
            <color rgb="FFFF0000"/>
            <rFont val="Times New Roman"/>
            <family val="1"/>
            <charset val="204"/>
          </rPr>
          <t xml:space="preserve">
</t>
        </r>
        <r>
          <rPr>
            <sz val="8"/>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8"/>
            <color rgb="FFFF0000"/>
            <rFont val="Times New Roman"/>
            <family val="1"/>
            <charset val="204"/>
          </rPr>
          <t xml:space="preserve">
</t>
        </r>
        <r>
          <rPr>
            <u/>
            <sz val="8"/>
            <rFont val="Times New Roman"/>
            <family val="1"/>
            <charset val="204"/>
          </rPr>
          <t xml:space="preserve">ДАиГ: </t>
        </r>
        <r>
          <rPr>
            <sz val="8"/>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8"/>
            <color rgb="FFFF0000"/>
            <rFont val="Times New Roman"/>
            <family val="1"/>
            <charset val="204"/>
          </rPr>
          <t xml:space="preserve">
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8"/>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oc>
    <nc r="J21" t="inlineStr">
      <is>
        <r>
          <rPr>
            <u/>
            <sz val="8"/>
            <rFont val="Times New Roman"/>
            <family val="1"/>
            <charset val="204"/>
          </rPr>
          <t>ДО</t>
        </r>
        <r>
          <rPr>
            <sz val="8"/>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8"/>
            <color rgb="FFFF0000"/>
            <rFont val="Times New Roman"/>
            <family val="1"/>
            <charset val="204"/>
          </rPr>
          <t xml:space="preserve">
</t>
        </r>
        <r>
          <rPr>
            <sz val="8"/>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8"/>
            <color rgb="FFFF0000"/>
            <rFont val="Times New Roman"/>
            <family val="1"/>
            <charset val="204"/>
          </rPr>
          <t xml:space="preserve">
</t>
        </r>
        <r>
          <rPr>
            <sz val="8"/>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8"/>
            <color rgb="FFFF0000"/>
            <rFont val="Times New Roman"/>
            <family val="1"/>
            <charset val="204"/>
          </rPr>
          <t xml:space="preserve">
</t>
        </r>
        <r>
          <rPr>
            <sz val="8"/>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8"/>
            <color rgb="FFFF0000"/>
            <rFont val="Times New Roman"/>
            <family val="1"/>
            <charset val="204"/>
          </rPr>
          <t xml:space="preserve">
</t>
        </r>
        <r>
          <rPr>
            <sz val="8"/>
            <rFont val="Times New Roman"/>
            <family val="1"/>
            <charset val="204"/>
          </rPr>
          <t>Численность учащихся частных общеобразовательных организаций - 436 чел.</t>
        </r>
        <r>
          <rPr>
            <sz val="8"/>
            <color rgb="FFFF0000"/>
            <rFont val="Times New Roman"/>
            <family val="1"/>
            <charset val="204"/>
          </rPr>
          <t xml:space="preserve">
</t>
        </r>
        <r>
          <rPr>
            <sz val="8"/>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8"/>
            <color rgb="FFFF0000"/>
            <rFont val="Times New Roman"/>
            <family val="1"/>
            <charset val="204"/>
          </rPr>
          <t xml:space="preserve">
</t>
        </r>
        <r>
          <rPr>
            <sz val="8"/>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8"/>
            <color rgb="FFFF0000"/>
            <rFont val="Times New Roman"/>
            <family val="1"/>
            <charset val="204"/>
          </rPr>
          <t xml:space="preserve">
</t>
        </r>
        <r>
          <rPr>
            <sz val="8"/>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8"/>
            <color rgb="FFFF0000"/>
            <rFont val="Times New Roman"/>
            <family val="1"/>
            <charset val="204"/>
          </rPr>
          <t xml:space="preserve">
</t>
        </r>
        <r>
          <rPr>
            <sz val="8"/>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8"/>
            <color rgb="FFFF0000"/>
            <rFont val="Times New Roman"/>
            <family val="1"/>
            <charset val="204"/>
          </rPr>
          <t xml:space="preserve">
</t>
        </r>
        <r>
          <rPr>
            <u/>
            <sz val="8"/>
            <rFont val="Times New Roman"/>
            <family val="1"/>
            <charset val="204"/>
          </rPr>
          <t xml:space="preserve">ДАиГ: </t>
        </r>
        <r>
          <rPr>
            <sz val="8"/>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8"/>
            <color rgb="FFFF0000"/>
            <rFont val="Times New Roman"/>
            <family val="1"/>
            <charset val="204"/>
          </rPr>
          <t xml:space="preserve">
</t>
        </r>
        <r>
          <rPr>
            <sz val="8"/>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8"/>
            <color rgb="FFFF0000"/>
            <rFont val="Times New Roman"/>
            <family val="1"/>
            <charset val="204"/>
          </rPr>
          <t xml:space="preserve">
</t>
        </r>
        <r>
          <rPr>
            <sz val="8"/>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rcc>
  <rcv guid="{6068C3FF-17AA-48A5-A88B-2523CBAC39AE}" action="delete"/>
  <rdn rId="0" localSheetId="1" customView="1" name="Z_6068C3FF_17AA_48A5_A88B_2523CBAC39AE_.wvu.PrintArea" hidden="1" oldHidden="1">
    <formula>'на 01.11.2019'!$A$1:$J$196</formula>
    <oldFormula>'на 01.11.2019'!$A$1:$J$196</oldFormula>
  </rdn>
  <rdn rId="0" localSheetId="1" customView="1" name="Z_6068C3FF_17AA_48A5_A88B_2523CBAC39AE_.wvu.PrintTitles" hidden="1" oldHidden="1">
    <formula>'на 01.11.2019'!$5:$8</formula>
    <oldFormula>'на 01.11.2019'!$5:$8</oldFormula>
  </rdn>
  <rdn rId="0" localSheetId="1" customView="1" name="Z_6068C3FF_17AA_48A5_A88B_2523CBAC39AE_.wvu.FilterData" hidden="1" oldHidden="1">
    <formula>'на 01.11.2019'!$A$7:$J$411</formula>
    <oldFormula>'на 01.11.2019'!$A$7:$J$411</oldFormula>
  </rdn>
  <rcv guid="{6068C3FF-17AA-48A5-A88B-2523CBAC39AE}"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8" start="0" length="2147483647">
    <dxf>
      <font>
        <sz val="16"/>
      </font>
    </dxf>
  </rfmt>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0" sId="1" odxf="1" dxf="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odxf>
      <font>
        <sz val="16"/>
        <color rgb="FFFF0000"/>
      </font>
    </odxf>
    <ndxf>
      <font>
        <sz val="16"/>
        <color rgb="FFFF0000"/>
      </font>
    </ndxf>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29:I134" start="0" length="2147483647">
    <dxf>
      <font>
        <color auto="1"/>
      </font>
    </dxf>
  </rfmt>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01.11.2019'!$A$1:$J$210</formula>
    <oldFormula>'на 01.11.2019'!$A$1:$J$210</oldFormula>
  </rdn>
  <rdn rId="0" localSheetId="1" customView="1" name="Z_BEA0FDBA_BB07_4C19_8BBD_5E57EE395C09_.wvu.PrintTitles" hidden="1" oldHidden="1">
    <formula>'на 01.11.2019'!$5:$8</formula>
    <oldFormula>'на 01.11.2019'!$5:$8</oldFormula>
  </rdn>
  <rdn rId="0" localSheetId="1" customView="1" name="Z_BEA0FDBA_BB07_4C19_8BBD_5E57EE395C09_.wvu.FilterData" hidden="1" oldHidden="1">
    <formula>'на 01.11.2019'!$A$7:$J$411</formula>
    <oldFormula>'на 01.11.2019'!$A$7:$J$411</oldFormula>
  </rdn>
  <rcv guid="{BEA0FDBA-BB07-4C19-8BBD-5E57EE395C09}"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 sId="1" odxf="1" dxf="1">
    <o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color rgb="FFFF0000"/>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color rgb="FFFF0000"/>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odxf>
      <font>
        <sz val="16"/>
        <color rgb="FFFF0000"/>
      </font>
    </odxf>
    <ndxf>
      <font>
        <sz val="16"/>
        <color rgb="FFFF0000"/>
      </font>
    </ndxf>
  </rcc>
  <rfmt sheetId="1" sqref="J197:J204" start="0" length="2147483647">
    <dxf>
      <font>
        <color auto="1"/>
      </font>
    </dxf>
  </rfmt>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01.11.2019'!$A$1:$J$210</formula>
    <oldFormula>'на 01.11.2019'!$A$1:$J$210</oldFormula>
  </rdn>
  <rdn rId="0" localSheetId="1" customView="1" name="Z_BEA0FDBA_BB07_4C19_8BBD_5E57EE395C09_.wvu.PrintTitles" hidden="1" oldHidden="1">
    <formula>'на 01.11.2019'!$5:$8</formula>
    <oldFormula>'на 01.11.2019'!$5:$8</oldFormula>
  </rdn>
  <rdn rId="0" localSheetId="1" customView="1" name="Z_BEA0FDBA_BB07_4C19_8BBD_5E57EE395C09_.wvu.FilterData" hidden="1" oldHidden="1">
    <formula>'на 01.11.2019'!$A$7:$J$411</formula>
    <oldFormula>'на 01.11.2019'!$A$7:$J$411</oldFormula>
  </rdn>
  <rcv guid="{BEA0FDBA-BB07-4C19-8BBD-5E57EE395C09}"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01.11.2019'!$A$1:$J$210</formula>
    <oldFormula>'на 01.11.2019'!$A$1:$J$210</oldFormula>
  </rdn>
  <rdn rId="0" localSheetId="1" customView="1" name="Z_BEA0FDBA_BB07_4C19_8BBD_5E57EE395C09_.wvu.PrintTitles" hidden="1" oldHidden="1">
    <formula>'на 01.11.2019'!$5:$8</formula>
    <oldFormula>'на 01.11.2019'!$5:$8</oldFormula>
  </rdn>
  <rdn rId="0" localSheetId="1" customView="1" name="Z_BEA0FDBA_BB07_4C19_8BBD_5E57EE395C09_.wvu.FilterData" hidden="1" oldHidden="1">
    <formula>'на 01.11.2019'!$A$7:$J$411</formula>
    <oldFormula>'на 01.11.2019'!$A$7:$J$411</oldFormula>
  </rdn>
  <rcv guid="{BEA0FDBA-BB07-4C19-8BBD-5E57EE395C0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8" start="0" length="2147483647">
    <dxf>
      <font>
        <sz val="2"/>
      </font>
    </dxf>
  </rfmt>
  <rfmt sheetId="1" sqref="J21:J28" start="0" length="2147483647">
    <dxf>
      <font/>
    </dxf>
  </rfmt>
  <rfmt sheetId="1" sqref="J21:J28" start="0" length="2147483647">
    <dxf>
      <font>
        <sz val="12"/>
      </font>
    </dxf>
  </rfmt>
  <rfmt sheetId="1" sqref="J21:J28" start="0" length="2147483647">
    <dxf>
      <font>
        <sz val="9"/>
      </font>
    </dxf>
  </rfmt>
  <rfmt sheetId="1" sqref="J21:J28" start="0" length="2147483647">
    <dxf>
      <font>
        <sz val="7"/>
      </font>
    </dxf>
  </rfmt>
  <rcc rId="52" sId="1">
    <o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25%.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Подрядчиком допущено отставание от графика производства работ.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устройство котлована под здание, устройство подбетонки, устройство сетей наружной канализации, подготовка к опресовке трубопроводов наружных тепловых сетей.  
Общая строительная готовность - 8%.
Заключен МК №18/2019 от 21.08.2019 на оказание услуг по проведению авторского надзора  на сумму 1 567,3 тыс. руб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7"/>
            <color rgb="FFFF0000"/>
            <rFont val="Times New Roman"/>
            <family val="2"/>
            <charset val="204"/>
          </rPr>
          <t>ДО</t>
        </r>
        <r>
          <rPr>
            <sz val="7"/>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7"/>
            <rFont val="Times New Roman"/>
            <family val="2"/>
            <charset val="204"/>
          </rPr>
          <t xml:space="preserve">ДАиГ: </t>
        </r>
        <r>
          <rPr>
            <sz val="7"/>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t>
        </r>
        <r>
          <rPr>
            <sz val="7"/>
            <rFont val="Times New Roman"/>
            <family val="1"/>
            <charset val="204"/>
          </rPr>
          <t xml:space="preserve">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7"/>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fmt sheetId="1" sqref="J21:J28" start="0" length="2147483647">
    <dxf>
      <font>
        <sz val="16"/>
      </font>
    </dxf>
  </rfmt>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Освоение средств планируется до конца 2019 года. </t>
      </is>
    </oc>
    <n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Освоение средств планируется до конца 2019 года. </t>
      </is>
    </nc>
  </rc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Освоение средств планируется до конца 2019 года. </t>
      </is>
    </oc>
    <n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Освоение средств планируется до конца 2019 года. </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rgb="FFFF0000"/>
            <rFont val="Times New Roman"/>
            <family val="1"/>
            <charset val="204"/>
          </rPr>
          <t>- 6 867,50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 sId="1">
    <oc r="J190"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is>
    </oc>
    <nc r="J190"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будет осуществлена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is>
    </nc>
  </rcc>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7" sId="1" odxf="1" dxf="1">
    <o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odxf>
      <font>
        <sz val="16"/>
        <color auto="1"/>
      </font>
    </odxf>
    <ndxf>
      <font>
        <sz val="16"/>
        <color auto="1"/>
      </font>
    </ndxf>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 sId="1">
    <oc r="J190"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будет осуществлена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is>
    </oc>
    <nc r="J190" t="inlineStr">
      <is>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01.12.2019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 sId="1">
    <o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rcc>
  <rcv guid="{BEA0FDBA-BB07-4C19-8BBD-5E57EE395C09}" action="delete"/>
  <rdn rId="0" localSheetId="1" customView="1" name="Z_BEA0FDBA_BB07_4C19_8BBD_5E57EE395C09_.wvu.PrintArea" hidden="1" oldHidden="1">
    <formula>'на 01.11.2019'!$A$1:$J$210</formula>
    <oldFormula>'на 01.11.2019'!$A$1:$J$210</oldFormula>
  </rdn>
  <rdn rId="0" localSheetId="1" customView="1" name="Z_BEA0FDBA_BB07_4C19_8BBD_5E57EE395C09_.wvu.PrintTitles" hidden="1" oldHidden="1">
    <formula>'на 01.11.2019'!$5:$8</formula>
    <oldFormula>'на 01.11.2019'!$5:$8</oldFormula>
  </rdn>
  <rdn rId="0" localSheetId="1" customView="1" name="Z_BEA0FDBA_BB07_4C19_8BBD_5E57EE395C09_.wvu.FilterData" hidden="1" oldHidden="1">
    <formula>'на 01.11.2019'!$A$7:$J$411</formula>
    <oldFormula>'на 01.11.2019'!$A$7:$J$411</oldFormula>
  </rdn>
  <rcv guid="{BEA0FDBA-BB07-4C19-8BBD-5E57EE395C09}"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 sId="1">
    <o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oc>
    <nc r="J19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январь-октябрь и первую половину ноября месяца 2019 года,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t>
        </r>
        <r>
          <rPr>
            <sz val="16"/>
            <rFont val="Times New Roman"/>
            <family val="2"/>
            <charset val="204"/>
          </rPr>
          <t xml:space="preserve">
</t>
        </r>
        <r>
          <rPr>
            <sz val="16"/>
            <rFont val="Times New Roman"/>
            <family val="1"/>
            <charset val="204"/>
          </rPr>
          <t xml:space="preserve">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2,10 тыс.рублей. 
</t>
        </r>
        <r>
          <rPr>
            <sz val="16"/>
            <rFont val="Times New Roman"/>
            <family val="2"/>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проведены обучающие занятия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is>
    </nc>
  </rcc>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rgb="FFFF0000"/>
            <rFont val="Times New Roman"/>
            <family val="1"/>
            <charset val="204"/>
          </rPr>
          <t>- 6 867,50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rgb="FFFF0000"/>
            <rFont val="Times New Roman"/>
            <family val="1"/>
            <charset val="204"/>
          </rPr>
          <t xml:space="preserve">- 6 867,50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rgb="FFFF0000"/>
            <rFont val="Times New Roman"/>
            <family val="1"/>
            <charset val="204"/>
          </rPr>
          <t xml:space="preserve">- 6 867,50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theme="1"/>
            <rFont val="Times New Roman"/>
            <family val="1"/>
            <charset val="204"/>
          </rPr>
          <t xml:space="preserve">- 6 867,50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sz val="16"/>
            <color rgb="FFFF0000"/>
            <rFont val="Times New Roman"/>
            <family val="1"/>
            <charset val="204"/>
          </rPr>
          <t xml:space="preserve">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I25">
      <f>11635720.43+1053.06+336607.4</f>
    </oc>
    <nc r="I25">
      <f>11635720.43+1053.06+270712.67</f>
    </nc>
  </rcc>
  <rcc rId="54" sId="1">
    <oc r="I26">
      <f>24225.43+1053.06+46426.9</f>
    </oc>
    <nc r="I26">
      <f>24225.43+1053.06+39105.03</f>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будет произведена в декабре 2019 года. Освоение средств планируется до конца 2019 года. </t>
      </is>
    </oc>
    <n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Освоение средств планируется до конца 2019 года. </t>
      </is>
    </nc>
  </rcc>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rcc>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Rows" hidden="1" oldHidden="1">
    <formula>'на 01.11.2019'!$97:$98,'на 01.11.2019'!$103:$104,'на 01.11.2019'!$109:$110,'на 01.11.2019'!$116:$116,'на 01.11.2019'!$121:$122,'на 01.11.2019'!$128:$128,'на 01.11.2019'!$134:$134,'на 01.11.2019'!$140:$140,'на 01.11.2019'!$144:$146,'на 01.11.2019'!$152:$158</formula>
    <oldFormula>'на 01.11.2019'!$97:$98,'на 01.11.2019'!$103:$104,'на 01.11.2019'!$109:$110,'на 01.11.2019'!$116:$116,'на 01.11.2019'!$121:$122,'на 01.11.2019'!$128:$128,'на 01.11.2019'!$134:$134,'на 01.11.2019'!$140:$140,'на 01.11.2019'!$144:$146,'на 01.11.2019'!$152:$158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rcc>
  <rcc rId="314"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 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fmt sheetId="1" sqref="I93:I96" start="0" length="2147483647">
    <dxf>
      <font>
        <color theme="1"/>
      </font>
    </dxf>
  </rfmt>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Rows" hidden="1" oldHidden="1">
    <formula>'на 01.11.2019'!$97:$98,'на 01.11.2019'!$103:$104,'на 01.11.2019'!$109:$110,'на 01.11.2019'!$116:$116,'на 01.11.2019'!$121:$122,'на 01.11.2019'!$128:$128,'на 01.11.2019'!$134:$134,'на 01.11.2019'!$140:$140,'на 01.11.2019'!$144:$146,'на 01.11.2019'!$152:$158</formula>
    <oldFormula>'на 01.11.2019'!$97:$98,'на 01.11.2019'!$103:$104,'на 01.11.2019'!$109:$110,'на 01.11.2019'!$116:$116,'на 01.11.2019'!$121:$122,'на 01.11.2019'!$128:$128,'на 01.11.2019'!$134:$134,'на 01.11.2019'!$140:$140,'на 01.11.2019'!$144:$146,'на 01.11.2019'!$152:$158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oc r="J105" t="inlineStr">
      <is>
        <t>Подготовлен порядок предоставления субсидии на возмещение части затрат застройщикам (инвесторам) по строительству объектов инженерной инфраструктуры. Отбор участников для получения субсидии и ее выплата будут осуществлены в ноябре-декабре 2019 года.</t>
      </is>
    </oc>
    <nc r="J105" t="inlineStr">
      <is>
        <t>Подготовлен порядок предоставления субсидии на возмещение части затрат застройщикам (инвесторам) по строительству объектов инженерной инфраструктуры. Отбор участников для получения субсидии и ее выплата будут осуществлены в декабре 2019 года.</t>
      </is>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 sId="1">
    <oc r="J55" t="inlineStr">
      <is>
        <r>
          <rPr>
            <u/>
            <sz val="16"/>
            <rFont val="Times New Roman"/>
            <family val="1"/>
            <charset val="204"/>
          </rPr>
          <t>КУИ</t>
        </r>
        <r>
          <rPr>
            <sz val="16"/>
            <rFont val="Times New Roman"/>
            <family val="1"/>
            <charset val="204"/>
          </rPr>
          <t>: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4 480,27 тыс.рублей.</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4 480,27 тыс.рублей.
После предоставления необходимых документов получателями субсидия будет предоставлена в полном объеме.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4" sId="1">
    <oc r="J93" t="inlineStr">
      <is>
        <t xml:space="preserve">Заключен муниципальный контракт на выполнении проектно-изыскательских работ по разработке проекта  планировки и проекта межевания территории 3ПЛ2, предусматривающий индивидуальное жилое строительство в городе Сургуте с ООО "Архивариус", сумма контракта 2 214,3 тыс.руб. Срок выполнения работ - 01.12.2019 года. </t>
      </is>
    </oc>
    <nc r="J93" t="inlineStr">
      <is>
        <t>Заключен муниципальный контракт на выполнении проектно-изыскательских работ по разработке проекта  планировки и проекта межевания территории 3ПЛ2, предусматривающий индивидуальное жилое строительство в городе Сургуте с ООО "Архивариус", сумма контракта 2 214,3 тыс.руб. Срок выполнения работ - 01.12.2019 года. 
0,07 тыс.руб. - экономия по результатам заключения муниципального контракта.</t>
      </is>
    </nc>
  </rcc>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Rows" hidden="1" oldHidden="1">
    <formula>'на 01.11.2019'!$97:$98,'на 01.11.2019'!$103:$104,'на 01.11.2019'!$109:$110,'на 01.11.2019'!$116:$116,'на 01.11.2019'!$121:$122,'на 01.11.2019'!$128:$128,'на 01.11.2019'!$134:$134,'на 01.11.2019'!$140:$140,'на 01.11.2019'!$144:$146,'на 01.11.2019'!$152:$158</formula>
    <oldFormula>'на 01.11.2019'!$97:$98,'на 01.11.2019'!$103:$104,'на 01.11.2019'!$109:$110,'на 01.11.2019'!$116:$116,'на 01.11.2019'!$121:$122,'на 01.11.2019'!$128:$128,'на 01.11.2019'!$134:$134,'на 01.11.2019'!$140:$140,'на 01.11.2019'!$144:$146,'на 01.11.2019'!$152:$158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 sId="1">
    <o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3 968,3 тыс.руб. (средства ОБ -  0,06 тыс.руб.,  средства МБ - 3 968,24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oc>
    <n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(средства ОБ -  0,06 тыс.руб.,  средства МБ - 3 968,24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67ADFAE6_A9AF_44D7_8539_93CD0F6B7849_.wvu.Rows" hidden="1" oldHidden="1">
    <oldFormula>'на 01.11.2019'!$97:$98,'на 01.11.2019'!$103:$104,'на 01.11.2019'!$109:$110,'на 01.11.2019'!$116:$116,'на 01.11.2019'!$121:$122,'на 01.11.2019'!$128:$128,'на 01.11.2019'!$134:$134,'на 01.11.2019'!$140:$140,'на 01.11.2019'!$144:$146,'на 01.11.2019'!$152:$158</oldFormula>
  </rdn>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I32">
      <f>14118.85+235924.6+137807.02+1526.56</f>
    </oc>
    <nc r="I32">
      <f>14118.85+235924.6+1526.56+119291.04</f>
    </nc>
  </rcc>
  <rfmt sheetId="1" sqref="J29:J35" start="0" length="2147483647">
    <dxf>
      <font>
        <sz val="12"/>
      </font>
    </dxf>
  </rfmt>
  <rfmt sheetId="1" sqref="J29:J35" start="0" length="2147483647">
    <dxf>
      <font>
        <sz val="10"/>
      </font>
    </dxf>
  </rfmt>
  <rcc rId="56"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01.11.2019   выполнены и оплачены работы по ремонту квартир по ул. Университетская, 31, кв. 435, ул. Ф. Показаньева, 10/1, кв. 56, ул.  Чехова, 7, кв. 170.
Выполнен ремонт жилого помещения по адресу пр. Набережный, 72,кв.44, оплата будет осуществлена в следующем месяце.
Заключен муниципальный контракт на выполнение работ по ремонту жилых помещений детям-сиротам по адресу  ул. Московская, 34, кв. 32. Срок выполнения работ до 30.11.2019.
Заявлен на муниципальный заказ ремонт квартиры по ул. А.Усольцева, 26, кв. 274 на сумму 251,9 тыс.руб. 
- 720,04 тыс.руб. - экономия, сложившаяся в связи с длительной процедурой составления проектной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не состоялись, т.к. по окончании срока подачи заявок на участие в аукционах не подано ни одной заявки. Очередные закупки на приобретение жилых помещений размещены в октябре 2019 года, подведение итогов - 08.11.2019 года.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0"/>
            <color rgb="FFFF0000"/>
            <rFont val="Times New Roman"/>
            <family val="2"/>
            <charset val="204"/>
          </rPr>
          <t>АГ:</t>
        </r>
        <r>
          <rPr>
            <sz val="10"/>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0"/>
            <color rgb="FFFF0000"/>
            <rFont val="Times New Roman"/>
            <family val="2"/>
            <charset val="204"/>
          </rPr>
          <t>ДГХ:</t>
        </r>
        <r>
          <rPr>
            <sz val="10"/>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01.11.2019   выполнены и оплачены работы по ремонту квартир по ул. Университетская, 31, кв. 435, ул. Ф. Показаньева, 10/1, кв. 56, ул.  Чехова, 7, кв. 170.
Выполнен ремонт жилого помещения по адресу пр. Набережный, 72,кв.44, оплата будет осуществлена в следующем месяце.
Заключен муниципальный контракт на выполнение работ по ремонту жилых помещений детям-сиротам по адресу  ул. Московская, 34, кв. 32. Срок выполнения работ до 30.11.2019.
Заявлен на муниципальный заказ ремонт квартиры по ул. А.Усольцева, 26, кв. 274 на сумму 251,9 тыс.руб. 
- 720,04 тыс.руб. - экономия, сложившаяся в связи с длительной процедурой составления проектной документации. 
</t>
        </r>
        <r>
          <rPr>
            <u/>
            <sz val="10"/>
            <rFont val="Times New Roman"/>
            <family val="2"/>
            <charset val="204"/>
          </rPr>
          <t>ДАи</t>
        </r>
        <r>
          <rPr>
            <u/>
            <sz val="10"/>
            <rFont val="Times New Roman"/>
            <family val="1"/>
            <charset val="204"/>
          </rPr>
          <t>Г</t>
        </r>
        <r>
          <rPr>
            <sz val="10"/>
            <rFont val="Times New Roman"/>
            <family val="1"/>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0"/>
            <color rgb="FFFF0000"/>
            <rFont val="Times New Roman"/>
            <family val="2"/>
            <charset val="204"/>
          </rPr>
          <t xml:space="preserve">
</t>
        </r>
        <r>
          <rPr>
            <u/>
            <sz val="10"/>
            <color rgb="FFFF0000"/>
            <rFont val="Times New Roman"/>
            <family val="2"/>
            <charset val="204"/>
          </rPr>
          <t>ДО:</t>
        </r>
        <r>
          <rPr>
            <sz val="10"/>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fmt sheetId="1" sqref="J29:J35" start="0" length="2147483647">
    <dxf>
      <font>
        <sz val="16"/>
      </font>
    </dxf>
  </rfmt>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 sId="1">
    <o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(средства ОБ -  0,06 тыс.руб.,  средства МБ - 3 968,24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oc>
    <n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(средства ОБ -  0,06 тыс.руб.,  средства МБ - 3 968,24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nc>
  </rcc>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1"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theme="1"/>
            <rFont val="Times New Roman"/>
            <family val="1"/>
            <charset val="204"/>
          </rPr>
          <t xml:space="preserve">- 6 867,50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sz val="16"/>
            <color rgb="FFFF0000"/>
            <rFont val="Times New Roman"/>
            <family val="1"/>
            <charset val="204"/>
          </rPr>
          <t xml:space="preserve">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соответствии с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rFont val="Times New Roman"/>
            <family val="2"/>
            <charset val="204"/>
          </rPr>
          <t xml:space="preserve">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t>
        </r>
        <r>
          <rPr>
            <sz val="16"/>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t>
        </r>
        <r>
          <rPr>
            <sz val="16"/>
            <color theme="1"/>
            <rFont val="Times New Roman"/>
            <family val="1"/>
            <charset val="204"/>
          </rPr>
          <t xml:space="preserve">- 6 867,50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sz val="16"/>
            <color rgb="FFFF0000"/>
            <rFont val="Times New Roman"/>
            <family val="1"/>
            <charset val="204"/>
          </rPr>
          <t xml:space="preserve">
</t>
        </r>
        <r>
          <rPr>
            <sz val="16"/>
            <rFont val="Times New Roman"/>
            <family val="1"/>
            <charset val="204"/>
          </rPr>
          <t xml:space="preserve">
</t>
        </r>
        <r>
          <rPr>
            <sz val="16"/>
            <rFont val="Times New Roman"/>
            <family val="2"/>
            <charset val="204"/>
          </rPr>
          <t xml:space="preserve">
</t>
        </r>
        <r>
          <rPr>
            <u/>
            <sz val="16"/>
            <color rgb="FFFF0000"/>
            <rFont val="Times New Roman"/>
            <family val="2"/>
            <charset val="204"/>
          </rPr>
          <t/>
        </r>
      </is>
    </nc>
  </rcc>
  <rfmt sheetId="1" sqref="J180:J185" start="0" length="2147483647">
    <dxf>
      <font>
        <color rgb="FFFF0000"/>
      </font>
    </dxf>
  </rfmt>
  <rfmt sheetId="1" sqref="J180:J185" start="0" length="2147483647">
    <dxf>
      <font>
        <color auto="1"/>
      </font>
    </dxf>
  </rfmt>
  <rcv guid="{67ADFAE6-A9AF-44D7-8539-93CD0F6B7849}" action="delete"/>
  <rdn rId="0" localSheetId="1" customView="1" name="Z_67ADFAE6_A9AF_44D7_8539_93CD0F6B7849_.wvu.PrintArea" hidden="1" oldHidden="1">
    <formula>'на 01.11.2019'!$A$1:$J$210</formula>
    <oldFormula>'на 01.11.2019'!$A$1:$J$210</oldFormula>
  </rdn>
  <rdn rId="0" localSheetId="1" customView="1" name="Z_67ADFAE6_A9AF_44D7_8539_93CD0F6B7849_.wvu.PrintTitles" hidden="1" oldHidden="1">
    <formula>'на 01.11.2019'!$5:$8</formula>
    <oldFormula>'на 01.11.2019'!$5:$8</oldFormula>
  </rdn>
  <rdn rId="0" localSheetId="1" customView="1" name="Z_67ADFAE6_A9AF_44D7_8539_93CD0F6B7849_.wvu.FilterData" hidden="1" oldHidden="1">
    <formula>'на 01.11.2019'!$A$7:$J$411</formula>
    <oldFormula>'на 01.11.2019'!$A$7:$J$411</oldFormula>
  </rdn>
  <rcv guid="{67ADFAE6-A9AF-44D7-8539-93CD0F6B7849}"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J180" t="inlineStr">
      <is>
        <r>
          <rPr>
            <u/>
            <sz val="16"/>
            <rFont val="Times New Roman"/>
            <family val="1"/>
            <charset val="204"/>
          </rPr>
          <t>ДГХ</t>
        </r>
        <r>
          <rPr>
            <sz val="16"/>
            <rFont val="Times New Roman"/>
            <family val="1"/>
            <charset val="204"/>
          </rPr>
          <t xml:space="preserve">: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соответствии с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xml:space="preserve">: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соответствии с заключенными муниципальными контрактами срок оплаты выполненных работ до 31.12.2019.
3 334,85 тыс.руб. тыс.рублей - экономия в результате уточнения объемов работ (расторжение контрактов).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3. "Улица Киртбая от  ул. 1 "З" до ул. 3 "З" Объект введен в эксплуатацию. Разрешение на ввод № 86-ru-86310000-51 от 13.09.2019.
 Ожидаемое неисполнение средств в размере 29 151, 7 тыс. руб. обусловлено отставанием подрядчика от графика выполнения работ по объекту "Улица Маяковского от ул.30 лет Победы до ул.Университетская" (28 564,07 тыс.руб.)., экономией по результатам заключения муниципального контракта по объекту "Объездная автомобильная дорога г.Сургута (Объездная автомобильная дорога 1"З", VII пусковой комлекс, съезд на улицу Геологическую) (587,63 тыс.руб.).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по расходам  предусмотренным для обеспечения доли местного бюджета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t>
        </r>
        <r>
          <rPr>
            <u/>
            <sz val="16"/>
            <color rgb="FFFF0000"/>
            <rFont val="Times New Roman"/>
            <family val="2"/>
            <charset val="204"/>
          </rPr>
          <t/>
        </r>
      </is>
    </nc>
  </rcc>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6"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oc>
    <nc r="J21" t="inlineStr">
      <is>
        <r>
          <rPr>
            <u/>
            <sz val="16"/>
            <rFont val="Times New Roman"/>
            <family val="1"/>
            <charset val="204"/>
          </rPr>
          <t>ДО</t>
        </r>
        <r>
          <rPr>
            <sz val="16"/>
            <rFont val="Times New Roman"/>
            <family val="1"/>
            <charset val="204"/>
          </rPr>
          <t>:  . Реализация программы осуществляется в плановом режиме.</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1"/>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1"/>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1"/>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1"/>
            <charset val="204"/>
          </rPr>
          <t xml:space="preserve">
</t>
        </r>
        <r>
          <rPr>
            <sz val="16"/>
            <rFont val="Times New Roman"/>
            <family val="1"/>
            <charset val="204"/>
          </rPr>
          <t>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местного бюджета в сумме 1 472,9 тыс.руб. оплачены в ноябре, средства в размере 15 830,8 тыс.руб.  будут оплачены в декабре.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t>
        </r>
        <r>
          <rPr>
            <sz val="16"/>
            <color rgb="FFFF0000"/>
            <rFont val="Times New Roman"/>
            <family val="1"/>
            <charset val="204"/>
          </rPr>
          <t xml:space="preserve">
</t>
        </r>
        <r>
          <rPr>
            <sz val="16"/>
            <rFont val="Times New Roman"/>
            <family val="1"/>
            <charset val="204"/>
          </rPr>
          <t xml:space="preserve">Ожидаемое неисполнение средств в размере 73 216,6 тыс.руб. обусловлено отставанием подрядчика от графика выполнения работ по СОШ в мкр.32 (43 004,44 тыс.руб.), СОШ в мкр.33 (30 212,16 тыс.руб.)    </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- 738 чел. (плановый показатель будет уточнен -738 чел).  </t>
        </r>
      </is>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7"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 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01.12.2019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1 589,52 тыс. рублей (55%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 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cc rId="348" sId="1">
    <o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декабре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декабре 2019.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9" sId="1">
    <oc r="J43"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Освоение средств планируется до конца 2019 года. </t>
      </is>
    </oc>
    <nc r="J43" t="inlineStr">
      <is>
        <t xml:space="preserve">АГ(ДК): 1) В рамках реализации государственной программы заключено соглашение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01.12.2019 спортсмены участвовали в тренировочных сборах и мероприятиях на территории России и за рубежом.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2) В рамках реализации государственной программы Федерального проекта "Спорт-норма жизни" заключено соглашение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01.12. 2019  спортсмены участвовали в тренировочных сборах и мероприятиях на территории России. Договоры на приобретение спортивного оборудования, экипировки и инвентаря  заключены, согласно условиям договора оплата произведится по факту поставки товаров. Освоение средств планируется до конца 2019 года. </t>
      </is>
    </nc>
  </rcc>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0" sId="1">
    <o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4 480,27 тыс.рублей.
После предоставления необходимых документов получателями субсидия будет предоставлена в полном объеме.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в объеме 4 480,27 тыс.рублей.
После предоставления необходимых документов получателями субсидия будет предоставлена в полном объеме.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nc>
  </rcc>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1" sId="1">
    <o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в объеме 4 480,27 тыс.рублей.
После предоставления необходимых документов получателями субсидия будет предоставлена в полном объеме.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1"/>
            <charset val="204"/>
          </rPr>
          <t xml:space="preserve">В соответствии с поступившими заявками предоставлена субсидия  в объеме 4 480,27 тыс.рублей.
После предоставления необходимых документов получателями субсидия будет предоставлена в полном объеме.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nc>
  </rcc>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2" sId="1">
    <oc r="J147" t="inlineStr">
      <is>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is>
    </oc>
    <nc r="J147" t="inlineStr">
      <is>
        <r>
          <rPr>
            <u/>
            <sz val="16"/>
            <rFont val="Times New Roman"/>
            <family val="1"/>
            <charset val="204"/>
          </rPr>
          <t>ДАиГ:</t>
        </r>
        <r>
          <rPr>
            <sz val="16"/>
            <color rgb="FFFF0000"/>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3" sId="1">
    <o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(средства ОБ -  0,06 тыс.руб.,  средства МБ - 3 968,24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is>
    </oc>
    <nc r="J159" t="inlineStr">
      <is>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t>
        </r>
        <r>
          <rPr>
            <sz val="16"/>
            <color rgb="FFFF0000"/>
            <rFont val="Times New Roman"/>
            <family val="1"/>
            <charset val="204"/>
          </rPr>
          <t xml:space="preserve">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t>
        </r>
        <r>
          <rPr>
            <sz val="16"/>
            <rFont val="Times New Roman"/>
            <family val="2"/>
            <charset val="204"/>
          </rPr>
          <t>»,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5">
    <dxf>
      <fill>
        <patternFill patternType="solid">
          <bgColor rgb="FFFFFF00"/>
        </patternFill>
      </fill>
    </dxf>
  </rfmt>
  <rfmt sheetId="1" sqref="G65">
    <dxf>
      <fill>
        <patternFill patternType="solid">
          <bgColor rgb="FFFFFF00"/>
        </patternFill>
      </fill>
    </dxf>
  </rfmt>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 sId="1">
    <oc r="J159" t="inlineStr">
      <is>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t>
        </r>
        <r>
          <rPr>
            <sz val="16"/>
            <color rgb="FFFF0000"/>
            <rFont val="Times New Roman"/>
            <family val="1"/>
            <charset val="204"/>
          </rPr>
          <t xml:space="preserve">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t>
        </r>
        <r>
          <rPr>
            <sz val="16"/>
            <rFont val="Times New Roman"/>
            <family val="2"/>
            <charset val="204"/>
          </rPr>
          <t>»,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r>
      </is>
    </oc>
    <nc r="J159" t="inlineStr">
      <is>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t>
        </r>
        <r>
          <rPr>
            <sz val="16"/>
            <color rgb="FFFF0000"/>
            <rFont val="Times New Roman"/>
            <family val="1"/>
            <charset val="204"/>
          </rPr>
          <t xml:space="preserve">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t>
        </r>
        <r>
          <rPr>
            <sz val="16"/>
            <rFont val="Times New Roman"/>
            <family val="2"/>
            <charset val="204"/>
          </rPr>
          <t>»,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внесены изменения в части уменьшения суммы и исключения объектов, ремонт которых невозможен в текущем году.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состоянию на 01.12.2019 предоставлена субсидия АО "Сжиженный газ Север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r>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5"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произведена выплата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оказаны услуги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rFont val="Times New Roman"/>
            <family val="1"/>
            <charset val="204"/>
          </rPr>
          <t>АГ:</t>
        </r>
        <r>
          <rPr>
            <sz val="16"/>
            <rFont val="Times New Roman"/>
            <family val="1"/>
            <charset val="204"/>
          </rPr>
          <t xml:space="preserve"> в рамках реализации государственной программы произведена выплата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J60" start="0" length="2147483647">
    <dxf>
      <font>
        <color auto="1"/>
      </font>
    </dxf>
  </rfmt>
  <rcc rId="356" sId="1">
    <oc r="J147" t="inlineStr">
      <is>
        <r>
          <rPr>
            <u/>
            <sz val="16"/>
            <rFont val="Times New Roman"/>
            <family val="1"/>
            <charset val="204"/>
          </rPr>
          <t>ДАиГ:</t>
        </r>
        <r>
          <rPr>
            <sz val="16"/>
            <color rgb="FFFF0000"/>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is>
    </oc>
    <nc r="J147" t="inlineStr">
      <is>
        <r>
          <rPr>
            <u/>
            <sz val="16"/>
            <rFont val="Times New Roman"/>
            <family val="1"/>
            <charset val="204"/>
          </rPr>
          <t>ДАиГ:</t>
        </r>
        <r>
          <rPr>
            <sz val="16"/>
            <color rgb="FFFF0000"/>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07.05.2019. Экономия по итогам проведения конкурсных процедур составила 0,12 тыс.рублей.</t>
        </r>
        <r>
          <rPr>
            <sz val="16"/>
            <rFont val="Times New Roman"/>
            <family val="2"/>
            <charset val="204"/>
          </rPr>
          <t xml:space="preserve">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is>
    </nc>
  </rcc>
  <rfmt sheetId="1" sqref="J147:J152" start="0" length="2147483647">
    <dxf>
      <font>
        <color auto="1"/>
      </font>
    </dxf>
  </rfmt>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7" sId="1">
    <oc r="J159" t="inlineStr">
      <is>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t>
        </r>
        <r>
          <rPr>
            <sz val="16"/>
            <color rgb="FFFF0000"/>
            <rFont val="Times New Roman"/>
            <family val="1"/>
            <charset val="204"/>
          </rPr>
          <t xml:space="preserve">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t>
        </r>
        <r>
          <rPr>
            <sz val="16"/>
            <rFont val="Times New Roman"/>
            <family val="2"/>
            <charset val="204"/>
          </rPr>
          <t>»,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внесены изменения в части уменьшения суммы и исключения объектов, ремонт которых невозможен в текущем году.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состоянию на 01.12.2019 предоставлена субсидия АО "Сжиженный газ Север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r>
      </is>
    </oc>
    <nc r="J159" t="inlineStr">
      <is>
        <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в размере 3 968,3 тыс.руб.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t>
        </r>
        <r>
          <rPr>
            <sz val="16"/>
            <color rgb="FFFF0000"/>
            <rFont val="Times New Roman"/>
            <family val="1"/>
            <charset val="204"/>
          </rPr>
          <t xml:space="preserve">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t>
        </r>
        <r>
          <rPr>
            <sz val="16"/>
            <rFont val="Times New Roman"/>
            <family val="2"/>
            <charset val="204"/>
          </rPr>
          <t>»,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внесены изменения в части уменьшения суммы и исключения объектов, ремонт которых невозможен в текущем году.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состоянию на 01.12.2019 предоставлена субсидия АО "Сжиженный газ Север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ремонту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"Главная площадь города Сургута"Заключен МК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2.  "Исторический парк "Россия - моя история"Заключен МК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3. "Реконструкция (реновация) рекреационных территорий общественных пространств в западном жилом районе города Сургута". Заключен МК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
Ожидаемый остаток средств в размере 424,31 тыс.руб. - экономия по результатам заключения контрактов по объектам: "Главная площадь города Сургута" (227,55 тыс.руб.), "Исторический парк "Россия - моя история" (196,76 тыс.руб.)</t>
        </r>
      </is>
    </nc>
  </rcc>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9:J165" start="0" length="2147483647">
    <dxf>
      <font>
        <color theme="1"/>
      </font>
    </dxf>
  </rfmt>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 sId="1" numFmtId="4">
    <oc r="E38">
      <v>4367.41</v>
    </oc>
    <nc r="E38">
      <v>3485.8</v>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359" sheetId="1" oldName="[Информация о реализации государственных программ по состоянию на 01.12.2019.xlsx]на 01.11.2019" newName="[Информация о реализации государственных программ по состоянию на 01.12.2019.xlsx]на 01.12.2019"/>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 sId="1">
    <oc r="K9">
      <f>D9-I9</f>
    </oc>
    <nc r="K9"/>
  </rcc>
  <rcc rId="361" sId="1">
    <oc r="K10">
      <f>D10-I10</f>
    </oc>
    <nc r="K10"/>
  </rcc>
  <rcc rId="362" sId="1">
    <oc r="K11">
      <f>D11-I11</f>
    </oc>
    <nc r="K11"/>
  </rcc>
  <rcc rId="363" sId="1">
    <oc r="K12">
      <f>D12-I12</f>
    </oc>
    <nc r="K12"/>
  </rcc>
  <rcc rId="364" sId="1">
    <oc r="K13">
      <f>D13-I13</f>
    </oc>
    <nc r="K13"/>
  </rcc>
  <rcc rId="365" sId="1">
    <oc r="K14">
      <f>D14-I14</f>
    </oc>
    <nc r="K14"/>
  </rcc>
  <rcc rId="366" sId="1">
    <oc r="K15">
      <f>D15-I15</f>
    </oc>
    <nc r="K15"/>
  </rcc>
  <rcc rId="367" sId="1">
    <oc r="K16">
      <f>D16-I16</f>
    </oc>
    <nc r="K16"/>
  </rcc>
  <rcc rId="368" sId="1">
    <oc r="K18">
      <f>D18-I18</f>
    </oc>
    <nc r="K18"/>
  </rcc>
  <rcc rId="369" sId="1">
    <oc r="K19">
      <f>D19-I19</f>
    </oc>
    <nc r="K19"/>
  </rcc>
  <rcc rId="370" sId="1">
    <oc r="K20">
      <f>D20-I20</f>
    </oc>
    <nc r="K20"/>
  </rcc>
  <rcc rId="371" sId="1">
    <oc r="K21">
      <f>D21-I21</f>
    </oc>
    <nc r="K21"/>
  </rcc>
  <rcc rId="372" sId="1">
    <oc r="K22">
      <f>D22-I22</f>
    </oc>
    <nc r="K22"/>
  </rcc>
  <rcc rId="373" sId="1">
    <oc r="K23">
      <f>D23-I23</f>
    </oc>
    <nc r="K23"/>
  </rcc>
  <rcc rId="374" sId="1">
    <oc r="K24">
      <f>D24-I24</f>
    </oc>
    <nc r="K24"/>
  </rcc>
  <rcc rId="375" sId="1">
    <oc r="K25">
      <f>D25-I25</f>
    </oc>
    <nc r="K25"/>
  </rcc>
  <rcc rId="376" sId="1">
    <oc r="K26">
      <f>D26-I26</f>
    </oc>
    <nc r="K26"/>
  </rcc>
  <rcc rId="377" sId="1">
    <oc r="K27">
      <f>D27-I27</f>
    </oc>
    <nc r="K27"/>
  </rcc>
  <rcc rId="378" sId="1">
    <oc r="K28">
      <f>D28-I28</f>
    </oc>
    <nc r="K28"/>
  </rcc>
  <rcc rId="379" sId="1">
    <oc r="K29">
      <f>D29-I29</f>
    </oc>
    <nc r="K29"/>
  </rcc>
  <rcc rId="380" sId="1">
    <oc r="K30">
      <f>D29-I29</f>
    </oc>
    <nc r="K30"/>
  </rcc>
  <rcc rId="381" sId="1">
    <oc r="K31">
      <f>D31-I31</f>
    </oc>
    <nc r="K31"/>
  </rcc>
  <rcc rId="382" sId="1">
    <oc r="K32">
      <f>D32-I32</f>
    </oc>
    <nc r="K32"/>
  </rcc>
  <rcc rId="383" sId="1">
    <oc r="K33">
      <f>D33-I33</f>
    </oc>
    <nc r="K33"/>
  </rcc>
  <rcc rId="384" sId="1">
    <oc r="K34">
      <f>D34-I34</f>
    </oc>
    <nc r="K34"/>
  </rcc>
  <rcc rId="385" sId="1">
    <oc r="K35">
      <f>D35-I35</f>
    </oc>
    <nc r="K35"/>
  </rcc>
  <rcc rId="386" sId="1">
    <oc r="K36">
      <f>D36-I36</f>
    </oc>
    <nc r="K36"/>
  </rcc>
  <rcc rId="387" sId="1">
    <oc r="K37">
      <f>D37-I37</f>
    </oc>
    <nc r="K37"/>
  </rcc>
  <rcc rId="388" sId="1">
    <oc r="K38">
      <f>D38-I38</f>
    </oc>
    <nc r="K38"/>
  </rcc>
  <rcc rId="389" sId="1">
    <oc r="K39">
      <f>D39-I39</f>
    </oc>
    <nc r="K39"/>
  </rcc>
  <rcc rId="390" sId="1">
    <oc r="K40">
      <f>D40-I40</f>
    </oc>
    <nc r="K40"/>
  </rcc>
  <rcc rId="391" sId="1">
    <oc r="K41">
      <f>D41-I41</f>
    </oc>
    <nc r="K41"/>
  </rcc>
  <rcc rId="392" sId="1">
    <oc r="K42">
      <f>D42-I42</f>
    </oc>
    <nc r="K42"/>
  </rcc>
  <rcc rId="393" sId="1">
    <oc r="K43">
      <f>D43-I43</f>
    </oc>
    <nc r="K43"/>
  </rcc>
  <rcc rId="394" sId="1">
    <oc r="K44">
      <f>D44-I44</f>
    </oc>
    <nc r="K44"/>
  </rcc>
  <rcc rId="395" sId="1">
    <oc r="K45">
      <f>D45-I45</f>
    </oc>
    <nc r="K45"/>
  </rcc>
  <rcc rId="396" sId="1">
    <oc r="K46">
      <f>D46-I46</f>
    </oc>
    <nc r="K46"/>
  </rcc>
  <rcc rId="397" sId="1">
    <oc r="K47">
      <f>D47-I47</f>
    </oc>
    <nc r="K47"/>
  </rcc>
  <rcc rId="398" sId="1">
    <oc r="K48">
      <f>D48-I48</f>
    </oc>
    <nc r="K48"/>
  </rcc>
  <rcc rId="399" sId="1">
    <oc r="K49">
      <f>D49-I49</f>
    </oc>
    <nc r="K49"/>
  </rcc>
  <rcc rId="400" sId="1">
    <oc r="K50">
      <f>D50-I50</f>
    </oc>
    <nc r="K50"/>
  </rcc>
  <rcc rId="401" sId="1">
    <oc r="K51">
      <f>D51-I51</f>
    </oc>
    <nc r="K51"/>
  </rcc>
  <rcc rId="402" sId="1">
    <oc r="K52">
      <f>D52-I52</f>
    </oc>
    <nc r="K52"/>
  </rcc>
  <rcc rId="403" sId="1">
    <oc r="K53">
      <f>D53-I53</f>
    </oc>
    <nc r="K53"/>
  </rcc>
  <rcc rId="404" sId="1">
    <oc r="K54">
      <f>D54-I54</f>
    </oc>
    <nc r="K54"/>
  </rcc>
  <rcc rId="405" sId="1">
    <oc r="K55">
      <f>D55-I55</f>
    </oc>
    <nc r="K55"/>
  </rcc>
  <rcc rId="406" sId="1">
    <oc r="K56">
      <f>D56-I56</f>
    </oc>
    <nc r="K56"/>
  </rcc>
  <rcc rId="407" sId="1">
    <oc r="K57">
      <f>D57-I57</f>
    </oc>
    <nc r="K57"/>
  </rcc>
  <rcc rId="408" sId="1">
    <oc r="K58">
      <f>D58-I58</f>
    </oc>
    <nc r="K58"/>
  </rcc>
  <rcc rId="409" sId="1">
    <oc r="K59">
      <f>D59-I59</f>
    </oc>
    <nc r="K59"/>
  </rcc>
  <rcc rId="410" sId="1">
    <oc r="K60">
      <f>D60-I60</f>
    </oc>
    <nc r="K60"/>
  </rcc>
  <rcc rId="411" sId="1">
    <oc r="K61">
      <f>D61-I61</f>
    </oc>
    <nc r="K61"/>
  </rcc>
  <rcc rId="412" sId="1">
    <oc r="K62">
      <f>D62-I62</f>
    </oc>
    <nc r="K62"/>
  </rcc>
  <rcc rId="413" sId="1">
    <oc r="K63">
      <f>D63-I63</f>
    </oc>
    <nc r="K63"/>
  </rcc>
  <rcc rId="414" sId="1">
    <oc r="K64">
      <f>D64-I64</f>
    </oc>
    <nc r="K64"/>
  </rcc>
  <rcc rId="415" sId="1">
    <oc r="K65">
      <f>D65-I65</f>
    </oc>
    <nc r="K65"/>
  </rcc>
  <rcc rId="416" sId="1">
    <oc r="K66">
      <f>D66-I66</f>
    </oc>
    <nc r="K66"/>
  </rcc>
  <rcc rId="417" sId="1">
    <oc r="K67">
      <f>D67-I67</f>
    </oc>
    <nc r="K67"/>
  </rcc>
  <rcc rId="418" sId="1">
    <oc r="K68">
      <f>D68-I68</f>
    </oc>
    <nc r="K68"/>
  </rcc>
  <rcc rId="419" sId="1">
    <oc r="K69">
      <f>D69-I69</f>
    </oc>
    <nc r="K69"/>
  </rcc>
  <rcc rId="420" sId="1">
    <oc r="K70">
      <f>D70-I70</f>
    </oc>
    <nc r="K70"/>
  </rcc>
  <rcc rId="421" sId="1">
    <oc r="K71">
      <f>D71-I71</f>
    </oc>
    <nc r="K71"/>
  </rcc>
  <rcc rId="422" sId="1">
    <oc r="K72">
      <f>D72-I72</f>
    </oc>
    <nc r="K72"/>
  </rcc>
  <rcc rId="423" sId="1">
    <oc r="K73">
      <f>D73-I73</f>
    </oc>
    <nc r="K73"/>
  </rcc>
  <rcc rId="424" sId="1">
    <oc r="K74">
      <f>D74-I74</f>
    </oc>
    <nc r="K74"/>
  </rcc>
  <rcc rId="425" sId="1">
    <oc r="K75">
      <f>D75-I75</f>
    </oc>
    <nc r="K75"/>
  </rcc>
  <rcc rId="426" sId="1">
    <oc r="K76">
      <f>D76-I76</f>
    </oc>
    <nc r="K76"/>
  </rcc>
  <rcc rId="427" sId="1">
    <oc r="K77">
      <f>D77-I77</f>
    </oc>
    <nc r="K77"/>
  </rcc>
  <rcc rId="428" sId="1">
    <oc r="K78">
      <f>D78-I78</f>
    </oc>
    <nc r="K78"/>
  </rcc>
  <rcc rId="429" sId="1">
    <oc r="K79">
      <f>D79-I79</f>
    </oc>
    <nc r="K79"/>
  </rcc>
  <rcc rId="430" sId="1">
    <oc r="K80">
      <f>D80-I80</f>
    </oc>
    <nc r="K80"/>
  </rcc>
  <rcc rId="431" sId="1">
    <oc r="K81">
      <f>D81-I81</f>
    </oc>
    <nc r="K81"/>
  </rcc>
  <rcc rId="432" sId="1">
    <oc r="K82">
      <f>D82-I82</f>
    </oc>
    <nc r="K82"/>
  </rcc>
  <rcc rId="433" sId="1">
    <oc r="K83">
      <f>D83-I83</f>
    </oc>
    <nc r="K83"/>
  </rcc>
  <rcc rId="434" sId="1">
    <oc r="K84">
      <f>D84-I84</f>
    </oc>
    <nc r="K84"/>
  </rcc>
  <rcc rId="435" sId="1">
    <oc r="K85">
      <f>D85-I85</f>
    </oc>
    <nc r="K85"/>
  </rcc>
  <rcc rId="436" sId="1">
    <oc r="K86">
      <f>D86-I86</f>
    </oc>
    <nc r="K86"/>
  </rcc>
  <rcc rId="437" sId="1">
    <oc r="K87">
      <f>D87-I87</f>
    </oc>
    <nc r="K87"/>
  </rcc>
  <rcc rId="438" sId="1">
    <oc r="K88">
      <f>D88-I88</f>
    </oc>
    <nc r="K88"/>
  </rcc>
  <rcc rId="439" sId="1">
    <oc r="K89">
      <f>D89-I89</f>
    </oc>
    <nc r="K89"/>
  </rcc>
  <rcc rId="440" sId="1">
    <oc r="K90">
      <f>D90-I90</f>
    </oc>
    <nc r="K90"/>
  </rcc>
  <rcc rId="441" sId="1">
    <oc r="K91">
      <f>D91-I91</f>
    </oc>
    <nc r="K91"/>
  </rcc>
  <rcc rId="442" sId="1">
    <oc r="K92">
      <f>D92-I92</f>
    </oc>
    <nc r="K92"/>
  </rcc>
  <rcc rId="443" sId="1">
    <oc r="K93">
      <f>D93-I93</f>
    </oc>
    <nc r="K93"/>
  </rcc>
  <rcc rId="444" sId="1">
    <oc r="K94">
      <f>D94-I94</f>
    </oc>
    <nc r="K94"/>
  </rcc>
  <rcc rId="445" sId="1">
    <oc r="K95">
      <f>D95-I95</f>
    </oc>
    <nc r="K95"/>
  </rcc>
  <rcc rId="446" sId="1">
    <oc r="K96">
      <f>D96-I96</f>
    </oc>
    <nc r="K96"/>
  </rcc>
  <rcc rId="447" sId="1">
    <oc r="K97">
      <f>D97-I97</f>
    </oc>
    <nc r="K97"/>
  </rcc>
  <rcc rId="448" sId="1">
    <oc r="K98">
      <f>D98-I98</f>
    </oc>
    <nc r="K98"/>
  </rcc>
  <rcc rId="449" sId="1">
    <oc r="K111">
      <f>D111-I111</f>
    </oc>
    <nc r="K111"/>
  </rcc>
  <rcc rId="450" sId="1">
    <oc r="K112">
      <f>D112-I112</f>
    </oc>
    <nc r="K112"/>
  </rcc>
  <rcc rId="451" sId="1">
    <oc r="K113">
      <f>D113-I113</f>
    </oc>
    <nc r="K113"/>
  </rcc>
  <rcc rId="452" sId="1">
    <oc r="K114">
      <f>D114-I114</f>
    </oc>
    <nc r="K114"/>
  </rcc>
  <rcc rId="453" sId="1">
    <oc r="K115">
      <f>D115-I115</f>
    </oc>
    <nc r="K115"/>
  </rcc>
  <rcc rId="454" sId="1">
    <oc r="K116">
      <f>D116-I116</f>
    </oc>
    <nc r="K116"/>
  </rcc>
  <rcc rId="455" sId="1">
    <oc r="K117">
      <f>D117-I117</f>
    </oc>
    <nc r="K117"/>
  </rcc>
  <rcc rId="456" sId="1">
    <oc r="K118">
      <f>D118-I118</f>
    </oc>
    <nc r="K118"/>
  </rcc>
  <rcc rId="457" sId="1">
    <oc r="K119">
      <f>D119-I119</f>
    </oc>
    <nc r="K119"/>
  </rcc>
  <rcc rId="458" sId="1">
    <oc r="K120">
      <f>D120-I120</f>
    </oc>
    <nc r="K120"/>
  </rcc>
  <rcc rId="459" sId="1">
    <oc r="K121">
      <f>D121-I121</f>
    </oc>
    <nc r="K121"/>
  </rcc>
  <rcc rId="460" sId="1">
    <oc r="K122">
      <f>D122-I122</f>
    </oc>
    <nc r="K122"/>
  </rcc>
  <rcc rId="461" sId="1">
    <oc r="K123">
      <f>D123-I123</f>
    </oc>
    <nc r="K123"/>
  </rcc>
  <rcc rId="462" sId="1">
    <oc r="K124">
      <f>D124-I124</f>
    </oc>
    <nc r="K124"/>
  </rcc>
  <rcc rId="463" sId="1">
    <oc r="K125">
      <f>D125-I125</f>
    </oc>
    <nc r="K125"/>
  </rcc>
  <rcc rId="464" sId="1">
    <oc r="K126">
      <f>D126-I126</f>
    </oc>
    <nc r="K126"/>
  </rcc>
  <rcc rId="465" sId="1">
    <oc r="K127">
      <f>D127-I127</f>
    </oc>
    <nc r="K127"/>
  </rcc>
  <rcc rId="466" sId="1">
    <oc r="K128">
      <f>D128-I128</f>
    </oc>
    <nc r="K128"/>
  </rcc>
  <rcc rId="467" sId="1">
    <oc r="K129">
      <f>D129-I129</f>
    </oc>
    <nc r="K129"/>
  </rcc>
  <rcc rId="468" sId="1">
    <oc r="K130">
      <f>D130-I130</f>
    </oc>
    <nc r="K130"/>
  </rcc>
  <rcc rId="469" sId="1">
    <oc r="K131">
      <f>D131-I131</f>
    </oc>
    <nc r="K131"/>
  </rcc>
  <rcc rId="470" sId="1">
    <oc r="K132">
      <f>D132-I132</f>
    </oc>
    <nc r="K132"/>
  </rcc>
  <rcc rId="471" sId="1">
    <oc r="K133">
      <f>D133-I133</f>
    </oc>
    <nc r="K133"/>
  </rcc>
  <rcc rId="472" sId="1">
    <oc r="K134">
      <f>D134-I134</f>
    </oc>
    <nc r="K134"/>
  </rcc>
  <rcc rId="473" sId="1">
    <oc r="K135">
      <f>D135-I135</f>
    </oc>
    <nc r="K135"/>
  </rcc>
  <rcc rId="474" sId="1">
    <oc r="K136">
      <f>D136-I136</f>
    </oc>
    <nc r="K136"/>
  </rcc>
  <rcc rId="475" sId="1">
    <oc r="K137">
      <f>D137-I137</f>
    </oc>
    <nc r="K137"/>
  </rcc>
  <rcc rId="476" sId="1">
    <oc r="K138">
      <f>D138-I138</f>
    </oc>
    <nc r="K138"/>
  </rcc>
  <rcc rId="477" sId="1">
    <oc r="K139">
      <f>D139-I139</f>
    </oc>
    <nc r="K139"/>
  </rcc>
  <rcc rId="478" sId="1">
    <oc r="K140">
      <f>D140-I140</f>
    </oc>
    <nc r="K140"/>
  </rcc>
  <rcc rId="479" sId="1">
    <oc r="K141">
      <f>D141-I141</f>
    </oc>
    <nc r="K141"/>
  </rcc>
  <rcc rId="480" sId="1">
    <oc r="K142">
      <f>D142-I142</f>
    </oc>
    <nc r="K142"/>
  </rcc>
  <rcc rId="481" sId="1">
    <oc r="K143">
      <f>D143-I143</f>
    </oc>
    <nc r="K143"/>
  </rcc>
  <rcc rId="482" sId="1">
    <oc r="K144">
      <f>D144-I144</f>
    </oc>
    <nc r="K144"/>
  </rcc>
  <rcc rId="483" sId="1">
    <oc r="K145">
      <f>D145-I145</f>
    </oc>
    <nc r="K145"/>
  </rcc>
  <rcc rId="484" sId="1">
    <oc r="K146">
      <f>D146-I146</f>
    </oc>
    <nc r="K146"/>
  </rcc>
  <rcc rId="485" sId="1">
    <oc r="K147">
      <f>D147-I147</f>
    </oc>
    <nc r="K147"/>
  </rcc>
  <rcc rId="486" sId="1">
    <oc r="K148">
      <f>D148-I148</f>
    </oc>
    <nc r="K148"/>
  </rcc>
  <rcc rId="487" sId="1">
    <oc r="K149">
      <f>D149-I149</f>
    </oc>
    <nc r="K149"/>
  </rcc>
  <rcc rId="488" sId="1">
    <oc r="K150">
      <f>D150-I150</f>
    </oc>
    <nc r="K150"/>
  </rcc>
  <rcc rId="489" sId="1">
    <oc r="K151">
      <f>D151-I151</f>
    </oc>
    <nc r="K151"/>
  </rcc>
  <rcc rId="490" sId="1">
    <oc r="K152">
      <f>D152-I152</f>
    </oc>
    <nc r="K152"/>
  </rcc>
  <rcc rId="491" sId="1">
    <oc r="K153">
      <f>D153-I153</f>
    </oc>
    <nc r="K153"/>
  </rcc>
  <rcc rId="492" sId="1">
    <oc r="K154">
      <f>D154-I154</f>
    </oc>
    <nc r="K154"/>
  </rcc>
  <rcc rId="493" sId="1">
    <oc r="K155">
      <f>D155-I155</f>
    </oc>
    <nc r="K155"/>
  </rcc>
  <rcc rId="494" sId="1">
    <oc r="K156">
      <f>D156-I156</f>
    </oc>
    <nc r="K156"/>
  </rcc>
  <rcc rId="495" sId="1">
    <oc r="K157">
      <f>D157-I157</f>
    </oc>
    <nc r="K157"/>
  </rcc>
  <rcc rId="496" sId="1">
    <oc r="K158">
      <f>D158-I158</f>
    </oc>
    <nc r="K158"/>
  </rcc>
  <rcc rId="497" sId="1">
    <oc r="K159">
      <f>D159-I159</f>
    </oc>
    <nc r="K159"/>
  </rcc>
  <rcc rId="498" sId="1">
    <oc r="K161">
      <f>D161-I161</f>
    </oc>
    <nc r="K161"/>
  </rcc>
  <rcc rId="499" sId="1">
    <oc r="K162">
      <f>D162-I162</f>
    </oc>
    <nc r="K162"/>
  </rcc>
  <rcc rId="500" sId="1">
    <oc r="K163">
      <f>D163-I163</f>
    </oc>
    <nc r="K163"/>
  </rcc>
  <rcc rId="501" sId="1">
    <oc r="K164">
      <f>D164-I164</f>
    </oc>
    <nc r="K164"/>
  </rcc>
  <rcc rId="502" sId="1">
    <oc r="K165">
      <f>D165-I165</f>
    </oc>
    <nc r="K165"/>
  </rcc>
  <rcc rId="503" sId="1">
    <oc r="K166">
      <f>D166-I166</f>
    </oc>
    <nc r="K166"/>
  </rcc>
  <rcc rId="504" sId="1">
    <oc r="K167">
      <f>D167-I167</f>
    </oc>
    <nc r="K167"/>
  </rcc>
  <rcc rId="505" sId="1">
    <oc r="K168">
      <f>D168-I168</f>
    </oc>
    <nc r="K168"/>
  </rcc>
  <rcc rId="506" sId="1">
    <oc r="K169">
      <f>D169-I169</f>
    </oc>
    <nc r="K169"/>
  </rcc>
  <rcc rId="507" sId="1">
    <oc r="K170">
      <f>D170-I170</f>
    </oc>
    <nc r="K170"/>
  </rcc>
  <rcc rId="508" sId="1">
    <oc r="K171">
      <f>D171-I171</f>
    </oc>
    <nc r="K171"/>
  </rcc>
  <rcc rId="509" sId="1">
    <oc r="K172">
      <f>D172-I172</f>
    </oc>
    <nc r="K172"/>
  </rcc>
  <rcc rId="510" sId="1">
    <oc r="K173">
      <f>D173-I173</f>
    </oc>
    <nc r="K173"/>
  </rcc>
  <rcc rId="511" sId="1">
    <oc r="K174">
      <f>D174-I174</f>
    </oc>
    <nc r="K174"/>
  </rcc>
  <rcc rId="512" sId="1">
    <oc r="K175">
      <f>D175-I175</f>
    </oc>
    <nc r="K175"/>
  </rcc>
  <rcc rId="513" sId="1">
    <oc r="K176">
      <f>D176-I176</f>
    </oc>
    <nc r="K176"/>
  </rcc>
  <rcc rId="514" sId="1">
    <oc r="K177">
      <f>D177-I177</f>
    </oc>
    <nc r="K177"/>
  </rcc>
  <rcc rId="515" sId="1">
    <oc r="K178">
      <f>D178-I178</f>
    </oc>
    <nc r="K178"/>
  </rcc>
  <rcc rId="516" sId="1">
    <oc r="K179">
      <f>D179-I179</f>
    </oc>
    <nc r="K179"/>
  </rcc>
  <rcc rId="517" sId="1">
    <oc r="K180">
      <f>D180-I180</f>
    </oc>
    <nc r="K180"/>
  </rcc>
  <rcc rId="518" sId="1">
    <oc r="K181">
      <f>D181-I181</f>
    </oc>
    <nc r="K181"/>
  </rcc>
  <rcc rId="519" sId="1">
    <oc r="K182">
      <f>D182-I182</f>
    </oc>
    <nc r="K182"/>
  </rcc>
  <rcc rId="520" sId="1">
    <oc r="K183">
      <f>D183-I183</f>
    </oc>
    <nc r="K183"/>
  </rcc>
  <rcc rId="521" sId="1">
    <oc r="K184">
      <f>D184-I184</f>
    </oc>
    <nc r="K184"/>
  </rcc>
  <rcc rId="522" sId="1">
    <oc r="K185">
      <f>D185-I185</f>
    </oc>
    <nc r="K185"/>
  </rcc>
  <rcc rId="523" sId="1">
    <oc r="K186">
      <f>D186-I186</f>
    </oc>
    <nc r="K186"/>
  </rcc>
  <rcc rId="524" sId="1">
    <oc r="K187">
      <f>D187-I187</f>
    </oc>
    <nc r="K187"/>
  </rcc>
  <rcc rId="525" sId="1">
    <oc r="K188">
      <f>D188-I188</f>
    </oc>
    <nc r="K188"/>
  </rcc>
  <rcc rId="526" sId="1">
    <oc r="K189">
      <f>D189-I189</f>
    </oc>
    <nc r="K189"/>
  </rcc>
  <rcc rId="527" sId="1">
    <oc r="K190">
      <f>D190-I190</f>
    </oc>
    <nc r="K190"/>
  </rcc>
  <rcc rId="528" sId="1">
    <oc r="K191">
      <f>D191-I191</f>
    </oc>
    <nc r="K191"/>
  </rcc>
  <rcc rId="529" sId="1">
    <oc r="K192">
      <f>D192-I192</f>
    </oc>
    <nc r="K192"/>
  </rcc>
  <rcc rId="530" sId="1">
    <oc r="K193">
      <f>D193-I193</f>
    </oc>
    <nc r="K193"/>
  </rcc>
  <rcc rId="531" sId="1">
    <oc r="K194">
      <f>D194-I194</f>
    </oc>
    <nc r="K194"/>
  </rcc>
  <rcc rId="532" sId="1">
    <oc r="K195">
      <f>D195-I195</f>
    </oc>
    <nc r="K195"/>
  </rcc>
  <rcc rId="533" sId="1">
    <oc r="K196">
      <f>D196-I196</f>
    </oc>
    <nc r="K196"/>
  </rcc>
  <rcc rId="534" sId="1">
    <oc r="K197">
      <f>D197-I197</f>
    </oc>
    <nc r="K197"/>
  </rcc>
  <rcc rId="535" sId="1">
    <oc r="K198">
      <f>D198-I198</f>
    </oc>
    <nc r="K198"/>
  </rcc>
  <rcc rId="536" sId="1">
    <oc r="K199">
      <f>D199-I199</f>
    </oc>
    <nc r="K199"/>
  </rcc>
  <rcc rId="537" sId="1">
    <oc r="K200">
      <f>D200-I200</f>
    </oc>
    <nc r="K200"/>
  </rcc>
  <rcc rId="538" sId="1">
    <oc r="K201">
      <f>D201-I201</f>
    </oc>
    <nc r="K201"/>
  </rcc>
  <rcc rId="539" sId="1">
    <oc r="K202">
      <f>D202-I202</f>
    </oc>
    <nc r="K202"/>
  </rcc>
  <rcc rId="540" sId="1">
    <oc r="K203">
      <f>D203-I203</f>
    </oc>
    <nc r="K203"/>
  </rcc>
  <rcc rId="541" sId="1">
    <oc r="K204">
      <f>D204-I204</f>
    </oc>
    <nc r="K204"/>
  </rcc>
  <rcc rId="542" sId="1">
    <oc r="K205">
      <f>D205-I205</f>
    </oc>
    <nc r="K205"/>
  </rcc>
  <rcc rId="543" sId="1">
    <oc r="K206">
      <f>D206-I206</f>
    </oc>
    <nc r="K206"/>
  </rcc>
  <rcc rId="544" sId="1">
    <oc r="K207">
      <f>D207-I207</f>
    </oc>
    <nc r="K207"/>
  </rcc>
  <rcc rId="545" sId="1">
    <oc r="K208">
      <f>D208-I208</f>
    </oc>
    <nc r="K208"/>
  </rcc>
  <rcc rId="546" sId="1">
    <oc r="K209">
      <f>D209-I209</f>
    </oc>
    <nc r="K209"/>
  </rcc>
  <rcc rId="547" sId="1">
    <oc r="K210">
      <f>D210-I210</f>
    </oc>
    <nc r="K210"/>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5:B60" start="0" length="2147483647">
    <dxf>
      <font>
        <color auto="1"/>
      </font>
    </dxf>
  </rfmt>
  <rfmt sheetId="1" sqref="A55" start="0" length="2147483647">
    <dxf>
      <font>
        <color auto="1"/>
      </font>
    </dxf>
  </rfmt>
  <rfmt sheetId="1" sqref="C55:C57" start="0" length="2147483647">
    <dxf>
      <font>
        <color auto="1"/>
      </font>
    </dxf>
  </rfmt>
  <rfmt sheetId="1" sqref="D55:D57" start="0" length="2147483647">
    <dxf>
      <font>
        <color auto="1"/>
      </font>
    </dxf>
  </rfmt>
  <rcc rId="57" sId="1" numFmtId="4">
    <oc r="G57">
      <v>2034.9</v>
    </oc>
    <nc r="G57">
      <v>5630.91</v>
    </nc>
  </rcc>
  <rcc rId="58" sId="1" numFmtId="4">
    <oc r="E57">
      <v>5583.77</v>
    </oc>
    <nc r="E57">
      <v>5652.87</v>
    </nc>
  </rcc>
  <rfmt sheetId="1" sqref="E55:H57" start="0" length="2147483647">
    <dxf>
      <font>
        <color auto="1"/>
      </font>
    </dxf>
  </rfmt>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numFmtId="4">
    <oc r="D32">
      <f>394113.5-3940.38</f>
    </oc>
    <nc r="D32">
      <v>358388.84</v>
    </nc>
  </rcc>
  <rcc rId="63" sId="1" numFmtId="4">
    <oc r="E32">
      <v>318183.52</v>
    </oc>
    <nc r="E32">
      <v>329853.21999999997</v>
    </nc>
  </rcc>
  <rcc rId="64" sId="1" numFmtId="4">
    <oc r="G32">
      <v>179260.13</v>
    </oc>
    <nc r="G32">
      <v>195682.73</v>
    </nc>
  </rcc>
  <rfmt sheetId="1" sqref="A29:H35" start="0" length="2147483647">
    <dxf>
      <font>
        <color auto="1"/>
      </font>
    </dxf>
  </rfmt>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1" start="0" length="2147483647">
    <dxf>
      <font>
        <color auto="1"/>
      </font>
    </dxf>
  </rfmt>
  <rfmt sheetId="1" sqref="C162" start="0" length="2147483647">
    <dxf>
      <font>
        <color auto="1"/>
      </font>
    </dxf>
  </rfmt>
  <rcc rId="68" sId="1" numFmtId="4">
    <oc r="C163">
      <v>67280.210000000006</v>
    </oc>
    <nc r="C163">
      <v>72740.62</v>
    </nc>
  </rcc>
  <rfmt sheetId="1" sqref="C163" start="0" length="2147483647">
    <dxf>
      <font>
        <color auto="1"/>
      </font>
    </dxf>
  </rfmt>
  <rcc rId="69" sId="1" numFmtId="4">
    <oc r="D163">
      <v>62048.49</v>
    </oc>
    <nc r="D163">
      <v>67003.69</v>
    </nc>
  </rcc>
  <rfmt sheetId="1" sqref="D163" start="0" length="2147483647">
    <dxf>
      <font>
        <color auto="1"/>
      </font>
    </dxf>
  </rfmt>
  <rcc rId="70" sId="1" numFmtId="4">
    <oc r="D162">
      <v>140744.64000000001</v>
    </oc>
    <nc r="D162">
      <v>124202.14</v>
    </nc>
  </rcc>
  <rfmt sheetId="1" sqref="D162" start="0" length="2147483647">
    <dxf>
      <font>
        <color auto="1"/>
      </font>
    </dxf>
  </rfmt>
  <rcc rId="71" sId="1" numFmtId="4">
    <oc r="D161">
      <f>56415.69+4646.51</f>
    </oc>
    <nc r="D161">
      <v>61193.97</v>
    </nc>
  </rcc>
  <rfmt sheetId="1" sqref="D161" start="0" length="2147483647">
    <dxf>
      <font>
        <color auto="1"/>
      </font>
    </dxf>
  </rfmt>
  <rcc rId="72" sId="1" numFmtId="4">
    <oc r="G161">
      <v>8141.1</v>
    </oc>
    <nc r="G161">
      <v>15976.96</v>
    </nc>
  </rcc>
  <rfmt sheetId="1" sqref="G161:H161" start="0" length="2147483647">
    <dxf>
      <font>
        <color auto="1"/>
      </font>
    </dxf>
  </rfmt>
  <rcc rId="73" sId="1" numFmtId="4">
    <oc r="G162">
      <v>19183.849999999999</v>
    </oc>
    <nc r="G162">
      <v>31726.76</v>
    </nc>
  </rcc>
  <rfmt sheetId="1" sqref="G162:H162" start="0" length="2147483647">
    <dxf>
      <font>
        <color auto="1"/>
      </font>
    </dxf>
  </rfmt>
  <rcc rId="74" sId="1" numFmtId="4">
    <oc r="G163">
      <v>18722.900000000001</v>
    </oc>
    <nc r="G163">
      <v>29217.72</v>
    </nc>
  </rcc>
  <rfmt sheetId="1" sqref="G163:H163" start="0" length="2147483647">
    <dxf>
      <font>
        <color auto="1"/>
      </font>
    </dxf>
  </rfmt>
  <rfmt sheetId="1" sqref="E163:F163" start="0" length="2147483647">
    <dxf>
      <font>
        <color auto="1"/>
      </font>
    </dxf>
  </rfmt>
  <rcc rId="75" sId="1" numFmtId="4">
    <oc r="E162">
      <v>19452.919999999998</v>
    </oc>
    <nc r="E162">
      <v>32038.98</v>
    </nc>
  </rcc>
  <rfmt sheetId="1" sqref="E162:F162" start="0" length="2147483647">
    <dxf>
      <font>
        <color auto="1"/>
      </font>
    </dxf>
  </rfmt>
  <rfmt sheetId="1" sqref="E161:G161" start="0" length="2147483647">
    <dxf>
      <font>
        <color auto="1"/>
      </font>
    </dxf>
  </rfmt>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7:B172" start="0" length="2147483647">
    <dxf>
      <font>
        <color auto="1"/>
      </font>
    </dxf>
  </rfmt>
  <rcc rId="79" sId="1" numFmtId="4">
    <oc r="G169">
      <v>160</v>
    </oc>
    <nc r="G169">
      <v>271.7</v>
    </nc>
  </rcc>
  <rcc rId="80" sId="1" numFmtId="4">
    <oc r="E169">
      <v>188.49</v>
    </oc>
    <nc r="E169">
      <v>271.7</v>
    </nc>
  </rcc>
  <rfmt sheetId="1" sqref="C167:H169"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0:B185" start="0" length="2147483647">
    <dxf>
      <font>
        <color auto="1"/>
      </font>
    </dxf>
  </rfmt>
  <rfmt sheetId="1" sqref="C180:C183" start="0" length="2147483647">
    <dxf>
      <font>
        <color auto="1"/>
      </font>
    </dxf>
  </rfmt>
  <rfmt sheetId="1" sqref="D180:D181" start="0" length="2147483647">
    <dxf>
      <font>
        <color auto="1"/>
      </font>
    </dxf>
  </rfmt>
  <rcc rId="81" sId="1" numFmtId="4">
    <oc r="D182">
      <f>492079.5-11417.5</f>
    </oc>
    <nc r="D182">
      <v>473794.5</v>
    </nc>
  </rcc>
  <rfmt sheetId="1" sqref="D181:D183" start="0" length="2147483647">
    <dxf>
      <font>
        <color auto="1"/>
      </font>
    </dxf>
  </rfmt>
  <rcc rId="82" sId="1" numFmtId="4">
    <oc r="G181">
      <v>457584.61</v>
    </oc>
    <nc r="G181">
      <v>562804.66</v>
    </nc>
  </rcc>
  <rcc rId="83" sId="1" numFmtId="4">
    <oc r="G182">
      <v>132328.26999999999</v>
    </oc>
    <nc r="G182">
      <v>137935</v>
    </nc>
  </rcc>
  <rfmt sheetId="1" sqref="G182" start="0" length="2147483647">
    <dxf>
      <font>
        <color auto="1"/>
      </font>
    </dxf>
  </rfmt>
  <rfmt sheetId="1" sqref="G181:H182" start="0" length="2147483647">
    <dxf>
      <font>
        <color auto="1"/>
      </font>
    </dxf>
  </rfmt>
  <rcc rId="84" sId="1" numFmtId="4">
    <oc r="E181">
      <v>457584.61</v>
    </oc>
    <nc r="E181">
      <v>562804.66</v>
    </nc>
  </rcc>
  <rfmt sheetId="1" sqref="E181:F181" start="0" length="2147483647">
    <dxf>
      <font>
        <color auto="1"/>
      </font>
    </dxf>
  </rfmt>
  <rfmt sheetId="1" sqref="E180:H180" start="0" length="2147483647">
    <dxf>
      <font>
        <color auto="1"/>
      </font>
    </dxf>
  </rfmt>
  <rcc rId="85" sId="1" numFmtId="4">
    <oc r="E182">
      <v>132328.26999999999</v>
    </oc>
    <nc r="E182">
      <v>137935</v>
    </nc>
  </rcc>
  <rfmt sheetId="1" sqref="E182:F182" start="0" length="2147483647">
    <dxf>
      <font>
        <color auto="1"/>
      </font>
    </dxf>
  </rfmt>
  <rcc rId="86" sId="1" numFmtId="4">
    <oc r="G183">
      <v>37008.089999999997</v>
    </oc>
    <nc r="G183">
      <v>28141.5</v>
    </nc>
  </rcc>
  <rfmt sheetId="1" sqref="E183:H183"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color rgb="FFFF0000"/>
            <rFont val="Times New Roman"/>
            <family val="2"/>
            <charset val="204"/>
          </rPr>
          <t>ДО</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31.10.2019 между КУ ХМАО-Югры «Сургутский центр занятости населения» и образовательными учреждениями заключены договоры на общую сумму 715,10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Работы оплачены за счет средств местного бюджета, замещение окружными средствами планируется в ноябре 2019.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color rgb="FFFF0000"/>
            <rFont val="Times New Roman"/>
            <family val="2"/>
            <charset val="204"/>
          </rPr>
          <t>ДО</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31.10.2019 между КУ ХМАО-Югры «Сургутский центр занятости населения» и образовательными учреждениями заключены договоры на общую сумму 715,10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6:XFD36" start="0" length="2147483647">
    <dxf>
      <font>
        <color auto="1"/>
      </font>
    </dxf>
  </rfmt>
  <rfmt sheetId="1" sqref="A61:XFD61" start="0" length="2147483647">
    <dxf>
      <font>
        <color auto="1"/>
      </font>
    </dxf>
  </rfmt>
  <rfmt sheetId="1" sqref="I138" start="0" length="2147483647">
    <dxf>
      <font>
        <color auto="1"/>
      </font>
    </dxf>
  </rfmt>
  <rfmt sheetId="1" sqref="I137" start="0" length="2147483647">
    <dxf>
      <font>
        <color auto="1"/>
      </font>
    </dxf>
  </rfmt>
  <rfmt sheetId="1" sqref="I136" start="0" length="2147483647">
    <dxf>
      <font>
        <color auto="1"/>
      </font>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35"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B20" start="0" length="2147483647">
    <dxf>
      <font>
        <color auto="1"/>
      </font>
    </dxf>
  </rfmt>
  <rcc rId="4" sId="1" numFmtId="4">
    <oc r="D17">
      <v>3197.6</v>
    </oc>
    <nc r="D17">
      <v>1568.6</v>
    </nc>
  </rcc>
  <rcc rId="5" sId="1" numFmtId="4">
    <oc r="G17">
      <v>1528.92</v>
    </oc>
    <nc r="G17">
      <v>1568.56</v>
    </nc>
  </rcc>
  <rfmt sheetId="1" sqref="C15:D17" start="0" length="2147483647">
    <dxf>
      <font>
        <color auto="1"/>
      </font>
    </dxf>
  </rfmt>
  <rfmt sheetId="1" sqref="G15:H17" start="0" length="2147483647">
    <dxf>
      <font>
        <color auto="1"/>
      </font>
    </dxf>
  </rfmt>
  <rcc rId="6" sId="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1 629,03 тыс.руб. - экономия, сложившаяся в результате уточнения цены договоров по итогам проведения процедур конкурентных закупок.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1 626,01 тыс.руб. - экономия, сложившаяся в результате уточнения цены договоров по итогам проведения процедур конкурентных закупок.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cc rId="7" sId="1">
    <oc r="I17">
      <f>D17-1629.03</f>
    </oc>
    <nc r="I17">
      <f>D17-0.03</f>
    </nc>
  </rcc>
  <rcc rId="8" sId="1" numFmtId="4">
    <oc r="E17">
      <v>1531.94</v>
    </oc>
    <nc r="E17">
      <v>1568.56</v>
    </nc>
  </rcc>
  <rfmt sheetId="1" sqref="E15:I17" start="0" length="2147483647">
    <dxf>
      <font>
        <color auto="1"/>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8" start="0" length="2147483647">
    <dxf>
      <font>
        <color auto="1"/>
      </font>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J135" t="inlineStr">
      <is>
        <t xml:space="preserve">   На 01.11.2019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01.11.2019 4 молодым семьям выдано свидетельство о праве на получение социальной выплаты, из них:
- 2 молодым семьям перечислены социальные выплаты;
- 1 молодой семье социальная выплата в стадии перечисления;                                                                            
- 1 молодая семья, получившая свидетельство, в стадии подбора вариантов приобретения жилья.
</t>
      </is>
    </oc>
    <nc r="J135" t="inlineStr">
      <is>
        <t xml:space="preserve">   На 01.12.2019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01.12.2019 4 молодым семьям выдано свидетельство о праве на получение социальной выплаты, из них:
- 3 молодым семьям перечислены социальные выплаты;
- 1 молодая семья, получившая свидетельство, отказалась от  социальной выплаты. В настоящее время проводятся мероприятия по внесению изменений в список претендентов на получение социальных выплат в части замены на следующую по списку семью.</t>
      </is>
    </nc>
  </rcc>
  <rfmt sheetId="1" sqref="J135:J140" start="0" length="2147483647">
    <dxf>
      <font>
        <color auto="1"/>
      </font>
    </dxf>
  </rfmt>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I32">
      <f>14118.85+235924.6+1526.56+119291.04</f>
    </oc>
    <nc r="I32">
      <f>14118.85+235924.6+1504.7+119291.04</f>
    </nc>
  </rcc>
  <rcc rId="93"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01.11.2019   выполнены и оплачены работы по ремонту квартир по ул. Университетская, 31, кв. 435, ул. Ф. Показаньева, 10/1, кв. 56, ул.  Чехова, 7, кв. 170.
Выполнен ремонт жилого помещения по адресу пр. Набережный, 72,кв.44, оплата будет осуществлена в следующем месяце.
Заключен муниципальный контракт на выполнение работ по ремонту жилых помещений детям-сиротам по адресу  ул. Московская, 34, кв. 32. Срок выполнения работ до 30.11.2019.
Заявлен на муниципальный заказ ремонт квартиры по ул. А.Усольцева, 26, кв. 274 на сумму 251,9 тыс.руб. 
- 720,04 тыс.руб. - экономия, сложившаяся в связи с длительной процедурой составления проектной документации.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- 3,88 тыс.руб. - экономия, сложившаяся по итогам проведения торгов;</t>
        </r>
        <r>
          <rPr>
            <sz val="16"/>
            <color rgb="FFFF0000"/>
            <rFont val="Times New Roman"/>
            <family val="2"/>
            <charset val="204"/>
          </rPr>
          <t xml:space="preserve">
- 506,17 тыс.руб. - экономия, сложившаяся в связи с непроведением ремонта квартиры по ул. Мечникова, 4, кв. 30;
- 20,61 тыс.руб. - экономия, сложившаясяв связи с отсутствием необходимости в проверке локальных-счетных расчетов.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J147" t="inlineStr">
      <is>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01.11.2019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01.11.2019: 
- 11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- 1 гражданину субсидия в стадии перечисления;                                                                                   
-  2 горожанам субсидия будет перечислена после окончания процедуры государственной регистрации приобретенных жилых помещений (документы в регистрационной палате);      
       </t>
        </r>
      </is>
    </oc>
    <nc r="J147" t="inlineStr">
      <is>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01.12.2019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уточненного плана в 2019 году за счет средств федерального бюджета планируется предоставить субсидии 14 льготополучателям.
     По состоянию на 01.12.2019: 
- 12 гражданам перечислена субсидия;       
- 2 гражданам субсидия в стадии перечисления;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t>
        </r>
      </is>
    </nc>
  </rcc>
  <rfmt sheetId="1" sqref="J147:J152" start="0" length="2147483647">
    <dxf>
      <font>
        <color auto="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oc r="I163">
      <f>D163-595.87-3968.66</f>
    </oc>
    <nc r="I163"/>
  </rcc>
  <rcc rId="96" sId="1">
    <oc r="I162">
      <f>D162-15872.76</f>
    </oc>
    <nc r="I162"/>
  </rcc>
  <rcc rId="97" sId="1">
    <oc r="I161">
      <f>D161</f>
    </oc>
    <nc r="I161"/>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- 3,88 тыс.руб. - экономия, сложившаяся по итогам проведения торгов;</t>
        </r>
        <r>
          <rPr>
            <sz val="16"/>
            <color rgb="FFFF0000"/>
            <rFont val="Times New Roman"/>
            <family val="2"/>
            <charset val="204"/>
          </rPr>
          <t xml:space="preserve">
- 506,17 тыс.руб. - экономия, сложившаяся в связи с непроведением ремонта квартиры по ул. Мечникова, 4, кв. 30;
- 20,61 тыс.руб. - экономия, сложившаясяв связи с отсутствием необходимости в проверке локальных-счетных расчетов.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numFmtId="4">
    <oc r="E175">
      <v>218892.19</v>
    </oc>
    <nc r="E175">
      <v>239313.54</v>
    </nc>
  </rcc>
  <rcc rId="100" sId="1" numFmtId="4">
    <oc r="G175">
      <v>218892.19</v>
    </oc>
    <nc r="G175">
      <v>239313.54</v>
    </nc>
  </rcc>
  <rcc rId="101" sId="1" numFmtId="4">
    <oc r="E176">
      <v>14228.99</v>
    </oc>
    <nc r="E176">
      <v>17267.97</v>
    </nc>
  </rcc>
  <rcc rId="102" sId="1" numFmtId="4">
    <oc r="G176">
      <v>14228.99</v>
    </oc>
    <nc r="G176">
      <f>E176</f>
    </nc>
  </rcc>
  <rfmt sheetId="1" sqref="A173:H178" start="0" length="2147483647">
    <dxf>
      <font>
        <color auto="1"/>
      </font>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9:XFD179" start="0" length="2147483647">
    <dxf>
      <font>
        <color auto="1"/>
      </font>
    </dxf>
  </rfmt>
  <rfmt sheetId="1" sqref="A186:XFD188" start="0" length="2147483647">
    <dxf>
      <font>
        <color auto="1"/>
      </font>
    </dxf>
  </rfmt>
  <rfmt sheetId="1" sqref="A189:XFD189" start="0" length="2147483647">
    <dxf>
      <font>
        <color auto="1"/>
      </font>
    </dxf>
  </rfmt>
  <rcc rId="103" sId="1" numFmtId="4">
    <oc r="D191">
      <v>28749.1</v>
    </oc>
    <nc r="D191">
      <v>30250</v>
    </nc>
  </rcc>
  <rcc rId="104" sId="1" numFmtId="4">
    <oc r="E191">
      <v>24117.65</v>
    </oc>
    <nc r="E191">
      <v>25684.5</v>
    </nc>
  </rcc>
  <rcc rId="105" sId="1" numFmtId="4">
    <oc r="G191">
      <v>24117.65</v>
    </oc>
    <nc r="G191">
      <v>25684.5</v>
    </nc>
  </rcc>
  <rcc rId="106" sId="1" numFmtId="4">
    <oc r="D192">
      <v>5534</v>
    </oc>
    <nc r="D192">
      <v>5916.5</v>
    </nc>
  </rcc>
  <rcc rId="107" sId="1" numFmtId="4">
    <oc r="E192">
      <v>4800</v>
    </oc>
    <nc r="E192">
      <v>5534</v>
    </nc>
  </rcc>
  <rcc rId="108" sId="1" numFmtId="4">
    <oc r="G192">
      <v>4709.45</v>
    </oc>
    <nc r="G192">
      <v>4826.4399999999996</v>
    </nc>
  </rcc>
  <rfmt sheetId="1" sqref="A190:H194" start="0" length="2147483647">
    <dxf>
      <font>
        <color auto="1"/>
      </font>
    </dxf>
  </rfmt>
  <rfmt sheetId="1" sqref="A195:XFD196" start="0" length="2147483647">
    <dxf>
      <font>
        <color auto="1"/>
      </fo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5:I57" start="0" length="2147483647">
    <dxf>
      <font>
        <color auto="1"/>
      </font>
    </dxf>
  </rfmt>
  <rcc rId="109" sId="1">
    <oc r="J55"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931,40 тыс.рублей.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5"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931,40 тыс.рублей.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numFmtId="4">
    <oc r="E201">
      <v>14211.33</v>
    </oc>
    <nc r="E201">
      <v>14611.33</v>
    </nc>
  </rcc>
  <rcc rId="111" sId="1" numFmtId="4">
    <oc r="G201">
      <v>14133.18</v>
    </oc>
    <nc r="G201">
      <v>14548.15</v>
    </nc>
  </rcc>
  <rcc rId="112" sId="1" numFmtId="4">
    <oc r="D202">
      <v>5151.72</v>
    </oc>
    <nc r="D202">
      <v>5068.6499999999996</v>
    </nc>
  </rcc>
  <rfmt sheetId="1" sqref="A197:H204" start="0" length="2147483647">
    <dxf>
      <font>
        <color auto="1"/>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J20" start="0" length="2147483647">
    <dxf>
      <font>
        <sz val="18"/>
      </font>
    </dxf>
  </rfmt>
  <rfmt sheetId="1" sqref="J15:J20" start="0" length="2147483647">
    <dxf>
      <font>
        <sz val="20"/>
      </font>
    </dxf>
  </rfmt>
  <rfmt sheetId="1" sqref="J15:J20" start="0" length="2147483647">
    <dxf>
      <font>
        <sz val="18"/>
      </font>
    </dxf>
  </rfmt>
  <rcc rId="9" sId="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1 626,01 тыс.руб. - экономия, сложившаяся в результате уточнения цены договоров по итогам проведения процедур конкурентных закупок.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8"/>
            <color rgb="FFFF0000"/>
            <rFont val="Times New Roman"/>
            <family val="2"/>
            <charset val="204"/>
          </rPr>
          <t>УППЭК:</t>
        </r>
        <r>
          <rPr>
            <sz val="18"/>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1 626,01 тыс.руб. - экономия, сложившаяся в результате уточнения цены договоров по итогам проведения процедур конкурентных закупок.
</t>
        </r>
        <r>
          <rPr>
            <sz val="18"/>
            <rFont val="Times New Roman"/>
            <family val="2"/>
            <charset val="204"/>
          </rPr>
          <t xml:space="preserve"> 
Средства  будут освоены в течение  2019 года.
Экономия средств составляет 1 626 011,99 руб., образована в результате изменения цены договоров по итогам проведения процедур конкурентных закупок.</t>
        </r>
        <r>
          <rPr>
            <sz val="18"/>
            <color rgb="FFFF0000"/>
            <rFont val="Times New Roman"/>
            <family val="2"/>
            <charset val="204"/>
          </rPr>
          <t xml:space="preserve">
</t>
        </r>
        <r>
          <rPr>
            <u/>
            <sz val="18"/>
            <color rgb="FFFF0000"/>
            <rFont val="Times New Roman"/>
            <family val="2"/>
            <charset val="204"/>
          </rPr>
          <t>АГ:</t>
        </r>
        <r>
          <rPr>
            <sz val="18"/>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fmt sheetId="1" sqref="J159:J165" start="0" length="2147483647">
    <dxf>
      <font>
        <sz val="18"/>
      </font>
    </dxf>
  </rfmt>
  <rfmt sheetId="1" sqref="J159:J165" start="0" length="2147483647">
    <dxf>
      <font>
        <sz val="20"/>
      </font>
    </dxf>
  </rfmt>
  <rfmt sheetId="1" sqref="J159:J165" start="0" length="2147483647">
    <dxf>
      <font>
        <sz val="22"/>
      </font>
    </dxf>
  </rfmt>
  <rfmt sheetId="1" sqref="J159:J165" start="0" length="2147483647">
    <dxf>
      <font>
        <sz val="24"/>
      </font>
    </dxf>
  </rfmt>
  <rcc rId="10" sId="1" odxf="1" dxf="1">
    <oc r="J159"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Остаток бюджетных ассигнований будет перераспределен на другой объект.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Работы выполняются с отставанием графика. Остаток бюджетных ассигнований будет перераспределен на другой объект.
</t>
      </is>
    </oc>
    <n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4"/>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4"/>
            <color rgb="FFFF0000"/>
            <rFont val="Times New Roman"/>
            <family val="2"/>
            <charset val="204"/>
          </rPr>
          <t xml:space="preserve">
</t>
        </r>
        <r>
          <rPr>
            <sz val="24"/>
            <rFont val="Times New Roman"/>
            <family val="1"/>
            <charset val="204"/>
          </rPr>
          <t>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Остаток бюджетных ассигнований будет перераспределен на другой объект.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Работы выполняются с отставанием графика. Остаток бюджетных ассигнований будет перераспределен на другой объект.
</t>
        </r>
      </is>
    </nc>
    <odxf>
      <font>
        <sz val="24"/>
        <color rgb="FFFF0000"/>
      </font>
    </odxf>
    <ndxf>
      <font>
        <sz val="24"/>
        <color rgb="FFFF0000"/>
      </font>
    </ndxf>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1" odxf="1" dxf="1">
    <oc r="J55"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931,40 тыс.рублей.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t>
        </r>
        <r>
          <rPr>
            <sz val="16"/>
            <rFont val="Times New Roman"/>
            <family val="1"/>
            <charset val="204"/>
          </rPr>
          <t xml:space="preserve">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oc>
    <nc r="J55" t="inlineStr">
      <is>
        <r>
          <rPr>
            <u/>
            <sz val="16"/>
            <rFont val="Times New Roman"/>
            <family val="1"/>
            <charset val="204"/>
          </rPr>
          <t>КУИ</t>
        </r>
        <r>
          <rPr>
            <sz val="16"/>
            <rFont val="Times New Roman"/>
            <family val="1"/>
            <charset val="204"/>
          </rPr>
          <t>: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4 480,27 тыс.рублей.</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Оплачены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t>
        </r>
        <r>
          <rPr>
            <sz val="16"/>
            <color rgb="FFFF0000"/>
            <rFont val="Times New Roman"/>
            <family val="2"/>
            <charset val="204"/>
          </rPr>
          <t xml:space="preserve">
</t>
        </r>
      </is>
    </nc>
    <ndxf>
      <font>
        <sz val="16"/>
        <color rgb="FFFF0000"/>
      </font>
    </ndxf>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numFmtId="4">
    <oc r="I181">
      <f>D181-548.02</f>
    </oc>
    <nc r="I181">
      <v>581610.5</v>
    </nc>
  </rcc>
  <rcc rId="118" sId="1" numFmtId="4">
    <oc r="I182">
      <f>D182-6890.09</f>
    </oc>
    <nc r="I182">
      <v>36445.25</v>
    </nc>
  </rcc>
  <rcc rId="119" sId="1" numFmtId="4">
    <oc r="I183">
      <f>D183-6890.09</f>
    </oc>
    <nc r="I183">
      <v>19224.34</v>
    </nc>
  </rcc>
  <rcc rId="120" sId="1" odxf="1" dxf="1">
    <oc r="J180"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639 121,5  тыс.руб., из них средства федерального бюджета 583 452,0 тыс. рублей, окружного бюджета 36 445,2 тыс.руб, средства городского бюджета 19 224,3 тыс.руб. В рамках реализации государственной программы предусмотрен ремонт 269 тыс.м2 автомобильных дорог.  
По состоянию на 01.10.2019 объем фактически выполненных работ составляет 188,5 тыс. кв.м.
В соответствии заключенными муниципальными контрактами срок выполнения работ - 31.10.2019, работы выполнены, ведется приемка выполненных работ и подготовка исполнительной документации, оплата до 31.12.2019.
548,02 тыс.рублей - экономия в результате уточнения объемов работ (расторжение контрактов).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color rgb="FFFF0000"/>
            <rFont val="Times New Roman"/>
            <family val="2"/>
            <charset val="204"/>
          </rPr>
          <t>АГ:</t>
        </r>
        <r>
          <rPr>
            <sz val="16"/>
            <color rgb="FFFF0000"/>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01.11.2019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13 780,18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- 13 735,18 тыс. руб. на рассылку постановлений. Направлена заявка в Департамент дорожного хозяйства и транспорта ХМАО-Югры на уменьшение бюджетных ассигнований  в связи с уменьшением количества рассылаемых постановлений согласно плановым расчетам.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color rgb="FFFF0000"/>
            <rFont val="Times New Roman"/>
            <family val="2"/>
            <charset val="204"/>
          </rPr>
          <t>АГ:</t>
        </r>
        <r>
          <rPr>
            <sz val="16"/>
            <color rgb="FFFF0000"/>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01.11.2019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13 780,18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- 13 735,18 тыс. руб. на рассылку постановлений. Направлена заявка в Департамент дорожного хозяйства и транспорта ХМАО-Югры на уменьшение бюджетных ассигнований  в связи с уменьшением количества рассылаемых постановлений согласно плановым расчетам.
</t>
        </r>
        <r>
          <rPr>
            <u/>
            <sz val="16"/>
            <color rgb="FFFF0000"/>
            <rFont val="Times New Roman"/>
            <family val="2"/>
            <charset val="204"/>
          </rPr>
          <t/>
        </r>
      </is>
    </nc>
    <ndxf>
      <font>
        <sz val="16"/>
        <color rgb="FFFF0000"/>
      </font>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9:H165" start="0" length="2147483647">
    <dxf>
      <font>
        <color auto="1"/>
      </font>
    </dxf>
  </rfmt>
  <rfmt sheetId="1" sqref="I165" start="0" length="2147483647">
    <dxf>
      <font>
        <color auto="1"/>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o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4"/>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4"/>
            <color rgb="FFFF0000"/>
            <rFont val="Times New Roman"/>
            <family val="2"/>
            <charset val="204"/>
          </rPr>
          <t xml:space="preserve">
</t>
        </r>
        <r>
          <rPr>
            <sz val="24"/>
            <rFont val="Times New Roman"/>
            <family val="1"/>
            <charset val="204"/>
          </rPr>
          <t>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oc>
    <n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0"/>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0"/>
            <color rgb="FFFF0000"/>
            <rFont val="Times New Roman"/>
            <family val="1"/>
            <charset val="204"/>
          </rPr>
          <t xml:space="preserve">
</t>
        </r>
        <r>
          <rPr>
            <sz val="20"/>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 sId="1">
    <o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0"/>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0"/>
            <color rgb="FFFF0000"/>
            <rFont val="Times New Roman"/>
            <family val="1"/>
            <charset val="204"/>
          </rPr>
          <t xml:space="preserve">
</t>
        </r>
        <r>
          <rPr>
            <sz val="20"/>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t>
        </r>
        <r>
          <rPr>
            <sz val="24"/>
            <color rgb="FFFF0000"/>
            <rFont val="Times New Roman"/>
            <family val="2"/>
            <charset val="204"/>
          </rPr>
          <t xml:space="preserve">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oc>
    <n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0"/>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0"/>
            <color rgb="FFFF0000"/>
            <rFont val="Times New Roman"/>
            <family val="1"/>
            <charset val="204"/>
          </rPr>
          <t xml:space="preserve">
</t>
        </r>
        <r>
          <rPr>
            <sz val="20"/>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t>
        </r>
        <r>
          <rPr>
            <sz val="24"/>
            <rFont val="Times New Roman"/>
            <family val="1"/>
            <charset val="204"/>
          </rPr>
          <t xml:space="preserve">
2) ДГХ: Благоустройство придомовых территорий по 5 адресам (ул. Гагарина, 10, ул. Мира, 5, 7, ул. Островского, 9,19).</t>
        </r>
        <r>
          <rPr>
            <sz val="24"/>
            <color rgb="FFFF0000"/>
            <rFont val="Times New Roman"/>
            <family val="2"/>
            <charset val="204"/>
          </rPr>
          <t xml:space="preserve">
</t>
        </r>
        <r>
          <rPr>
            <sz val="24"/>
            <rFont val="Times New Roman"/>
            <family val="1"/>
            <charset val="204"/>
          </rPr>
          <t>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t>
        </r>
        <r>
          <rPr>
            <sz val="24"/>
            <color rgb="FFFF0000"/>
            <rFont val="Times New Roman"/>
            <family val="2"/>
            <charset val="204"/>
          </rPr>
          <t xml:space="preserve">
Неисполнение 1 095,95 тыс.руб. ( 876,76 тыс.руб. - ОБ, 219,19 тыс.руб. - МБ) - экономия в связи с уточнением объемов работ.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82:I183" start="0" length="2147483647">
    <dxf>
      <font>
        <color auto="1"/>
      </font>
    </dxf>
  </rfmt>
  <rfmt sheetId="1" sqref="I182:I183" start="0" length="2147483647">
    <dxf>
      <font>
        <color rgb="FFFF0000"/>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80" start="0" length="0">
    <dxf>
      <font>
        <sz val="16"/>
        <color rgb="FFFF0000"/>
      </font>
    </dxf>
  </rfmt>
  <rcc rId="126"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color rgb="FFFF0000"/>
            <rFont val="Times New Roman"/>
            <family val="2"/>
            <charset val="204"/>
          </rPr>
          <t>АГ:</t>
        </r>
        <r>
          <rPr>
            <sz val="16"/>
            <color rgb="FFFF0000"/>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01.11.2019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13 780,18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- 13 735,18 тыс. руб. на рассылку постановлений. Направлена заявка в Департамент дорожного хозяйства и транспорта ХМАО-Югры на уменьшение бюджетных ассигнований  в связи с уменьшением количества рассылаемых постановлений согласно плановым расчетам.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13 780,00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- 13 735,00 тыс. руб. на рассылку постановлений, в соответствии с уведомлением Департамента финансов ХМАО- Югры от 21.11.2019 №180/17/002/2/180050104/82730 «О предоставлении  субсидии, субвенции, иного межбюджетного трансферта, имеющего целевое назначение на 2019 год и плановый период 2020 и 2021 годов», в связи с уменьшением количества рассылаемых постановлений согласно плановым расчетам.
</t>
        </r>
        <r>
          <rPr>
            <sz val="16"/>
            <color rgb="FFFF0000"/>
            <rFont val="Times New Roman"/>
            <family val="2"/>
            <charset val="204"/>
          </rPr>
          <t xml:space="preserve">
</t>
        </r>
        <r>
          <rPr>
            <u/>
            <sz val="16"/>
            <color rgb="FFFF0000"/>
            <rFont val="Times New Roman"/>
            <family val="2"/>
            <charset val="204"/>
          </rPr>
          <t/>
        </r>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13 780,00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- 13 735,00 тыс. руб. на рассылку постановлений, в соответствии с уведомлением Департамента финансов ХМАО- Югры от 21.11.2019 №180/17/002/2/180050104/82730 «О предоставлении  субсидии, субвенции, иного межбюджетного трансферта, имеющего целевое назначение на 2019 год и плановый период 2020 и 2021 годов», в связи с уменьшением количества рассылаемых постановлений согласно плановым расчетам.
</t>
        </r>
        <r>
          <rPr>
            <sz val="16"/>
            <color rgb="FFFF0000"/>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color rgb="FFFF0000"/>
            <rFont val="Times New Roman"/>
            <family val="2"/>
            <charset val="204"/>
          </rPr>
          <t xml:space="preserve">
</t>
        </r>
        <r>
          <rPr>
            <u/>
            <sz val="16"/>
            <color rgb="FFFF0000"/>
            <rFont val="Times New Roman"/>
            <family val="2"/>
            <charset val="204"/>
          </rPr>
          <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numFmtId="4">
    <oc r="G89">
      <v>7625.52</v>
    </oc>
    <nc r="G89">
      <v>27555.200000000001</v>
    </nc>
  </rcc>
  <rcc rId="15" sId="1" numFmtId="4">
    <oc r="E89">
      <v>7625.52</v>
    </oc>
    <nc r="E89">
      <v>27555.200000000001</v>
    </nc>
  </rcc>
  <rcc rId="16" sId="1" numFmtId="4">
    <oc r="E90">
      <v>942.48</v>
    </oc>
    <nc r="E90">
      <v>3405.7</v>
    </nc>
  </rcc>
  <rcc rId="17" sId="1" numFmtId="4">
    <oc r="G90">
      <v>942.48</v>
    </oc>
    <nc r="G90">
      <v>3405.7</v>
    </nc>
  </rcc>
  <rfmt sheetId="1" sqref="A87:H91" start="0" length="2147483647">
    <dxf>
      <font>
        <color auto="1"/>
      </font>
    </dxf>
  </rfmt>
  <rfmt sheetId="1" sqref="I87:I90" start="0" length="2147483647">
    <dxf>
      <font>
        <color auto="1"/>
      </font>
    </dxf>
  </rfmt>
  <rcc rId="18" sId="1">
    <oc r="J87" t="inlineStr">
      <is>
        <t xml:space="preserve">Заключен муниципальный контракт на выполнение проектно-изыскательских работ по определению границ зон затопления, подтопления на территории муниципального образования №26/2018 от 29.10.2018г с АО "Сибземпроект". Сумма по контракту 43 100,0 тыс.руб., из них на 2018 год - 12 139,1 тыс.руб. Срок выполнения работ - 31.12.2019г. </t>
      </is>
    </oc>
    <nc r="J87" t="inlineStr">
      <is>
        <t>Проектно-изыскательские работы по определению границ зон затопления, подтопления на территории муниципального образования выполнены и оплачены в полном объеме (МК №26/2018 от 29.10.2018г с АО "Сибземпроект". Сумма по контракту 43 100,0 тыс.руб.)</t>
      </is>
    </nc>
  </rcc>
  <rfmt sheetId="1" sqref="J87:J92"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1" numFmtId="4">
    <oc r="I182">
      <v>36445.25</v>
    </oc>
    <nc r="I182">
      <f>36445.25+9350</f>
    </nc>
  </rcc>
  <rcc rId="135" sId="1" numFmtId="4">
    <oc r="I183">
      <v>19224.34</v>
    </oc>
    <nc r="I183">
      <f>19224.34+9350</f>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 sId="1">
    <o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t>
        </r>
        <r>
          <rPr>
            <sz val="8"/>
            <color rgb="FFFF0000"/>
            <rFont val="Times New Roman"/>
            <family val="1"/>
            <charset val="204"/>
          </rPr>
          <t xml:space="preserve">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t>
        </r>
        <r>
          <rPr>
            <sz val="24"/>
            <color rgb="FFFF0000"/>
            <rFont val="Times New Roman"/>
            <family val="2"/>
            <charset val="204"/>
          </rPr>
          <t xml:space="preserve">ектах предприятий в количестве  41 ед. , выполнено в количестве 43 ед.
</t>
        </r>
        <r>
          <rPr>
            <sz val="20"/>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20"/>
            <color rgb="FFFF0000"/>
            <rFont val="Times New Roman"/>
            <family val="1"/>
            <charset val="204"/>
          </rPr>
          <t xml:space="preserve">
</t>
        </r>
        <r>
          <rPr>
            <sz val="20"/>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t>
        </r>
        <r>
          <rPr>
            <sz val="24"/>
            <rFont val="Times New Roman"/>
            <family val="1"/>
            <charset val="204"/>
          </rPr>
          <t xml:space="preserve">
2) ДГХ: Благоустройство придомовых территорий по 5 адресам (ул. Гагарина, 10, ул. Мира, 5, 7, ул. Островского, 9,19).</t>
        </r>
        <r>
          <rPr>
            <sz val="24"/>
            <color rgb="FFFF0000"/>
            <rFont val="Times New Roman"/>
            <family val="2"/>
            <charset val="204"/>
          </rPr>
          <t xml:space="preserve">
</t>
        </r>
        <r>
          <rPr>
            <sz val="24"/>
            <rFont val="Times New Roman"/>
            <family val="1"/>
            <charset val="204"/>
          </rPr>
          <t>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t>
        </r>
        <r>
          <rPr>
            <sz val="24"/>
            <color rgb="FFFF0000"/>
            <rFont val="Times New Roman"/>
            <family val="2"/>
            <charset val="204"/>
          </rPr>
          <t xml:space="preserve">
Неисполнение 1 095,95 тыс.руб. ( 876,76 тыс.руб. - ОБ, 219,19 тыс.руб. - МБ) - экономия в связи с уточнением объемов работ.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oc>
    <n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 xml:space="preserve">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t>
        </r>
        <r>
          <rPr>
            <sz val="18"/>
            <color rgb="FFFF0000"/>
            <rFont val="Times New Roman"/>
            <family val="1"/>
            <charset val="204"/>
          </rPr>
          <t>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t>
        </r>
        <r>
          <rPr>
            <sz val="16"/>
            <color rgb="FFFF0000"/>
            <rFont val="Times New Roman"/>
            <family val="1"/>
            <charset val="204"/>
          </rPr>
          <t>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t>
        </r>
        <r>
          <rPr>
            <sz val="24"/>
            <color rgb="FFFF0000"/>
            <rFont val="Times New Roman"/>
            <family val="2"/>
            <charset val="204"/>
          </rPr>
          <t xml:space="preserve">
</t>
        </r>
        <r>
          <rPr>
            <sz val="16"/>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16"/>
            <color rgb="FFFF0000"/>
            <rFont val="Times New Roman"/>
            <family val="1"/>
            <charset val="204"/>
          </rPr>
          <t xml:space="preserve">
</t>
        </r>
        <r>
          <rPr>
            <sz val="16"/>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t>
        </r>
        <r>
          <rPr>
            <sz val="16"/>
            <color rgb="FFFF0000"/>
            <rFont val="Times New Roman"/>
            <family val="1"/>
            <charset val="204"/>
          </rPr>
          <t xml:space="preserve">
</t>
        </r>
        <r>
          <rPr>
            <sz val="16"/>
            <rFont val="Times New Roman"/>
            <family val="1"/>
            <charset val="204"/>
          </rPr>
          <t>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t>
        </r>
        <r>
          <rPr>
            <sz val="24"/>
            <color rgb="FFFF0000"/>
            <rFont val="Times New Roman"/>
            <family val="2"/>
            <charset val="204"/>
          </rPr>
          <t xml:space="preserve">
Неисполнение 1 095,95 тыс.руб. ( 876,76 тыс.руб. - ОБ, 219,19 тыс.руб. - МБ) - экономия в связи с уточнением объемов работ.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 numFmtId="4">
    <nc r="I161">
      <v>12410.73</v>
    </nc>
  </rcc>
  <rcc rId="141" sId="1" numFmtId="4">
    <nc r="I162">
      <v>47023.32</v>
    </nc>
  </rcc>
  <rcc rId="142" sId="1" numFmtId="4">
    <nc r="I163">
      <v>31538.27</v>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c r="E83">
      <f>90615.03+827920.25</f>
    </oc>
    <nc r="E83">
      <f>90615.03+827920.24</f>
    </nc>
  </rcc>
  <rcc rId="147" sId="1">
    <oc r="G83">
      <f>90615.03+827920.25</f>
    </oc>
    <nc r="G83">
      <f>90615.03+827920.24</f>
    </nc>
  </rcc>
  <rcc rId="148" sId="1">
    <oc r="E84">
      <f>11199.61+102327.22</f>
    </oc>
    <nc r="E84">
      <f>11199.61+102327.23</f>
    </nc>
  </rcc>
  <rcc rId="149" sId="1">
    <oc r="G84">
      <f>11199.61+102327.22</f>
    </oc>
    <nc r="G84">
      <f>11199.61+102327.23</f>
    </nc>
  </rcc>
  <rfmt sheetId="1" sqref="E65:G65">
    <dxf>
      <fill>
        <patternFill patternType="none">
          <bgColor auto="1"/>
        </patternFill>
      </fill>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9" start="0" length="0">
    <dxf>
      <font>
        <sz val="24"/>
        <color rgb="FFFF0000"/>
      </font>
    </dxf>
  </rfmt>
  <rfmt sheetId="1" sqref="J159:J165" start="0" length="2147483647">
    <dxf>
      <font>
        <sz val="16"/>
      </font>
    </dxf>
  </rfmt>
  <rfmt sheetId="1" sqref="J159:J165" start="0" length="2147483647">
    <dxf>
      <font>
        <color auto="1"/>
      </font>
    </dxf>
  </rfmt>
  <rfmt sheetId="1" sqref="J159:J165" start="0" length="2147483647">
    <dxf>
      <font>
        <sz val="14"/>
      </font>
    </dxf>
  </rfmt>
  <rcc rId="150" sId="1">
    <oc r="J159" t="inlineStr">
      <is>
        <r>
          <rPr>
            <sz val="16"/>
            <color rgb="FFFF0000"/>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t>
        </r>
        <r>
          <rPr>
            <sz val="11"/>
            <color rgb="FFFF0000"/>
            <rFont val="Times New Roman"/>
            <family val="1"/>
            <charset val="204"/>
          </rPr>
          <t xml:space="preserve">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t>
        </r>
        <r>
          <rPr>
            <sz val="18"/>
            <color rgb="FFFF0000"/>
            <rFont val="Times New Roman"/>
            <family val="1"/>
            <charset val="204"/>
          </rPr>
          <t>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t>
        </r>
        <r>
          <rPr>
            <sz val="16"/>
            <color rgb="FFFF0000"/>
            <rFont val="Times New Roman"/>
            <family val="1"/>
            <charset val="204"/>
          </rPr>
          <t>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t>
        </r>
        <r>
          <rPr>
            <sz val="24"/>
            <color rgb="FFFF0000"/>
            <rFont val="Times New Roman"/>
            <family val="2"/>
            <charset val="204"/>
          </rPr>
          <t xml:space="preserve">
</t>
        </r>
        <r>
          <rPr>
            <sz val="16"/>
            <rFont val="Times New Roman"/>
            <family val="1"/>
            <charset val="204"/>
          </rPr>
          <t xml:space="preserve">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t>
        </r>
        <r>
          <rPr>
            <sz val="16"/>
            <color rgb="FFFF0000"/>
            <rFont val="Times New Roman"/>
            <family val="1"/>
            <charset val="204"/>
          </rPr>
          <t xml:space="preserve">
</t>
        </r>
        <r>
          <rPr>
            <sz val="16"/>
            <rFont val="Times New Roman"/>
            <family val="1"/>
            <charset val="204"/>
          </rPr>
          <t>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t>
        </r>
        <r>
          <rPr>
            <sz val="16"/>
            <color rgb="FFFF0000"/>
            <rFont val="Times New Roman"/>
            <family val="1"/>
            <charset val="204"/>
          </rPr>
          <t xml:space="preserve">
</t>
        </r>
        <r>
          <rPr>
            <sz val="16"/>
            <rFont val="Times New Roman"/>
            <family val="1"/>
            <charset val="204"/>
          </rPr>
          <t>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t>
        </r>
        <r>
          <rPr>
            <sz val="24"/>
            <color rgb="FFFF0000"/>
            <rFont val="Times New Roman"/>
            <family val="2"/>
            <charset val="204"/>
          </rPr>
          <t xml:space="preserve">
Неисполнение 1 095,95 тыс.руб. ( 876,76 тыс.руб. - ОБ, 219,19 тыс.руб. - МБ) - экономия в связи с уточнением объемов работ.
</t>
        </r>
        <r>
          <rPr>
            <sz val="24"/>
            <rFont val="Times New Roman"/>
            <family val="1"/>
            <charset val="204"/>
          </rPr>
          <t>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r>
      </is>
    </oc>
    <nc r="J159"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01.12.2019 работы по объекту "Сети водоснабжения. Участок от ВВ-33 по Нефтеюганскому шоссе до вторых фланцевых соединений перед узлами учета №1, 2 в тепловом пункте по ул. Монтажная" выполнены, ведется оформление исполнительной документации, оплата в декабре 2019.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В соглашение о предоставлении субсидии местному бюджету из бюджета ХМАО-Югры от 22.02.2019 № 3-Согл 2019 внесены изменения в части уменьшения суммы и исключения объектов, ремонт которых невозможен в текущем году. (Д/С №2/3-Согл 2019 от 31.10.2019 на сумму 2 484,3 тыс.руб.).
3 968,3 тыс.руб. (средства ОБ -  0,06 тыс.руб.,  средства МБ - 3 968,24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01.12.2019 предоставлена субсидия в сумме 3 907,0 тыс.руб., в том числе кредиторская задолженность за 2018 год - 68,3 тыс.руб.
2) УБУиО: оплачены расходы на оплату труда для осуществления переданного государственного полномочия в полном объеме.
3. Подпрограмма "Повышение энергоэффективности в отраслях экономики":
По состоянию на 01.12.2019 выполнены работы/услуги:
- по капитальному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 по замене оконных блоков в здании МБОУ СОШ № 8 имени Сибирцева А.Н.;
- электромонтажные работы по замене светильников на 4 объектах (МБОУ СОШ № 20, 25, 32, МБОУ Сургутский естественно-научный лицей);
- по установке 106 шт. индивидуальных узлов учета ГХВС в муниципальных квартирах;
- по разработке разделов проектной документации капитального ремонта автоматизированного узла тепловой энергии, проектной документации по объекту "Капитальный ремонт автоматизированного узла управления тепловой энергии МБОУ НШ "Перспектива";
- по проверке сметной стоимости работ по капитальному ремонту объектов "Капитальный ремонт наружных сетей тепловодоснабжения МБДОУ №77 "Бусинка", "Капитальный ремонт наружных сетей тепловодоснабжения МБОУ гимназия № 2".
Проводятся работы по муниципальному контракту от 19.08.2019 № МК-51-19 на капитальный ремонт наружных сетей тепловодоснабжения в МБДОУ ДС № 77 "Бусинка" (ул.Московская,32б) на сумму 4 775,4 тыс.руб., сроком выполнения работ - 31.12.2019, работы оплачены в сумме 3 965,32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Неисполнение 6,67 тыс.руб. (средства местного бюджета) -  экономия по итогам выполнения сметных расчетов, экономия по факту выполненных работ.
Предприятиями города за счет собственных средств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По состоянию на 01.12.2019 работы выполнены на 82% от предусмотренных договором.
2) ДГХ: Благоустройство придомовых территорий по 5 адресам (ул. Гагарина, 10, ул. Мира, 5, 7, ул. Островского, 9,19).
По состоянию на 01.12.2019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Направлена заявка в округ на перечисление межбюджетных трансфертов в форме субсидии за выполненные работы по благоустройству дворовых территорий по адресам - пр. Мира 5, 7.
Неисполнение 1 095,95 тыс.руб. ( 876,76 тыс.руб. - ОБ, 219,19 тыс.руб. - МБ) - экономия в связи с уточнением объемов работ.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По допсоглашению от 15.11.2019  увеличена цена муниципального контракта (91 629,4 тыс.руб.) В ноябре приняты выполненные работы на сумму 29 995,26 тыс.руб., оплата будет произведена в следующем отчетном периоде.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По допсоглашению от 18.11.2019 увеличена цена муниципального контракта (27 129,92 тыс.руб.). В отчетном периоде приняты выполненные работы на сумму 2 211,54 тыс.руб., оплата будет произведена в следующем отчетном периоде.
4. "Реконструкция (реновация) рекреационных территорий общественных пространств в западном жилом районе города Сургута". Заключен МК №22/2019 от 26.08.2019 с ООО "Квалити-Строй" на выполнение работ по благоустройству объекта на сумму 68 295,2 тыс.руб. Срок выполнения работ с момента подписания контракта по 29.11.2019. В ноябре приняты выполненные работы на сумму 9 858,6 тыс.руб., оплата будет произведена в следующем отчетном периоде.</t>
      </is>
    </nc>
  </rcc>
  <rfmt sheetId="1" sqref="J159:J165" start="0" length="2147483647">
    <dxf>
      <font>
        <sz val="16"/>
      </font>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 sId="1">
    <oc r="J173"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01.11.2019 заключены и исполнены контракты на приобретение оборудования и программного обеспечения.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01.11.2019 по 34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7 284,1 тыс. рублей.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
</t>
        </r>
      </is>
    </oc>
    <nc r="J173"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01.11.2019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01.12.2019 по 54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12 105,2 тыс. рублей.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01.11.2019'!$A$1:$J$211</formula>
    <oldFormula>'на 01.11.2019'!$A$1:$J$211</oldFormula>
  </rdn>
  <rdn rId="0" localSheetId="1" customView="1" name="Z_6E4A7295_8CE0_4D28_ABEF_D38EBAE7C204_.wvu.PrintTitles" hidden="1" oldHidden="1">
    <formula>'на 01.11.2019'!$5:$8</formula>
    <oldFormula>'на 01.11.2019'!$5:$8</oldFormula>
  </rdn>
  <rdn rId="0" localSheetId="1" customView="1" name="Z_6E4A7295_8CE0_4D28_ABEF_D38EBAE7C204_.wvu.FilterData" hidden="1" oldHidden="1">
    <formula>'на 01.11.2019'!$A$7:$J$411</formula>
    <oldFormula>'на 01.11.2019'!$A$7:$J$411</oldFormula>
  </rdn>
  <rcv guid="{6E4A7295-8CE0-4D28-ABEF-D38EBAE7C204}"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odxf="1" dxf="1">
    <oc r="J15" t="inlineStr">
      <is>
        <r>
          <rPr>
            <u/>
            <sz val="18"/>
            <color rgb="FFFF0000"/>
            <rFont val="Times New Roman"/>
            <family val="2"/>
            <charset val="204"/>
          </rPr>
          <t>УППЭК:</t>
        </r>
        <r>
          <rPr>
            <sz val="18"/>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1 626,01 тыс.руб. - экономия, сложившаяся в результате уточнения цены договоров по итогам проведения процедур конкурентных закупок.
</t>
        </r>
        <r>
          <rPr>
            <sz val="18"/>
            <rFont val="Times New Roman"/>
            <family val="2"/>
            <charset val="204"/>
          </rPr>
          <t xml:space="preserve"> 
Средства  будут освоены в течение  2019 года.
Экономия средств составляет 1 626 011,99 руб., образована в результате изменения цены договоров по итогам проведения процедур конкурентных закупок.</t>
        </r>
        <r>
          <rPr>
            <sz val="18"/>
            <color rgb="FFFF0000"/>
            <rFont val="Times New Roman"/>
            <family val="2"/>
            <charset val="204"/>
          </rPr>
          <t xml:space="preserve">
</t>
        </r>
        <r>
          <rPr>
            <u/>
            <sz val="18"/>
            <color rgb="FFFF0000"/>
            <rFont val="Times New Roman"/>
            <family val="2"/>
            <charset val="204"/>
          </rPr>
          <t>АГ:</t>
        </r>
        <r>
          <rPr>
            <sz val="18"/>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8"/>
            <rFont val="Times New Roman"/>
            <family val="1"/>
            <charset val="204"/>
          </rPr>
          <t>УППЭК:</t>
        </r>
        <r>
          <rPr>
            <sz val="18"/>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t>
        </r>
        <r>
          <rPr>
            <sz val="18"/>
            <color rgb="FFFF0000"/>
            <rFont val="Times New Roman"/>
            <family val="1"/>
            <charset val="204"/>
          </rPr>
          <t>Площадь, подлежащая обработке 416,27 га., фактически обработано 414,5га.</t>
        </r>
        <r>
          <rPr>
            <sz val="18"/>
            <rFont val="Times New Roman"/>
            <family val="1"/>
            <charset val="204"/>
          </rPr>
          <t xml:space="preserve">
- на оказание услуг по ларвицидной (двукратной) обработке открытых водоемов г. Сургута ХМАО-Югры  на сумму 237,2 тыс. руб. 
</t>
        </r>
        <r>
          <rPr>
            <sz val="18"/>
            <color rgb="FFFF0000"/>
            <rFont val="Times New Roman"/>
            <family val="1"/>
            <charset val="204"/>
          </rPr>
          <t>Площадь, подлежащая обработке 326,17 га., фактически обработано 326,17 га.</t>
        </r>
        <r>
          <rPr>
            <sz val="18"/>
            <rFont val="Times New Roman"/>
            <family val="1"/>
            <charset val="204"/>
          </rPr>
          <t xml:space="preserve">
- на оказание услуг по дератизации (двукратной) селитебной зоны территорий г. Сургута ХМАО-Югры  на сумму 152,1 тыс. руб.
</t>
        </r>
        <r>
          <rPr>
            <sz val="18"/>
            <color rgb="FFFF0000"/>
            <rFont val="Times New Roman"/>
            <family val="1"/>
            <charset val="204"/>
          </rPr>
          <t>Площадь, подлежащая обработке 232,30 га, фактически  обработано 232,30 га.</t>
        </r>
        <r>
          <rPr>
            <sz val="18"/>
            <rFont val="Times New Roman"/>
            <family val="1"/>
            <charset val="204"/>
          </rPr>
          <t xml:space="preserve">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t>
        </r>
        <r>
          <rPr>
            <sz val="18"/>
            <color rgb="FFFF0000"/>
            <rFont val="Times New Roman"/>
            <family val="2"/>
            <charset val="204"/>
          </rPr>
          <t xml:space="preserve">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уточнения цены договоров по итогам проведения процедур конкурентных закупок.
</t>
        </r>
        <r>
          <rPr>
            <sz val="18"/>
            <rFont val="Times New Roman"/>
            <family val="2"/>
            <charset val="204"/>
          </rPr>
          <t xml:space="preserve"> 
Средства  будут освоены в течение  2019 года.
Экономия средств составляет 1 626 011,99 руб., образована в результате изменения цены договоров по итогам проведения процедур конкурентных закупок.</t>
        </r>
        <r>
          <rPr>
            <sz val="18"/>
            <color rgb="FFFF0000"/>
            <rFont val="Times New Roman"/>
            <family val="2"/>
            <charset val="204"/>
          </rPr>
          <t xml:space="preserve">
</t>
        </r>
        <r>
          <rPr>
            <u/>
            <sz val="18"/>
            <color rgb="FFFF0000"/>
            <rFont val="Times New Roman"/>
            <family val="2"/>
            <charset val="204"/>
          </rPr>
          <t>АГ:</t>
        </r>
        <r>
          <rPr>
            <sz val="18"/>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odxf>
      <font>
        <sz val="18"/>
        <color rgb="FFFF0000"/>
      </font>
    </odxf>
    <ndxf>
      <font>
        <sz val="18"/>
        <color rgb="FFFF0000"/>
      </font>
    </ndxf>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dxf="1" dxf="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color rgb="FFFF0000"/>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color rgb="FFFF0000"/>
            <rFont val="Times New Roman"/>
            <family val="2"/>
            <charset val="204"/>
          </rPr>
          <t xml:space="preserve">
</t>
        </r>
        <r>
          <rPr>
            <u/>
            <sz val="16"/>
            <color rgb="FFFF0000"/>
            <rFont val="Times New Roman"/>
            <family val="2"/>
            <charset val="204"/>
          </rPr>
          <t/>
        </r>
      </is>
    </nc>
    <odxf>
      <font>
        <sz val="16"/>
        <color rgb="FFFF0000"/>
      </font>
    </odxf>
    <ndxf>
      <font>
        <sz val="16"/>
        <color rgb="FFFF0000"/>
      </font>
    </ndxf>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color rgb="FFFF0000"/>
            <rFont val="Times New Roman"/>
            <family val="2"/>
            <charset val="204"/>
          </rPr>
          <t xml:space="preserve">
</t>
        </r>
        <r>
          <rPr>
            <u/>
            <sz val="16"/>
            <color rgb="FFFF0000"/>
            <rFont val="Times New Roman"/>
            <family val="2"/>
            <charset val="204"/>
          </rPr>
          <t/>
        </r>
      </is>
    </oc>
    <nc r="J180" t="inlineStr">
      <is>
        <r>
          <rPr>
            <u/>
            <sz val="16"/>
            <rFont val="Times New Roman"/>
            <family val="1"/>
            <charset val="204"/>
          </rPr>
          <t>ДГХ</t>
        </r>
        <r>
          <rPr>
            <sz val="16"/>
            <rFont val="Times New Roman"/>
            <family val="1"/>
            <charset val="204"/>
          </rPr>
          <t>:  
Заключены муниципальные контракты на общую сумму 637 280,0 тыс.руб., из них средства федерального бюджета - 581 610,5 тыс.руб., окружного бюджета 36 445,2 тыс.руб., средства городского бюджета 19 224,3 тыс.руб. Отремонтировано автомобильных дорог площадью 269,08 тыс.кв.м. В соотвествии заключенными муниципальными контрактами срок оплаты выполненных работ до 31.12.2019.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средства поступили в МО, работы оплачены.
3 334,85 тыс.руб.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Заключен  муниципальный контракт №22/2019 от 23.08.2019 г. с ООО СК "ЮВиС" на выполнение работ по строительству объекта, цена контракта 937 389,7 тыс.руб.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Подрядчиком </t>
        </r>
        <r>
          <rPr>
            <sz val="16"/>
            <rFont val="Times New Roman"/>
            <family val="1"/>
            <charset val="204"/>
          </rPr>
          <t>работы выполняются. Объем выполненных работ за сентябрь- ноябрь будет предъявлен в декабре 2019 года.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Срок выполнения работ - 31.10.2020. Готовность объекта - 70%. Выполнены работы по устройству земляного полотна, дорожной одежды, светофорного регулирования, сетям уличного освещения, наружным сетям связи, сетям теплоснабжения, сетям хозбытовой канализации. Направлено письмо генподрядной организации о непредоставлении актов выполненных работ по форме КС-2, КС-3. На отчетную дату подрядчиком не предоставлены документы за фактически выполненные работы. Ожидаемое неисполнение средств 2019 года обусловлено отставанием подрядчика от графика выполнения работ.
 3. "Улица Киртбая от  ул. 1 "З" до ул. 3 "З" Объект введен в эксплуатацию. Разрешение на ввод № 86-ru-86310000-51 от 13.09.2019.</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01.12.2019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6 912,50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- 6 867,50 тыс. руб. на рассылку постановлений. Размер субсидии из бюджета автономного округа составляет 50% от общего объема бюджетных ассигнований. В соответствии с уведомлением Департамента финансов ХМАО- Югры «О предоставлении  субсидии, субвенции, иного межбюджетного трансферта, имеющего целевое назначение на 2019 год и плановый период 2020 и 2021 годов» уменьшены бюджетные ассигнования за счет субсидии из бюджета автономного округа. Соотвественно доля софинансирования из средств местного бюджета будет исполнена в размере 50% .
</t>
        </r>
        <r>
          <rPr>
            <sz val="16"/>
            <color rgb="FFFF0000"/>
            <rFont val="Times New Roman"/>
            <family val="2"/>
            <charset val="204"/>
          </rPr>
          <t xml:space="preserve">
</t>
        </r>
        <r>
          <rPr>
            <u/>
            <sz val="16"/>
            <color rgb="FFFF0000"/>
            <rFont val="Times New Roman"/>
            <family val="2"/>
            <charset val="204"/>
          </rPr>
          <t/>
        </r>
      </is>
    </nc>
  </rcc>
  <rfmt sheetId="1" sqref="J180:J185" start="0" length="2147483647">
    <dxf>
      <font>
        <color auto="1"/>
      </font>
    </dxf>
  </rfmt>
  <rfmt sheetId="1" sqref="J180:J185"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2:D98" start="0" length="2147483647">
    <dxf>
      <font>
        <color auto="1"/>
      </font>
    </dxf>
  </rfmt>
  <rfmt sheetId="1" sqref="J93:J98" start="0" length="2147483647">
    <dxf>
      <font>
        <color auto="1"/>
      </font>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3:I176" start="0" length="2147483647">
    <dxf>
      <font>
        <color auto="1"/>
      </font>
    </dxf>
  </rfmt>
  <rcc rId="158" sId="1" odxf="1" dxf="1">
    <oc r="J173"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01.11.2019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01.12.2019 по 54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12 105,2 тыс. рублей.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is>
    </oc>
    <nc r="J173"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01.12.2019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01.12.2019 по 54 предпринимателям изданы постановления Администрации города "О предоставлении субсидии субъектам малого и среднего предпринимательства" на общую сумму 12 105,2 тыс. рублей.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is>
    </nc>
    <ndxf>
      <font>
        <sz val="16"/>
        <color rgb="FFFF0000"/>
      </font>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 numFmtId="4">
    <oc r="I161">
      <v>12410.73</v>
    </oc>
    <nc r="I161">
      <f>12410.73+48650.86</f>
    </nc>
  </rcc>
  <rcc rId="160" sId="1" numFmtId="4">
    <oc r="I163">
      <v>31538.27</v>
    </oc>
    <nc r="I163">
      <f>31538.27+31186.45</f>
    </nc>
  </rcc>
  <rfmt sheetId="1" sqref="I163" start="0" length="2147483647">
    <dxf>
      <font>
        <color auto="1"/>
      </font>
    </dxf>
  </rfmt>
  <rcc rId="161" sId="1">
    <oc r="I162">
      <v>47023.32</v>
    </oc>
    <nc r="I162">
      <f>47023.32+76094.94</f>
    </nc>
  </rcc>
  <rfmt sheetId="1" sqref="I162" start="0" length="2147483647">
    <dxf>
      <font>
        <color auto="1"/>
      </font>
    </dxf>
  </rfmt>
  <rfmt sheetId="1" sqref="I161" start="0" length="2147483647">
    <dxf>
      <font>
        <color auto="1"/>
      </font>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9:I160" start="0" length="2147483647">
    <dxf>
      <font>
        <color auto="1"/>
      </font>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J167" t="inlineStr">
      <is>
        <r>
          <rPr>
            <u/>
            <sz val="16"/>
            <color rgb="FFFF0000"/>
            <rFont val="Times New Roman"/>
            <family val="2"/>
            <charset val="204"/>
          </rPr>
          <t xml:space="preserve">АГ: </t>
        </r>
        <r>
          <rPr>
            <sz val="16"/>
            <color rgb="FFFF0000"/>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Производятся расходы по выплате заработной платы, а также по поставке бумаги и конвертов. 
</t>
        </r>
      </is>
    </oc>
    <nc r="J167" t="inlineStr">
      <is>
        <r>
          <rPr>
            <u/>
            <sz val="16"/>
            <color rgb="FFFF0000"/>
            <rFont val="Times New Roman"/>
            <family val="2"/>
            <charset val="204"/>
          </rPr>
          <t xml:space="preserve">АГ: </t>
        </r>
        <r>
          <rPr>
            <sz val="16"/>
            <color rgb="FFFF0000"/>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Произведены расходы по выплате заработной платы, а также по поставке бумаги и конвертов. 
</t>
        </r>
      </is>
    </nc>
  </rcc>
  <rfmt sheetId="1" sqref="I167:I169" start="0" length="2147483647">
    <dxf>
      <font>
        <color auto="1"/>
      </font>
    </dxf>
  </rfmt>
  <rfmt sheetId="1" sqref="J167:J172" start="0" length="2147483647">
    <dxf>
      <font>
        <color auto="1"/>
      </font>
    </dxf>
  </rfmt>
  <rfmt sheetId="1" sqref="A166:XFD166"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81" start="0" length="2147483647">
    <dxf>
      <font>
        <color auto="1"/>
      </font>
    </dxf>
  </rfmt>
  <rcc rId="163" sId="1">
    <oc r="I182">
      <f>36445.25+9350</f>
    </oc>
    <nc r="I182">
      <f>36445.25+9350+400794.92</f>
    </nc>
  </rcc>
  <rfmt sheetId="1" sqref="I182" start="0" length="2147483647">
    <dxf>
      <font>
        <color auto="1"/>
      </font>
    </dxf>
  </rfmt>
  <rcc rId="164" sId="1">
    <oc r="I183">
      <f>19224.34+9350</f>
    </oc>
    <nc r="I183">
      <f>19224.34+9350+44533.01</f>
    </nc>
  </rcc>
  <rfmt sheetId="1" sqref="I183" start="0" length="2147483647">
    <dxf>
      <font>
        <color auto="1"/>
      </font>
    </dxf>
  </rfmt>
  <rfmt sheetId="1" sqref="I180" start="0" length="2147483647">
    <dxf>
      <font>
        <color auto="1"/>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5:J20" start="0" length="2147483647">
    <dxf>
      <font>
        <sz val="16"/>
      </font>
    </dxf>
  </rfmt>
  <rcc rId="165" sId="1">
    <oc r="J15" t="inlineStr">
      <is>
        <r>
          <rPr>
            <u/>
            <sz val="18"/>
            <rFont val="Times New Roman"/>
            <family val="1"/>
            <charset val="204"/>
          </rPr>
          <t>УППЭК:</t>
        </r>
        <r>
          <rPr>
            <sz val="18"/>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t>
        </r>
        <r>
          <rPr>
            <sz val="18"/>
            <color rgb="FFFF0000"/>
            <rFont val="Times New Roman"/>
            <family val="1"/>
            <charset val="204"/>
          </rPr>
          <t>Площадь, подлежащая обработке 416,27 га., фактически обработано 414,5га.</t>
        </r>
        <r>
          <rPr>
            <sz val="18"/>
            <rFont val="Times New Roman"/>
            <family val="1"/>
            <charset val="204"/>
          </rPr>
          <t xml:space="preserve">
- на оказание услуг по ларвицидной (двукратной) обработке открытых водоемов г. Сургута ХМАО-Югры  на сумму 237,2 тыс. руб. 
</t>
        </r>
        <r>
          <rPr>
            <sz val="18"/>
            <color rgb="FFFF0000"/>
            <rFont val="Times New Roman"/>
            <family val="1"/>
            <charset val="204"/>
          </rPr>
          <t>Площадь, подлежащая обработке 326,17 га., фактически обработано 326,17 га.</t>
        </r>
        <r>
          <rPr>
            <sz val="18"/>
            <rFont val="Times New Roman"/>
            <family val="1"/>
            <charset val="204"/>
          </rPr>
          <t xml:space="preserve">
- на оказание услуг по дератизации (двукратной) селитебной зоны территорий г. Сургута ХМАО-Югры  на сумму 152,1 тыс. руб.
</t>
        </r>
        <r>
          <rPr>
            <sz val="18"/>
            <color rgb="FFFF0000"/>
            <rFont val="Times New Roman"/>
            <family val="1"/>
            <charset val="204"/>
          </rPr>
          <t>Площадь, подлежащая обработке 232,30 га, фактически  обработано 232,30 га.</t>
        </r>
        <r>
          <rPr>
            <sz val="18"/>
            <rFont val="Times New Roman"/>
            <family val="1"/>
            <charset val="204"/>
          </rPr>
          <t xml:space="preserve">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t>
        </r>
        <r>
          <rPr>
            <sz val="18"/>
            <color rgb="FFFF0000"/>
            <rFont val="Times New Roman"/>
            <family val="2"/>
            <charset val="204"/>
          </rPr>
          <t xml:space="preserve">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уточнения цены договоров по итогам проведения процедур конкурентных закупок.
</t>
        </r>
        <r>
          <rPr>
            <sz val="18"/>
            <rFont val="Times New Roman"/>
            <family val="2"/>
            <charset val="204"/>
          </rPr>
          <t xml:space="preserve"> 
Средства  будут освоены в течение  2019 года.
Экономия средств составляет 1 626 011,99 руб., образована в результате изменения цены договоров по итогам проведения процедур конкурентных закупок.</t>
        </r>
        <r>
          <rPr>
            <sz val="18"/>
            <color rgb="FFFF0000"/>
            <rFont val="Times New Roman"/>
            <family val="2"/>
            <charset val="204"/>
          </rPr>
          <t xml:space="preserve">
</t>
        </r>
        <r>
          <rPr>
            <u/>
            <sz val="18"/>
            <color rgb="FFFF0000"/>
            <rFont val="Times New Roman"/>
            <family val="2"/>
            <charset val="204"/>
          </rPr>
          <t>АГ:</t>
        </r>
        <r>
          <rPr>
            <sz val="18"/>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414,5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0,03 тыс.руб. - экономия, сложившаяся в результате фактического исполнения контракта и будет возвращена в бюджет автономного округа.
</t>
        </r>
        <r>
          <rPr>
            <sz val="16"/>
            <color rgb="FFFF0000"/>
            <rFont val="Times New Roman"/>
            <family val="1"/>
            <charset val="204"/>
          </rPr>
          <t xml:space="preserve">
</t>
        </r>
        <r>
          <rPr>
            <u/>
            <sz val="16"/>
            <color rgb="FFFF0000"/>
            <rFont val="Times New Roman"/>
            <family val="1"/>
            <charset val="204"/>
          </rPr>
          <t>АГ:</t>
        </r>
        <r>
          <rPr>
            <sz val="16"/>
            <color rgb="FFFF0000"/>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4" start="0" length="2147483647">
    <dxf>
      <font>
        <color auto="1"/>
      </font>
    </dxf>
  </rfmt>
  <rfmt sheetId="1" sqref="D24" start="0" length="2147483647">
    <dxf>
      <font>
        <color auto="1"/>
      </font>
    </dxf>
  </rfmt>
  <rcc rId="169" sId="1" numFmtId="4">
    <oc r="G24">
      <v>28565.48</v>
    </oc>
    <nc r="G24">
      <v>34536.71</v>
    </nc>
  </rcc>
  <rfmt sheetId="1" sqref="G24" start="0" length="2147483647">
    <dxf>
      <font>
        <color auto="1"/>
      </font>
    </dxf>
  </rfmt>
  <rcc rId="170" sId="1" numFmtId="4">
    <oc r="E24">
      <v>28565.48</v>
    </oc>
    <nc r="E24">
      <v>34536.71</v>
    </nc>
  </rc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4" start="0" length="2147483647">
    <dxf>
      <font>
        <color auto="1"/>
      </font>
    </dxf>
  </rfmt>
  <rfmt sheetId="1" sqref="F24" start="0" length="2147483647">
    <dxf>
      <font>
        <color auto="1"/>
      </font>
    </dxf>
  </rfmt>
  <rfmt sheetId="1" sqref="H24" start="0" length="2147483647">
    <dxf>
      <font>
        <color auto="1"/>
      </font>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4" start="0" length="2147483647">
    <dxf>
      <font>
        <color auto="1"/>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numFmtId="4">
    <oc r="G26">
      <v>31299.91</v>
    </oc>
    <nc r="G26">
      <v>37066.79</v>
    </nc>
  </rcc>
  <rfmt sheetId="1" sqref="B26:H26"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5:D110" start="0" length="2147483647">
    <dxf>
      <font>
        <color auto="1"/>
      </font>
    </dxf>
  </rfmt>
  <rfmt sheetId="1" sqref="J105:J110" start="0" length="2147483647">
    <dxf>
      <font>
        <color auto="1"/>
      </font>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numFmtId="4">
    <oc r="D25">
      <v>11973671</v>
    </oc>
    <nc r="D25">
      <v>12012358.699999999</v>
    </nc>
  </rcc>
  <rfmt sheetId="1" sqref="C25:D25" start="0" length="2147483647">
    <dxf>
      <font>
        <color auto="1"/>
      </font>
    </dxf>
  </rfmt>
  <rcc rId="174" sId="1" numFmtId="4">
    <oc r="G25">
      <v>7821301.7999999998</v>
    </oc>
    <nc r="G25">
      <v>8850438.8100000005</v>
    </nc>
  </rcc>
  <rcc rId="175" sId="1" numFmtId="4">
    <oc r="E25">
      <v>8635005.0500000007</v>
    </oc>
    <nc r="E25">
      <v>9406585.1400000006</v>
    </nc>
  </rcc>
  <rfmt sheetId="1" sqref="E25:H25" start="0" length="2147483647">
    <dxf>
      <font>
        <color auto="1"/>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5" start="0" length="2147483647">
    <dxf>
      <font>
        <color auto="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7:B28"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dxf="1" dxf="1">
    <o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odxf>
      <font>
        <sz val="16"/>
        <color rgb="FFFF0000"/>
      </font>
    </odxf>
    <ndxf>
      <font>
        <sz val="16"/>
        <color rgb="FFFF0000"/>
      </font>
    </ndxf>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Численность учащихся частных общеобразовательных организаций - 442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7:I122" start="0" length="2147483647">
    <dxf>
      <font>
        <color auto="1"/>
      </font>
    </dxf>
  </rfmt>
  <rfmt sheetId="1" sqref="J117:J122"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 start="0" length="2147483647">
    <dxf>
      <font>
        <color auto="1"/>
      </font>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A22" start="0" length="2147483647">
    <dxf>
      <font>
        <color auto="1"/>
      </font>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 (100%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CF533A2-322B-40E2-88B2-065E6D1D35B4}" action="delete"/>
  <rdn rId="0" localSheetId="1" customView="1" name="Z_CCF533A2_322B_40E2_88B2_065E6D1D35B4_.wvu.PrintArea" hidden="1" oldHidden="1">
    <formula>'на 01.11.2019'!$A$1:$J$210</formula>
    <oldFormula>'на 01.11.2019'!$A$1:$J$210</oldFormula>
  </rdn>
  <rdn rId="0" localSheetId="1" customView="1" name="Z_CCF533A2_322B_40E2_88B2_065E6D1D35B4_.wvu.PrintTitles" hidden="1" oldHidden="1">
    <formula>'на 01.11.2019'!$5:$8</formula>
    <oldFormula>'на 01.11.2019'!$5:$8</oldFormula>
  </rdn>
  <rdn rId="0" localSheetId="1" customView="1" name="Z_CCF533A2_322B_40E2_88B2_065E6D1D35B4_.wvu.FilterData" hidden="1" oldHidden="1">
    <formula>'на 01.11.2019'!$A$7:$J$411</formula>
    <oldFormula>'на 01.11.2019'!$A$7:$J$411</oldFormula>
  </rdn>
  <rcv guid="{CCF533A2-322B-40E2-88B2-065E6D1D35B4}" action="add"/>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t>
        </r>
        <r>
          <rPr>
            <sz val="16"/>
            <color rgb="FFFF0000"/>
            <rFont val="Times New Roman"/>
            <family val="2"/>
            <charset val="204"/>
          </rPr>
          <t xml:space="preserve">
</t>
        </r>
        <r>
          <rPr>
            <sz val="16"/>
            <rFont val="Times New Roman"/>
            <family val="1"/>
            <charset val="204"/>
          </rPr>
          <t>По состоянию на 01.12.2019:
1) оказаны услуги по проверке локальных сметных расчетов на ремонт 6 помещений (ул. Университетская, 31, кв. 435, ул. Чехова, 7, кв. 170, ул. Московская, 34, кв. 32, ул. А.Усольцева, 26, кв. 274, ул. Ф. Показаньева, 10/1, кв. 56, пр. Набережный, 72, кв. 44).
По заключенному договору на выполнение проектных работ по электроснабжению, освещению жилого помещения (пр. Набережный, 72, кв. 44) на сумму 22,0 тыс.руб., работы выполнены, подрядчиком не выставлены счета на оплату.
2) выполнены и оплачены работы по ремонту квартир по ул. Университетская, 31, кв. 435, ул. Чехова, 7, кв. 170, ул. Ф. Показаньева, 10/1, кв. 56, пр. Набережный, 72, кв. 44.
Заключены муниципальные контракты на выполнение работ по ремонту жилых помещений детям-сиротам по адресу  ул. Московская, 34, кв. 32, ул. А.Усольцева, 26, кв. 274. Срок выполнения работ до 31.12.2019.</t>
        </r>
        <r>
          <rPr>
            <sz val="16"/>
            <color rgb="FFFF0000"/>
            <rFont val="Times New Roman"/>
            <family val="2"/>
            <charset val="204"/>
          </rPr>
          <t xml:space="preserve">
</t>
        </r>
        <r>
          <rPr>
            <sz val="16"/>
            <rFont val="Times New Roman"/>
            <family val="1"/>
            <charset val="204"/>
          </rPr>
          <t xml:space="preserve">- 3,88 тыс.руб. - экономия, сложившаяся по итогам проведения торгов;
- 506,17 тыс.руб. - экономия, сложившаяся в связи с непроведением ремонта квартиры по ул. Мечникова, 4, кв. 30 по причине длительной процедуры составления проектной документации;
- 20,61 тыс.руб. - экономия, сложившаясяв связи с отсутствием необходимости в проверке локальных-счетных расчетов по выполнению ремонта квартиры по ул. Мечникова, 4, кв. 30. </t>
        </r>
        <r>
          <rPr>
            <sz val="16"/>
            <color rgb="FFFF0000"/>
            <rFont val="Times New Roman"/>
            <family val="2"/>
            <charset val="204"/>
          </rPr>
          <t xml:space="preserve">
</t>
        </r>
        <r>
          <rPr>
            <u/>
            <sz val="16"/>
            <rFont val="Times New Roman"/>
            <family val="2"/>
            <charset val="204"/>
          </rPr>
          <t>ДАиГ</t>
        </r>
        <r>
          <rPr>
            <sz val="16"/>
            <rFont val="Times New Roman"/>
            <family val="2"/>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в октябре - 21 жилое помещение) не состоялись, т.к. по окончании срока подачи заявок на участие в аукционах не подано ни одной заявки. Очередные закупки на приобретение 55 жилых помещений размещены в ноябре 2019 года, подведение итогов аукционов - 06.12.2019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по состоянию на 01.12.2019 приобретено 200 путевок для детей-сирот и детей, оставшихся без попечения родителей  в возрасте от 6 до 17 лет (включительно),(100% от плана).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 sId="1" numFmtId="4">
    <oc r="D51">
      <v>15385.35</v>
    </oc>
    <nc r="D51">
      <v>14872.4</v>
    </nc>
  </rcc>
  <rcc rId="194" sId="1" numFmtId="4">
    <oc r="G51">
      <v>8243.5</v>
    </oc>
    <nc r="G51">
      <v>10518.82</v>
    </nc>
  </rcc>
  <rcc rId="195" sId="1" numFmtId="4">
    <oc r="E51">
      <v>11331.86</v>
    </oc>
    <nc r="E51">
      <v>12592.01</v>
    </nc>
  </rcc>
  <rfmt sheetId="1" sqref="A49:B49" start="0" length="2147483647">
    <dxf>
      <font>
        <color auto="1"/>
      </font>
    </dxf>
  </rfmt>
  <rfmt sheetId="1" sqref="B50:B54" start="0" length="2147483647">
    <dxf>
      <font>
        <color auto="1"/>
      </font>
    </dxf>
  </rfmt>
  <rfmt sheetId="1" sqref="C50:H52" start="0" length="2147483647">
    <dxf>
      <font>
        <color auto="1"/>
      </font>
    </dxf>
  </rfmt>
  <rfmt sheetId="1" sqref="C49:H49"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 sId="1">
    <oc r="I51">
      <f>789.62+5211.63+9311.4+72.7</f>
    </oc>
    <nc r="I51">
      <f>687.68+5211.63+9311.4+72.7</f>
    </nc>
  </rcc>
  <rfmt sheetId="1" sqref="I51" start="0" length="2147483647">
    <dxf>
      <font>
        <color auto="1"/>
      </font>
    </dxf>
  </rfmt>
  <rfmt sheetId="1" sqref="I51" start="0" length="2147483647">
    <dxf>
      <font>
        <color rgb="FFFF0000"/>
      </font>
    </dxf>
  </rfmt>
  <rcc rId="197"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color rgb="FFFF0000"/>
            <rFont val="Times New Roman"/>
            <family val="2"/>
            <charset val="204"/>
          </rPr>
          <t>ДО</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31.10.2019 между КУ ХМАО-Югры «Сургутский центр занятости населения» и образовательными учреждениями заключены договоры на общую сумму 715,10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rc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01.12.2019 между КУ ХМАО-Югры «Сургутский центр занятости населения» и образовательными учреждениями заключены договоры на общую сумму 687,68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- 87,17 тыс. руб.- экономия, сложившаяся по итогам заключенных договоров  КУ ХМАО-Югры «Сургутский центр занятости населения» и образовательными учреждениями.</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 организации временного трудоустройства безработных граждан, испытывающих трудности в поиске работы. 
</t>
        </r>
        <r>
          <rPr>
            <u/>
            <sz val="16"/>
            <rFont val="Times New Roman"/>
            <family val="1"/>
            <charset val="204"/>
          </rPr>
          <t>ДГХ:</t>
        </r>
        <r>
          <rPr>
            <sz val="16"/>
            <rFont val="Times New Roman"/>
            <family val="1"/>
            <charset val="204"/>
          </rPr>
          <t xml:space="preserve"> В рамках реализации программы возмещены фактически понесенные затраты на создание постоянного рабочего места для инвалида, принятого на работу в МКУ "ДЭАЗиИС". </t>
        </r>
        <r>
          <rPr>
            <sz val="16"/>
            <color rgb="FFFF0000"/>
            <rFont val="Times New Roman"/>
            <family val="2"/>
            <charset val="204"/>
          </rPr>
          <t xml:space="preserve">
</t>
        </r>
        <r>
          <rPr>
            <u/>
            <sz val="16"/>
            <color rgb="FFFF0000"/>
            <rFont val="Times New Roman"/>
            <family val="2"/>
            <charset val="204"/>
          </rPr>
          <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1">
    <oc r="I25">
      <f>11635720.43+1053.06+270712.67</f>
    </oc>
    <nc r="I25">
      <f>11674698.23+1053.06+270712.67</f>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01.11.2019'!$A$7:$J$411</formula>
    <oldFormula>'на 01.11.2019'!$A$7:$J$411</oldFormula>
  </rdn>
  <rcv guid="{3EEA7E1A-5F2B-4408-A34C-1F0223B5B245}"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 sId="1">
    <o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- 30 290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- 436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- 11 240 чел. (100 % от плана ).</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- 1 200 чел. (100 %  от плана).</t>
        </r>
        <r>
          <rPr>
            <sz val="16"/>
            <color rgb="FFFF0000"/>
            <rFont val="Times New Roman"/>
            <family val="2"/>
            <charset val="204"/>
          </rPr>
          <t xml:space="preserve">
290,12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u/>
            <sz val="16"/>
            <rFont val="Times New Roman"/>
            <family val="2"/>
            <charset val="204"/>
          </rPr>
          <t xml:space="preserve">ДАиГ: </t>
        </r>
        <r>
          <rPr>
            <sz val="16"/>
            <rFont val="Times New Roman"/>
            <family val="2"/>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27%.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перекрытие 1 этажа, устройство внутренней кирпичной кладки цокольного этажа, внешней кирпичной кладки 1 этажа, устройство монолитного канала теплосети. Подрядчиком допущено отставание от графика производства работ. В ноябре приняты выполненные работы на сумму 34 108,2 тыс.руб., оплата будет произведена в следующем отчетном периоде.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(1184 шт.), устройство котлована под здание, устройство подбетонки, устройство сетей наружной канализации, устройство ростверков армирования стен подвала, монтаж подкрановых путей. Приняты выполненные работы на сумму 17 303,7 тыс.руб., средства в размере 15 830,8 тыс.руб. будут оплачены в следующем отчетном периоде. Подрядчиком допущено отставание от графика выполнения работ. 
Общая строительная готовность - 9%.
Заключен МК №18/2019 от 21.08.2019 на оказание услуг по проведению авторского надзора  на сумму 1 567,3 тыс. руб. Ожидаемое неисполнение средств 2019 года обусловлено отставанием подрядчика от графика выполнения работ.       </t>
        </r>
        <r>
          <rPr>
            <sz val="16"/>
            <color rgb="FFFF0000"/>
            <rFont val="Times New Roman"/>
            <family val="2"/>
            <charset val="204"/>
          </rPr>
          <t xml:space="preserve">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127A306C-7F30-480F-9C93-FCD637237CE0}" name="Крыжановская Анна Александровна" id="-144615296" dateTime="2019-12-04T13:04:59"/>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6"/>
  <sheetViews>
    <sheetView showZeros="0" tabSelected="1" showOutlineSymbols="0" view="pageBreakPreview" zoomScale="60" zoomScaleNormal="60" zoomScalePageLayoutView="75" workbookViewId="0">
      <pane xSplit="2" ySplit="7" topLeftCell="C8" activePane="bottomRight" state="frozen"/>
      <selection pane="topRight" activeCell="C1" sqref="C1"/>
      <selection pane="bottomLeft" activeCell="A8" sqref="A8"/>
      <selection pane="bottomRight" activeCell="K1" sqref="K1:K1048576"/>
    </sheetView>
  </sheetViews>
  <sheetFormatPr defaultRowHeight="26.25" outlineLevelRow="1" outlineLevelCol="2" x14ac:dyDescent="0.25"/>
  <cols>
    <col min="1" max="1" width="16.75" style="39" customWidth="1"/>
    <col min="2" max="2" width="108" style="40" customWidth="1"/>
    <col min="3" max="3" width="23.875" style="41" customWidth="1"/>
    <col min="4" max="4" width="26.125" style="41" customWidth="1"/>
    <col min="5" max="5" width="22.625" style="42" customWidth="1" outlineLevel="2"/>
    <col min="6" max="6" width="18.625" style="43" customWidth="1" outlineLevel="2"/>
    <col min="7" max="7" width="22.25" style="44" customWidth="1" outlineLevel="2"/>
    <col min="8" max="8" width="19.375" style="43" customWidth="1" outlineLevel="2"/>
    <col min="9" max="9" width="27.875" style="43" customWidth="1" outlineLevel="2"/>
    <col min="10" max="10" width="151.875" style="40" customWidth="1"/>
    <col min="11" max="12" width="21.5" style="3" customWidth="1"/>
    <col min="13" max="13" width="22.75" style="17" customWidth="1"/>
    <col min="14" max="66" width="9" style="17" customWidth="1"/>
    <col min="67" max="16384" width="9" style="17"/>
  </cols>
  <sheetData>
    <row r="1" spans="1:13" ht="30.75" x14ac:dyDescent="0.25">
      <c r="A1" s="10"/>
      <c r="B1" s="11"/>
      <c r="C1" s="12"/>
      <c r="D1" s="12"/>
      <c r="E1" s="13"/>
      <c r="F1" s="14"/>
      <c r="G1" s="15"/>
      <c r="H1" s="14"/>
      <c r="I1" s="14"/>
      <c r="J1" s="16"/>
    </row>
    <row r="2" spans="1:13" ht="2.25" customHeight="1" x14ac:dyDescent="0.25">
      <c r="A2" s="10"/>
      <c r="B2" s="11"/>
      <c r="C2" s="12"/>
      <c r="D2" s="12"/>
      <c r="E2" s="13"/>
      <c r="F2" s="14"/>
      <c r="G2" s="15"/>
      <c r="H2" s="14"/>
      <c r="I2" s="14"/>
      <c r="J2" s="16"/>
    </row>
    <row r="3" spans="1:13" s="47" customFormat="1" ht="63.75" customHeight="1" x14ac:dyDescent="0.25">
      <c r="A3" s="192" t="s">
        <v>121</v>
      </c>
      <c r="B3" s="192"/>
      <c r="C3" s="192"/>
      <c r="D3" s="192"/>
      <c r="E3" s="192"/>
      <c r="F3" s="192"/>
      <c r="G3" s="192"/>
      <c r="H3" s="192"/>
      <c r="I3" s="192"/>
      <c r="J3" s="192"/>
      <c r="K3" s="49"/>
      <c r="L3" s="49"/>
    </row>
    <row r="4" spans="1:13" s="58" customFormat="1" x14ac:dyDescent="0.25">
      <c r="A4" s="50"/>
      <c r="B4" s="51"/>
      <c r="C4" s="52"/>
      <c r="D4" s="52"/>
      <c r="E4" s="52"/>
      <c r="F4" s="52"/>
      <c r="G4" s="53"/>
      <c r="H4" s="54"/>
      <c r="I4" s="55"/>
      <c r="J4" s="56" t="s">
        <v>31</v>
      </c>
      <c r="K4" s="57"/>
      <c r="L4" s="57"/>
    </row>
    <row r="5" spans="1:13" s="49" customFormat="1" ht="75" customHeight="1" x14ac:dyDescent="0.25">
      <c r="A5" s="195" t="s">
        <v>3</v>
      </c>
      <c r="B5" s="198" t="s">
        <v>8</v>
      </c>
      <c r="C5" s="196" t="s">
        <v>89</v>
      </c>
      <c r="D5" s="196"/>
      <c r="E5" s="200" t="s">
        <v>97</v>
      </c>
      <c r="F5" s="200"/>
      <c r="G5" s="200"/>
      <c r="H5" s="200"/>
      <c r="I5" s="199" t="s">
        <v>61</v>
      </c>
      <c r="J5" s="198" t="s">
        <v>45</v>
      </c>
    </row>
    <row r="6" spans="1:13" s="49" customFormat="1" ht="52.5" customHeight="1" x14ac:dyDescent="0.25">
      <c r="A6" s="195"/>
      <c r="B6" s="198"/>
      <c r="C6" s="197" t="s">
        <v>59</v>
      </c>
      <c r="D6" s="196" t="s">
        <v>60</v>
      </c>
      <c r="E6" s="193" t="s">
        <v>7</v>
      </c>
      <c r="F6" s="193"/>
      <c r="G6" s="193" t="s">
        <v>6</v>
      </c>
      <c r="H6" s="193"/>
      <c r="I6" s="199"/>
      <c r="J6" s="198"/>
    </row>
    <row r="7" spans="1:13" s="49" customFormat="1" ht="74.25" customHeight="1" x14ac:dyDescent="0.25">
      <c r="A7" s="195"/>
      <c r="B7" s="198"/>
      <c r="C7" s="197"/>
      <c r="D7" s="196"/>
      <c r="E7" s="59" t="s">
        <v>0</v>
      </c>
      <c r="F7" s="60" t="s">
        <v>12</v>
      </c>
      <c r="G7" s="61" t="s">
        <v>9</v>
      </c>
      <c r="H7" s="60" t="s">
        <v>2</v>
      </c>
      <c r="I7" s="199"/>
      <c r="J7" s="198"/>
    </row>
    <row r="8" spans="1:13" s="9" customFormat="1" ht="36" customHeight="1" x14ac:dyDescent="0.25">
      <c r="A8" s="74">
        <v>1</v>
      </c>
      <c r="B8" s="75">
        <v>2</v>
      </c>
      <c r="C8" s="71">
        <v>3</v>
      </c>
      <c r="D8" s="71">
        <v>4</v>
      </c>
      <c r="E8" s="72">
        <v>5</v>
      </c>
      <c r="F8" s="71">
        <v>6</v>
      </c>
      <c r="G8" s="73">
        <v>7</v>
      </c>
      <c r="H8" s="73">
        <v>8</v>
      </c>
      <c r="I8" s="73">
        <v>9</v>
      </c>
      <c r="J8" s="71">
        <v>10</v>
      </c>
      <c r="K8" s="18"/>
      <c r="L8" s="18"/>
    </row>
    <row r="9" spans="1:13" s="2" customFormat="1" ht="40.5" x14ac:dyDescent="0.25">
      <c r="A9" s="194"/>
      <c r="B9" s="151" t="s">
        <v>30</v>
      </c>
      <c r="C9" s="149">
        <f>SUM(C10:C14)</f>
        <v>16495714.869999999</v>
      </c>
      <c r="D9" s="149">
        <f>SUM(D10:D14)</f>
        <v>16458947.59</v>
      </c>
      <c r="E9" s="149">
        <f>SUM(E10:E14)</f>
        <v>12178651.51</v>
      </c>
      <c r="F9" s="150">
        <f>E9/D9</f>
        <v>0.7399</v>
      </c>
      <c r="G9" s="149">
        <f t="shared" ref="G9" si="0">SUM(G10:G14)</f>
        <v>11484974.460000001</v>
      </c>
      <c r="H9" s="150">
        <f>G9/D9</f>
        <v>0.69779999999999998</v>
      </c>
      <c r="I9" s="149">
        <f>SUM(I10:I14)</f>
        <v>16313182.140000001</v>
      </c>
      <c r="J9" s="169"/>
      <c r="K9" s="45"/>
      <c r="L9" s="1"/>
      <c r="M9" s="1"/>
    </row>
    <row r="10" spans="1:13" s="3" customFormat="1" x14ac:dyDescent="0.25">
      <c r="A10" s="194"/>
      <c r="B10" s="148" t="s">
        <v>4</v>
      </c>
      <c r="C10" s="149">
        <f t="shared" ref="C10:E14" si="1">C16+C24+C31+C38+C44+C50+C56+C64+C161+C168+C174+C181+C191+C200+C206</f>
        <v>795839.82</v>
      </c>
      <c r="D10" s="149">
        <f t="shared" si="1"/>
        <v>777755.47</v>
      </c>
      <c r="E10" s="149">
        <f t="shared" si="1"/>
        <v>655720.07999999996</v>
      </c>
      <c r="F10" s="150">
        <f t="shared" ref="F10:F14" si="2">E10/D10</f>
        <v>0.84309999999999996</v>
      </c>
      <c r="G10" s="149">
        <f>G16+G24+G31+G38+G44+G50+G56+G64+G161+G168+G174+G181+G191+G200+G206</f>
        <v>655720.07999999996</v>
      </c>
      <c r="H10" s="150">
        <f>G10/D10</f>
        <v>0.84309999999999996</v>
      </c>
      <c r="I10" s="149">
        <f>I16+I24+I31+I38+I44+I50+I56+I64+I161+I168+I174+I181+I191+I200+I206</f>
        <v>775233.59</v>
      </c>
      <c r="J10" s="169"/>
      <c r="K10" s="45"/>
      <c r="L10" s="1"/>
      <c r="M10" s="1"/>
    </row>
    <row r="11" spans="1:13" s="3" customFormat="1" x14ac:dyDescent="0.25">
      <c r="A11" s="194"/>
      <c r="B11" s="148" t="s">
        <v>16</v>
      </c>
      <c r="C11" s="149">
        <f t="shared" si="1"/>
        <v>15019254.609999999</v>
      </c>
      <c r="D11" s="149">
        <f t="shared" si="1"/>
        <v>15074864.99</v>
      </c>
      <c r="E11" s="149">
        <f t="shared" si="1"/>
        <v>11178106.23</v>
      </c>
      <c r="F11" s="150">
        <f t="shared" si="2"/>
        <v>0.74150000000000005</v>
      </c>
      <c r="G11" s="149">
        <f>G17+G25+G32+G39+G45+G51+G57+G65+G162+G169+G175+G182+G192+G201+G207</f>
        <v>10484429.18</v>
      </c>
      <c r="H11" s="150">
        <f t="shared" ref="H11:H15" si="3">G11/D11</f>
        <v>0.69550000000000001</v>
      </c>
      <c r="I11" s="149">
        <f>I17+I25+I32+I39+I45+I51+I57+I65+I162+I169+I175+I182+I192+I201+I207</f>
        <v>14969482.91</v>
      </c>
      <c r="J11" s="169"/>
      <c r="K11" s="45"/>
      <c r="L11" s="1"/>
      <c r="M11" s="1"/>
    </row>
    <row r="12" spans="1:13" s="3" customFormat="1" x14ac:dyDescent="0.25">
      <c r="A12" s="194"/>
      <c r="B12" s="148" t="s">
        <v>11</v>
      </c>
      <c r="C12" s="149">
        <f t="shared" si="1"/>
        <v>521426.04</v>
      </c>
      <c r="D12" s="149">
        <f t="shared" si="1"/>
        <v>486738.41</v>
      </c>
      <c r="E12" s="147">
        <f t="shared" si="1"/>
        <v>243543.33</v>
      </c>
      <c r="F12" s="150">
        <f t="shared" si="2"/>
        <v>0.50039999999999996</v>
      </c>
      <c r="G12" s="147">
        <f>G18+G26+G33+G40+G46+G52+G58+G66+G163+G170+G176+G183+G193+G202+G208</f>
        <v>243543.33</v>
      </c>
      <c r="H12" s="150">
        <f t="shared" si="3"/>
        <v>0.50039999999999996</v>
      </c>
      <c r="I12" s="149">
        <f>I18+I26+I33+I40+I46+I52+I58+I66+I163+I170+I176+I183+I193+I202+I208</f>
        <v>448876.92</v>
      </c>
      <c r="J12" s="169"/>
      <c r="K12" s="45"/>
      <c r="L12" s="1"/>
      <c r="M12" s="1"/>
    </row>
    <row r="13" spans="1:13" s="3" customFormat="1" x14ac:dyDescent="0.25">
      <c r="A13" s="194"/>
      <c r="B13" s="148" t="s">
        <v>13</v>
      </c>
      <c r="C13" s="149">
        <f t="shared" si="1"/>
        <v>0</v>
      </c>
      <c r="D13" s="149">
        <f t="shared" si="1"/>
        <v>0</v>
      </c>
      <c r="E13" s="149">
        <f t="shared" si="1"/>
        <v>0</v>
      </c>
      <c r="F13" s="150"/>
      <c r="G13" s="149">
        <f>G19+G27+G34+G41+G47+G53+G59+G67+G164+G171+G177+G184+G194+G203+G209</f>
        <v>0</v>
      </c>
      <c r="H13" s="150"/>
      <c r="I13" s="149">
        <f>I19+I27+I34+I41+I47+I53+I59+I67+I164+I171+I177+I184+I194+I203+I209</f>
        <v>0</v>
      </c>
      <c r="J13" s="169"/>
      <c r="K13" s="45"/>
      <c r="L13" s="1"/>
      <c r="M13" s="1"/>
    </row>
    <row r="14" spans="1:13" s="3" customFormat="1" x14ac:dyDescent="0.25">
      <c r="A14" s="194"/>
      <c r="B14" s="148" t="s">
        <v>5</v>
      </c>
      <c r="C14" s="149">
        <f t="shared" si="1"/>
        <v>159194.4</v>
      </c>
      <c r="D14" s="149">
        <f t="shared" si="1"/>
        <v>119588.72</v>
      </c>
      <c r="E14" s="149">
        <f t="shared" si="1"/>
        <v>101281.87</v>
      </c>
      <c r="F14" s="150">
        <f t="shared" si="2"/>
        <v>0.84689999999999999</v>
      </c>
      <c r="G14" s="149">
        <f>G20+G28+G35+G42+G48+G54+G60+G68+G165+G172+G178+G185+G195+G204+G210</f>
        <v>101281.87</v>
      </c>
      <c r="H14" s="150">
        <f t="shared" si="3"/>
        <v>0.84689999999999999</v>
      </c>
      <c r="I14" s="149">
        <f>I20+I28+I35+I42+I48+I54+I60+I68+I165+I172+I178+I185+I195+I204+I210</f>
        <v>119588.72</v>
      </c>
      <c r="J14" s="169"/>
      <c r="K14" s="45"/>
      <c r="L14" s="1"/>
      <c r="M14" s="1"/>
    </row>
    <row r="15" spans="1:13" s="2" customFormat="1" ht="111" customHeight="1" x14ac:dyDescent="0.25">
      <c r="A15" s="158" t="s">
        <v>32</v>
      </c>
      <c r="B15" s="91" t="s">
        <v>99</v>
      </c>
      <c r="C15" s="90">
        <f>C16+C17+C18+C19+C20</f>
        <v>3197.6</v>
      </c>
      <c r="D15" s="90">
        <f t="shared" ref="D15:G15" si="4">D16+D17+D18+D19+D20</f>
        <v>1568.6</v>
      </c>
      <c r="E15" s="90">
        <f t="shared" si="4"/>
        <v>1568.56</v>
      </c>
      <c r="F15" s="93">
        <f>E15/D15</f>
        <v>1</v>
      </c>
      <c r="G15" s="90">
        <f t="shared" si="4"/>
        <v>1568.56</v>
      </c>
      <c r="H15" s="93">
        <f t="shared" si="3"/>
        <v>1</v>
      </c>
      <c r="I15" s="95">
        <f t="shared" ref="I15" si="5">I16+I17+I18+I19+I20</f>
        <v>1568.57</v>
      </c>
      <c r="J15" s="179" t="s">
        <v>131</v>
      </c>
      <c r="K15" s="45"/>
      <c r="L15" s="1"/>
      <c r="M15" s="1"/>
    </row>
    <row r="16" spans="1:13" s="2" customFormat="1" ht="95.25" customHeight="1" x14ac:dyDescent="0.25">
      <c r="A16" s="159"/>
      <c r="B16" s="88" t="s">
        <v>4</v>
      </c>
      <c r="C16" s="92"/>
      <c r="D16" s="92"/>
      <c r="E16" s="92"/>
      <c r="F16" s="94"/>
      <c r="G16" s="92"/>
      <c r="H16" s="94"/>
      <c r="I16" s="92"/>
      <c r="J16" s="179"/>
      <c r="K16" s="45"/>
      <c r="L16" s="1"/>
      <c r="M16" s="1"/>
    </row>
    <row r="17" spans="1:13" s="2" customFormat="1" ht="95.25" customHeight="1" x14ac:dyDescent="0.25">
      <c r="A17" s="159"/>
      <c r="B17" s="88" t="s">
        <v>16</v>
      </c>
      <c r="C17" s="92">
        <v>3197.6</v>
      </c>
      <c r="D17" s="92">
        <v>1568.6</v>
      </c>
      <c r="E17" s="92">
        <v>1568.56</v>
      </c>
      <c r="F17" s="94">
        <f>E17/D17</f>
        <v>1</v>
      </c>
      <c r="G17" s="92">
        <v>1568.56</v>
      </c>
      <c r="H17" s="94">
        <f>G17/D17</f>
        <v>1</v>
      </c>
      <c r="I17" s="89">
        <f>D17-0.03</f>
        <v>1568.57</v>
      </c>
      <c r="J17" s="179"/>
      <c r="K17" s="46"/>
      <c r="L17" s="1"/>
      <c r="M17" s="1"/>
    </row>
    <row r="18" spans="1:13" s="2" customFormat="1" ht="95.25" customHeight="1" x14ac:dyDescent="0.25">
      <c r="A18" s="159"/>
      <c r="B18" s="88" t="s">
        <v>11</v>
      </c>
      <c r="C18" s="19"/>
      <c r="D18" s="19"/>
      <c r="E18" s="19"/>
      <c r="F18" s="20"/>
      <c r="G18" s="19"/>
      <c r="H18" s="20"/>
      <c r="I18" s="19"/>
      <c r="J18" s="179"/>
      <c r="K18" s="45"/>
      <c r="L18" s="1"/>
      <c r="M18" s="1"/>
    </row>
    <row r="19" spans="1:13" s="2" customFormat="1" ht="136.5" customHeight="1" x14ac:dyDescent="0.25">
      <c r="A19" s="159"/>
      <c r="B19" s="88" t="s">
        <v>13</v>
      </c>
      <c r="C19" s="19">
        <v>0</v>
      </c>
      <c r="D19" s="19">
        <v>0</v>
      </c>
      <c r="E19" s="19">
        <v>0</v>
      </c>
      <c r="F19" s="20"/>
      <c r="G19" s="19">
        <v>0</v>
      </c>
      <c r="H19" s="20"/>
      <c r="I19" s="19">
        <v>0</v>
      </c>
      <c r="J19" s="179"/>
      <c r="K19" s="45"/>
      <c r="L19" s="1"/>
      <c r="M19" s="1"/>
    </row>
    <row r="20" spans="1:13" s="3" customFormat="1" ht="95.25" customHeight="1" x14ac:dyDescent="0.25">
      <c r="A20" s="160"/>
      <c r="B20" s="88" t="s">
        <v>5</v>
      </c>
      <c r="C20" s="19"/>
      <c r="D20" s="19"/>
      <c r="E20" s="19"/>
      <c r="F20" s="20"/>
      <c r="G20" s="19"/>
      <c r="H20" s="20"/>
      <c r="I20" s="19"/>
      <c r="J20" s="179"/>
      <c r="K20" s="45"/>
      <c r="L20" s="1"/>
      <c r="M20" s="1"/>
    </row>
    <row r="21" spans="1:13" ht="262.5" customHeight="1" x14ac:dyDescent="0.25">
      <c r="A21" s="158" t="s">
        <v>14</v>
      </c>
      <c r="B21" s="205" t="s">
        <v>117</v>
      </c>
      <c r="C21" s="161">
        <f>C24+C25+C26+C27</f>
        <v>12003775.380000001</v>
      </c>
      <c r="D21" s="161">
        <f>D24+D25+D26+D27</f>
        <v>12165586.800000001</v>
      </c>
      <c r="E21" s="186">
        <f>E24+E25+E26+E27</f>
        <v>9478188.6400000006</v>
      </c>
      <c r="F21" s="187">
        <f>(E21/D21)</f>
        <v>0.77910000000000001</v>
      </c>
      <c r="G21" s="161">
        <f>G24+G25+G26+G27</f>
        <v>8922042.3100000005</v>
      </c>
      <c r="H21" s="187">
        <f>G21/D21</f>
        <v>0.73340000000000005</v>
      </c>
      <c r="I21" s="161">
        <f>SUM(I24:I28)</f>
        <v>12092080.08</v>
      </c>
      <c r="J21" s="202" t="s">
        <v>127</v>
      </c>
      <c r="K21" s="45"/>
      <c r="L21" s="1"/>
      <c r="M21" s="1"/>
    </row>
    <row r="22" spans="1:13" ht="379.5" customHeight="1" x14ac:dyDescent="0.25">
      <c r="A22" s="159"/>
      <c r="B22" s="206"/>
      <c r="C22" s="161"/>
      <c r="D22" s="161"/>
      <c r="E22" s="186"/>
      <c r="F22" s="187"/>
      <c r="G22" s="161"/>
      <c r="H22" s="187"/>
      <c r="I22" s="161"/>
      <c r="J22" s="203"/>
      <c r="K22" s="45"/>
      <c r="L22" s="1"/>
      <c r="M22" s="1"/>
    </row>
    <row r="23" spans="1:13" ht="27.75" customHeight="1" x14ac:dyDescent="0.25">
      <c r="A23" s="67"/>
      <c r="B23" s="207"/>
      <c r="C23" s="161"/>
      <c r="D23" s="161"/>
      <c r="E23" s="186"/>
      <c r="F23" s="187"/>
      <c r="G23" s="161"/>
      <c r="H23" s="187"/>
      <c r="I23" s="161"/>
      <c r="J23" s="203"/>
      <c r="K23" s="45"/>
      <c r="L23" s="1"/>
      <c r="M23" s="1"/>
    </row>
    <row r="24" spans="1:13" ht="189" customHeight="1" x14ac:dyDescent="0.25">
      <c r="A24" s="77"/>
      <c r="B24" s="117" t="s">
        <v>4</v>
      </c>
      <c r="C24" s="92">
        <v>81232.600000000006</v>
      </c>
      <c r="D24" s="92">
        <v>81232.600000000006</v>
      </c>
      <c r="E24" s="92">
        <v>34536.71</v>
      </c>
      <c r="F24" s="94">
        <f>E24/D24</f>
        <v>0.42520000000000002</v>
      </c>
      <c r="G24" s="92">
        <v>34536.71</v>
      </c>
      <c r="H24" s="94">
        <f>G24/D24</f>
        <v>0.42520000000000002</v>
      </c>
      <c r="I24" s="92">
        <f>81232.6</f>
        <v>81232.600000000006</v>
      </c>
      <c r="J24" s="203"/>
      <c r="K24" s="45"/>
      <c r="L24" s="1"/>
      <c r="M24" s="1"/>
    </row>
    <row r="25" spans="1:13" ht="74.25" customHeight="1" x14ac:dyDescent="0.25">
      <c r="A25" s="77"/>
      <c r="B25" s="117" t="s">
        <v>16</v>
      </c>
      <c r="C25" s="92">
        <v>11850547.300000001</v>
      </c>
      <c r="D25" s="92">
        <v>12012358.699999999</v>
      </c>
      <c r="E25" s="92">
        <v>9406585.1400000006</v>
      </c>
      <c r="F25" s="94">
        <f>E25/D25</f>
        <v>0.78310000000000002</v>
      </c>
      <c r="G25" s="92">
        <v>8850438.8100000005</v>
      </c>
      <c r="H25" s="94">
        <f>G25/D25</f>
        <v>0.73680000000000001</v>
      </c>
      <c r="I25" s="89">
        <f>11674698.23+1053.06+270712.67</f>
        <v>11946463.960000001</v>
      </c>
      <c r="J25" s="203"/>
      <c r="K25" s="45"/>
      <c r="L25" s="1"/>
      <c r="M25" s="1"/>
    </row>
    <row r="26" spans="1:13" s="22" customFormat="1" ht="57" customHeight="1" x14ac:dyDescent="0.25">
      <c r="A26" s="77" t="s">
        <v>46</v>
      </c>
      <c r="B26" s="117" t="s">
        <v>11</v>
      </c>
      <c r="C26" s="92">
        <v>71995.48</v>
      </c>
      <c r="D26" s="92">
        <v>71995.5</v>
      </c>
      <c r="E26" s="92">
        <f>G26</f>
        <v>37066.79</v>
      </c>
      <c r="F26" s="94">
        <f>E26/D26</f>
        <v>0.51480000000000004</v>
      </c>
      <c r="G26" s="92">
        <v>37066.79</v>
      </c>
      <c r="H26" s="94">
        <f>G26/D26</f>
        <v>0.51480000000000004</v>
      </c>
      <c r="I26" s="89">
        <f>24225.43+1053.06+39105.03</f>
        <v>64383.519999999997</v>
      </c>
      <c r="J26" s="203"/>
      <c r="K26" s="45"/>
      <c r="L26" s="1"/>
      <c r="M26" s="1"/>
    </row>
    <row r="27" spans="1:13" ht="57" customHeight="1" x14ac:dyDescent="0.25">
      <c r="A27" s="77"/>
      <c r="B27" s="117" t="s">
        <v>13</v>
      </c>
      <c r="C27" s="19"/>
      <c r="D27" s="19"/>
      <c r="E27" s="19"/>
      <c r="F27" s="20"/>
      <c r="G27" s="19"/>
      <c r="H27" s="20"/>
      <c r="I27" s="23"/>
      <c r="J27" s="203"/>
      <c r="K27" s="45"/>
      <c r="L27" s="1"/>
      <c r="M27" s="1"/>
    </row>
    <row r="28" spans="1:13" ht="102" customHeight="1" x14ac:dyDescent="0.25">
      <c r="A28" s="77"/>
      <c r="B28" s="117" t="s">
        <v>5</v>
      </c>
      <c r="C28" s="19"/>
      <c r="D28" s="19"/>
      <c r="E28" s="19"/>
      <c r="F28" s="20"/>
      <c r="G28" s="19"/>
      <c r="H28" s="20"/>
      <c r="I28" s="23"/>
      <c r="J28" s="204"/>
      <c r="K28" s="45"/>
      <c r="L28" s="1"/>
      <c r="M28" s="1"/>
    </row>
    <row r="29" spans="1:13" x14ac:dyDescent="0.25">
      <c r="A29" s="158" t="s">
        <v>15</v>
      </c>
      <c r="B29" s="205" t="s">
        <v>104</v>
      </c>
      <c r="C29" s="186">
        <f>C31+C32+C33+C34+C35</f>
        <v>390173.12</v>
      </c>
      <c r="D29" s="186">
        <f t="shared" ref="D29" si="6">D31+D32+D33+D34+D35</f>
        <v>358388.84</v>
      </c>
      <c r="E29" s="186">
        <f>E31+E32+E33+E34+E35</f>
        <v>329853.21999999997</v>
      </c>
      <c r="F29" s="188">
        <f>E29/D29</f>
        <v>0.9204</v>
      </c>
      <c r="G29" s="183">
        <f>G31+G32+G33+G34+G35</f>
        <v>195682.73</v>
      </c>
      <c r="H29" s="188">
        <f>G29/D29</f>
        <v>0.54600000000000004</v>
      </c>
      <c r="I29" s="186">
        <f>I32</f>
        <v>357782.13</v>
      </c>
      <c r="J29" s="179" t="s">
        <v>128</v>
      </c>
      <c r="K29" s="45"/>
      <c r="L29" s="1"/>
      <c r="M29" s="1"/>
    </row>
    <row r="30" spans="1:13" ht="408.75" customHeight="1" x14ac:dyDescent="0.25">
      <c r="A30" s="160"/>
      <c r="B30" s="207"/>
      <c r="C30" s="186"/>
      <c r="D30" s="186"/>
      <c r="E30" s="186"/>
      <c r="F30" s="188"/>
      <c r="G30" s="185"/>
      <c r="H30" s="188"/>
      <c r="I30" s="186"/>
      <c r="J30" s="190"/>
      <c r="K30" s="45"/>
      <c r="L30" s="1"/>
      <c r="M30" s="1"/>
    </row>
    <row r="31" spans="1:13" ht="69" customHeight="1" x14ac:dyDescent="0.25">
      <c r="A31" s="104"/>
      <c r="B31" s="88" t="s">
        <v>4</v>
      </c>
      <c r="C31" s="89"/>
      <c r="D31" s="89"/>
      <c r="E31" s="89"/>
      <c r="F31" s="86"/>
      <c r="G31" s="92"/>
      <c r="H31" s="86"/>
      <c r="I31" s="89"/>
      <c r="J31" s="190"/>
      <c r="K31" s="45"/>
      <c r="L31" s="1"/>
      <c r="M31" s="1"/>
    </row>
    <row r="32" spans="1:13" ht="69" customHeight="1" x14ac:dyDescent="0.25">
      <c r="A32" s="104"/>
      <c r="B32" s="88" t="s">
        <v>48</v>
      </c>
      <c r="C32" s="89">
        <f>394113.5-3940.38</f>
        <v>390173.12</v>
      </c>
      <c r="D32" s="89">
        <v>358388.84</v>
      </c>
      <c r="E32" s="89">
        <v>329853.21999999997</v>
      </c>
      <c r="F32" s="86">
        <f t="shared" ref="F32" si="7">E32/D32</f>
        <v>0.9204</v>
      </c>
      <c r="G32" s="89">
        <v>195682.73</v>
      </c>
      <c r="H32" s="86">
        <f>G32/D32</f>
        <v>0.54600000000000004</v>
      </c>
      <c r="I32" s="89">
        <f>14118.85+222867.54+1504.7+119291.04</f>
        <v>357782.13</v>
      </c>
      <c r="J32" s="190"/>
      <c r="K32" s="45"/>
      <c r="L32" s="1"/>
      <c r="M32" s="1"/>
    </row>
    <row r="33" spans="1:13" ht="69" customHeight="1" x14ac:dyDescent="0.25">
      <c r="A33" s="104"/>
      <c r="B33" s="88" t="s">
        <v>11</v>
      </c>
      <c r="C33" s="89"/>
      <c r="D33" s="89"/>
      <c r="E33" s="89">
        <f>G33</f>
        <v>0</v>
      </c>
      <c r="F33" s="86"/>
      <c r="G33" s="92"/>
      <c r="H33" s="86"/>
      <c r="I33" s="23"/>
      <c r="J33" s="190"/>
      <c r="K33" s="45"/>
      <c r="L33" s="1"/>
      <c r="M33" s="1"/>
    </row>
    <row r="34" spans="1:13" ht="69" customHeight="1" x14ac:dyDescent="0.25">
      <c r="A34" s="104"/>
      <c r="B34" s="88" t="s">
        <v>13</v>
      </c>
      <c r="C34" s="89"/>
      <c r="D34" s="89"/>
      <c r="E34" s="89">
        <f>G34</f>
        <v>0</v>
      </c>
      <c r="F34" s="86"/>
      <c r="G34" s="92"/>
      <c r="H34" s="86"/>
      <c r="I34" s="23"/>
      <c r="J34" s="190"/>
      <c r="K34" s="45"/>
      <c r="L34" s="1"/>
      <c r="M34" s="1"/>
    </row>
    <row r="35" spans="1:13" ht="178.5" customHeight="1" x14ac:dyDescent="0.25">
      <c r="A35" s="104"/>
      <c r="B35" s="88" t="s">
        <v>5</v>
      </c>
      <c r="C35" s="89"/>
      <c r="D35" s="89"/>
      <c r="E35" s="89"/>
      <c r="F35" s="86"/>
      <c r="G35" s="92"/>
      <c r="H35" s="86"/>
      <c r="I35" s="23"/>
      <c r="J35" s="190"/>
      <c r="K35" s="45"/>
      <c r="L35" s="1"/>
      <c r="M35" s="1"/>
    </row>
    <row r="36" spans="1:13" s="65" customFormat="1" ht="22.5" customHeight="1" x14ac:dyDescent="0.25">
      <c r="A36" s="104" t="s">
        <v>33</v>
      </c>
      <c r="B36" s="91" t="s">
        <v>74</v>
      </c>
      <c r="C36" s="106"/>
      <c r="D36" s="106"/>
      <c r="E36" s="112"/>
      <c r="F36" s="107"/>
      <c r="G36" s="105"/>
      <c r="H36" s="107"/>
      <c r="I36" s="113"/>
      <c r="J36" s="88" t="s">
        <v>35</v>
      </c>
      <c r="K36" s="18"/>
      <c r="L36" s="63"/>
      <c r="M36" s="63"/>
    </row>
    <row r="37" spans="1:13" ht="222.75" customHeight="1" x14ac:dyDescent="0.25">
      <c r="A37" s="134" t="s">
        <v>1</v>
      </c>
      <c r="B37" s="135" t="s">
        <v>119</v>
      </c>
      <c r="C37" s="139">
        <f>C39+C40+C38</f>
        <v>15123.26</v>
      </c>
      <c r="D37" s="136">
        <f>D39+D40+D38</f>
        <v>15123.25</v>
      </c>
      <c r="E37" s="136">
        <f>E39+E40+E38</f>
        <v>11023.16</v>
      </c>
      <c r="F37" s="137">
        <f t="shared" ref="F37" si="8">E37/D37</f>
        <v>0.72889999999999999</v>
      </c>
      <c r="G37" s="139">
        <f>G39+G40+G38</f>
        <v>10841.16</v>
      </c>
      <c r="H37" s="137">
        <f t="shared" ref="H37" si="9">G37/D37</f>
        <v>0.71689999999999998</v>
      </c>
      <c r="I37" s="136">
        <f>I39+I40+I38</f>
        <v>15123.25</v>
      </c>
      <c r="J37" s="189" t="s">
        <v>129</v>
      </c>
      <c r="K37" s="45"/>
      <c r="L37" s="1"/>
      <c r="M37" s="1"/>
    </row>
    <row r="38" spans="1:13" ht="58.5" customHeight="1" x14ac:dyDescent="0.25">
      <c r="A38" s="144"/>
      <c r="B38" s="135" t="s">
        <v>4</v>
      </c>
      <c r="C38" s="89">
        <v>5004.8900000000003</v>
      </c>
      <c r="D38" s="89">
        <v>5004.8900000000003</v>
      </c>
      <c r="E38" s="89">
        <v>3485.8</v>
      </c>
      <c r="F38" s="86">
        <f>E38/D38</f>
        <v>0.69650000000000001</v>
      </c>
      <c r="G38" s="92">
        <v>3485.8</v>
      </c>
      <c r="H38" s="86">
        <f>G38/D38</f>
        <v>0.69650000000000001</v>
      </c>
      <c r="I38" s="89">
        <v>5004.8900000000003</v>
      </c>
      <c r="J38" s="189"/>
      <c r="K38" s="45"/>
      <c r="L38" s="1"/>
      <c r="M38" s="1"/>
    </row>
    <row r="39" spans="1:13" ht="38.25" customHeight="1" x14ac:dyDescent="0.25">
      <c r="A39" s="140"/>
      <c r="B39" s="135" t="s">
        <v>48</v>
      </c>
      <c r="C39" s="89">
        <v>9157.09</v>
      </c>
      <c r="D39" s="89">
        <v>9157.09</v>
      </c>
      <c r="E39" s="89">
        <v>6781.09</v>
      </c>
      <c r="F39" s="86">
        <f t="shared" ref="F39" si="10">E39/D39</f>
        <v>0.74050000000000005</v>
      </c>
      <c r="G39" s="89">
        <v>6599.09</v>
      </c>
      <c r="H39" s="86">
        <f>G39/D39</f>
        <v>0.72070000000000001</v>
      </c>
      <c r="I39" s="89">
        <f>8949.79+207.3</f>
        <v>9157.09</v>
      </c>
      <c r="J39" s="189"/>
      <c r="K39" s="45"/>
      <c r="L39" s="1"/>
      <c r="M39" s="1"/>
    </row>
    <row r="40" spans="1:13" ht="38.25" customHeight="1" x14ac:dyDescent="0.25">
      <c r="A40" s="140"/>
      <c r="B40" s="135" t="s">
        <v>11</v>
      </c>
      <c r="C40" s="89">
        <v>961.28</v>
      </c>
      <c r="D40" s="89">
        <v>961.27</v>
      </c>
      <c r="E40" s="89">
        <f>G40</f>
        <v>756.27</v>
      </c>
      <c r="F40" s="86">
        <f>E40/D40</f>
        <v>0.78669999999999995</v>
      </c>
      <c r="G40" s="92">
        <v>756.27</v>
      </c>
      <c r="H40" s="86">
        <f>G40/D40</f>
        <v>0.78669999999999995</v>
      </c>
      <c r="I40" s="89">
        <f>961.27</f>
        <v>961.27</v>
      </c>
      <c r="J40" s="189"/>
      <c r="K40" s="45"/>
      <c r="L40" s="1"/>
      <c r="M40" s="1"/>
    </row>
    <row r="41" spans="1:13" ht="38.25" customHeight="1" x14ac:dyDescent="0.25">
      <c r="A41" s="140"/>
      <c r="B41" s="135" t="s">
        <v>13</v>
      </c>
      <c r="C41" s="23"/>
      <c r="D41" s="23"/>
      <c r="E41" s="23"/>
      <c r="F41" s="24"/>
      <c r="G41" s="19"/>
      <c r="H41" s="24"/>
      <c r="I41" s="23"/>
      <c r="J41" s="189"/>
      <c r="K41" s="45"/>
      <c r="L41" s="1"/>
      <c r="M41" s="1"/>
    </row>
    <row r="42" spans="1:13" ht="38.25" customHeight="1" x14ac:dyDescent="0.25">
      <c r="A42" s="140"/>
      <c r="B42" s="135" t="s">
        <v>5</v>
      </c>
      <c r="C42" s="23"/>
      <c r="D42" s="23"/>
      <c r="E42" s="23"/>
      <c r="F42" s="24"/>
      <c r="G42" s="19"/>
      <c r="H42" s="24"/>
      <c r="I42" s="23"/>
      <c r="J42" s="189"/>
      <c r="K42" s="45"/>
      <c r="L42" s="1"/>
      <c r="M42" s="1"/>
    </row>
    <row r="43" spans="1:13" s="2" customFormat="1" ht="230.25" customHeight="1" x14ac:dyDescent="0.25">
      <c r="A43" s="140" t="s">
        <v>10</v>
      </c>
      <c r="B43" s="138" t="s">
        <v>120</v>
      </c>
      <c r="C43" s="136">
        <f>C44+C45+C46+C47</f>
        <v>21682.63</v>
      </c>
      <c r="D43" s="136">
        <f>D44+D45+D46+D47</f>
        <v>18553.73</v>
      </c>
      <c r="E43" s="136">
        <f>E44+E45+E46+E47+E48</f>
        <v>10788.57</v>
      </c>
      <c r="F43" s="137">
        <f>E43/D43</f>
        <v>0.58150000000000002</v>
      </c>
      <c r="G43" s="139">
        <f>SUM(G44:G48)</f>
        <v>10788.57</v>
      </c>
      <c r="H43" s="137">
        <f>G43/D43</f>
        <v>0.58150000000000002</v>
      </c>
      <c r="I43" s="139">
        <f>I44+I45+I46+I47</f>
        <v>18553.73</v>
      </c>
      <c r="J43" s="167" t="s">
        <v>130</v>
      </c>
      <c r="K43" s="45"/>
      <c r="L43" s="1"/>
      <c r="M43" s="1"/>
    </row>
    <row r="44" spans="1:13" s="3" customFormat="1" x14ac:dyDescent="0.25">
      <c r="A44" s="78"/>
      <c r="B44" s="135" t="s">
        <v>4</v>
      </c>
      <c r="C44" s="89">
        <v>4140</v>
      </c>
      <c r="D44" s="89">
        <v>3201.28</v>
      </c>
      <c r="E44" s="89">
        <v>1348.67</v>
      </c>
      <c r="F44" s="86">
        <f>E44/D44</f>
        <v>0.42130000000000001</v>
      </c>
      <c r="G44" s="92">
        <v>1348.67</v>
      </c>
      <c r="H44" s="86">
        <f t="shared" ref="H44:H46" si="11">G44/D44</f>
        <v>0.42130000000000001</v>
      </c>
      <c r="I44" s="92">
        <f>D44</f>
        <v>3201.28</v>
      </c>
      <c r="J44" s="167"/>
      <c r="K44" s="45"/>
      <c r="L44" s="1"/>
      <c r="M44" s="1"/>
    </row>
    <row r="45" spans="1:13" s="3" customFormat="1" ht="30" customHeight="1" x14ac:dyDescent="0.25">
      <c r="A45" s="78"/>
      <c r="B45" s="135" t="s">
        <v>48</v>
      </c>
      <c r="C45" s="89">
        <v>16458.5</v>
      </c>
      <c r="D45" s="89">
        <v>14268.32</v>
      </c>
      <c r="E45" s="89">
        <v>8878.57</v>
      </c>
      <c r="F45" s="86">
        <f>E45/D45</f>
        <v>0.62229999999999996</v>
      </c>
      <c r="G45" s="92">
        <v>8878.57</v>
      </c>
      <c r="H45" s="86">
        <f t="shared" si="11"/>
        <v>0.62229999999999996</v>
      </c>
      <c r="I45" s="92">
        <f>D45</f>
        <v>14268.32</v>
      </c>
      <c r="J45" s="167"/>
      <c r="K45" s="45"/>
      <c r="L45" s="1"/>
      <c r="M45" s="1"/>
    </row>
    <row r="46" spans="1:13" s="3" customFormat="1" ht="30" customHeight="1" x14ac:dyDescent="0.25">
      <c r="A46" s="78"/>
      <c r="B46" s="135" t="s">
        <v>11</v>
      </c>
      <c r="C46" s="89">
        <v>1084.1300000000001</v>
      </c>
      <c r="D46" s="89">
        <v>1084.1300000000001</v>
      </c>
      <c r="E46" s="89">
        <f>G46</f>
        <v>561.33000000000004</v>
      </c>
      <c r="F46" s="86">
        <f>E46/D46</f>
        <v>0.51780000000000004</v>
      </c>
      <c r="G46" s="92">
        <v>561.33000000000004</v>
      </c>
      <c r="H46" s="86">
        <f t="shared" si="11"/>
        <v>0.51780000000000004</v>
      </c>
      <c r="I46" s="92">
        <v>1084.1300000000001</v>
      </c>
      <c r="J46" s="167"/>
      <c r="K46" s="45"/>
      <c r="L46" s="1"/>
      <c r="M46" s="1"/>
    </row>
    <row r="47" spans="1:13" s="3" customFormat="1" x14ac:dyDescent="0.25">
      <c r="A47" s="78"/>
      <c r="B47" s="135" t="s">
        <v>13</v>
      </c>
      <c r="C47" s="23">
        <v>0</v>
      </c>
      <c r="D47" s="23">
        <v>0</v>
      </c>
      <c r="E47" s="23"/>
      <c r="F47" s="24">
        <v>0</v>
      </c>
      <c r="G47" s="25"/>
      <c r="H47" s="24"/>
      <c r="I47" s="23">
        <f>D47-G47</f>
        <v>0</v>
      </c>
      <c r="J47" s="167"/>
      <c r="K47" s="45"/>
      <c r="L47" s="1"/>
      <c r="M47" s="1"/>
    </row>
    <row r="48" spans="1:13" s="3" customFormat="1" ht="36" customHeight="1" x14ac:dyDescent="0.25">
      <c r="A48" s="78"/>
      <c r="B48" s="135" t="s">
        <v>5</v>
      </c>
      <c r="C48" s="23"/>
      <c r="D48" s="23"/>
      <c r="E48" s="23"/>
      <c r="F48" s="24"/>
      <c r="G48" s="19"/>
      <c r="H48" s="24"/>
      <c r="I48" s="23"/>
      <c r="J48" s="167"/>
      <c r="K48" s="45"/>
      <c r="L48" s="1"/>
      <c r="M48" s="1"/>
    </row>
    <row r="49" spans="1:13" s="3" customFormat="1" ht="199.5" customHeight="1" x14ac:dyDescent="0.25">
      <c r="A49" s="140" t="s">
        <v>34</v>
      </c>
      <c r="B49" s="142" t="s">
        <v>114</v>
      </c>
      <c r="C49" s="139">
        <f>C50+C51+C52+C53</f>
        <v>16225.46</v>
      </c>
      <c r="D49" s="139">
        <f t="shared" ref="D49:E49" si="12">D50+D51+D52+D53</f>
        <v>14872.4</v>
      </c>
      <c r="E49" s="139">
        <f t="shared" si="12"/>
        <v>12592.01</v>
      </c>
      <c r="F49" s="141">
        <f t="shared" ref="F49:F51" si="13">E49/D49</f>
        <v>0.84670000000000001</v>
      </c>
      <c r="G49" s="139">
        <f>G50+G51+G52+G53</f>
        <v>10518.82</v>
      </c>
      <c r="H49" s="141">
        <f t="shared" ref="H49:H51" si="14">G49/D49</f>
        <v>0.70730000000000004</v>
      </c>
      <c r="I49" s="139">
        <f>I50+I51+I52+I53</f>
        <v>14785.23</v>
      </c>
      <c r="J49" s="165" t="s">
        <v>116</v>
      </c>
      <c r="K49" s="45"/>
      <c r="L49" s="1"/>
      <c r="M49" s="1"/>
    </row>
    <row r="50" spans="1:13" s="3" customFormat="1" ht="33.75" customHeight="1" x14ac:dyDescent="0.25">
      <c r="A50" s="5"/>
      <c r="B50" s="135" t="s">
        <v>4</v>
      </c>
      <c r="C50" s="92">
        <v>493.1</v>
      </c>
      <c r="D50" s="92">
        <v>0</v>
      </c>
      <c r="E50" s="139"/>
      <c r="F50" s="141"/>
      <c r="G50" s="139"/>
      <c r="H50" s="141"/>
      <c r="I50" s="19">
        <v>0</v>
      </c>
      <c r="J50" s="166"/>
      <c r="K50" s="45"/>
      <c r="L50" s="1"/>
      <c r="M50" s="1"/>
    </row>
    <row r="51" spans="1:13" s="3" customFormat="1" ht="33.75" customHeight="1" x14ac:dyDescent="0.25">
      <c r="A51" s="5"/>
      <c r="B51" s="135" t="s">
        <v>16</v>
      </c>
      <c r="C51" s="92">
        <v>15732.36</v>
      </c>
      <c r="D51" s="92">
        <v>14872.4</v>
      </c>
      <c r="E51" s="92">
        <v>12592.01</v>
      </c>
      <c r="F51" s="94">
        <f t="shared" si="13"/>
        <v>0.84670000000000001</v>
      </c>
      <c r="G51" s="92">
        <v>10518.82</v>
      </c>
      <c r="H51" s="94">
        <f t="shared" si="14"/>
        <v>0.70730000000000004</v>
      </c>
      <c r="I51" s="92">
        <f>687.68+5213.46+8811.4+72.69</f>
        <v>14785.23</v>
      </c>
      <c r="J51" s="166"/>
      <c r="K51" s="45"/>
      <c r="L51" s="1"/>
      <c r="M51" s="1"/>
    </row>
    <row r="52" spans="1:13" s="3" customFormat="1" ht="33.75" customHeight="1" x14ac:dyDescent="0.25">
      <c r="A52" s="5"/>
      <c r="B52" s="135" t="s">
        <v>11</v>
      </c>
      <c r="C52" s="139"/>
      <c r="D52" s="139"/>
      <c r="E52" s="139"/>
      <c r="F52" s="141"/>
      <c r="G52" s="139"/>
      <c r="H52" s="141"/>
      <c r="I52" s="21"/>
      <c r="J52" s="166"/>
      <c r="K52" s="45"/>
      <c r="L52" s="1"/>
      <c r="M52" s="1"/>
    </row>
    <row r="53" spans="1:13" s="3" customFormat="1" ht="33.75" customHeight="1" x14ac:dyDescent="0.25">
      <c r="A53" s="5"/>
      <c r="B53" s="135" t="s">
        <v>13</v>
      </c>
      <c r="C53" s="21"/>
      <c r="D53" s="21"/>
      <c r="E53" s="21"/>
      <c r="F53" s="26"/>
      <c r="G53" s="21"/>
      <c r="H53" s="26"/>
      <c r="I53" s="21"/>
      <c r="J53" s="166"/>
      <c r="K53" s="45"/>
      <c r="L53" s="1"/>
      <c r="M53" s="1"/>
    </row>
    <row r="54" spans="1:13" s="3" customFormat="1" ht="125.25" customHeight="1" x14ac:dyDescent="0.25">
      <c r="A54" s="5"/>
      <c r="B54" s="135" t="s">
        <v>5</v>
      </c>
      <c r="C54" s="19"/>
      <c r="D54" s="19"/>
      <c r="E54" s="19"/>
      <c r="F54" s="20"/>
      <c r="G54" s="19"/>
      <c r="H54" s="20"/>
      <c r="I54" s="19"/>
      <c r="J54" s="166"/>
      <c r="K54" s="45"/>
      <c r="L54" s="1"/>
      <c r="M54" s="1"/>
    </row>
    <row r="55" spans="1:13" s="27" customFormat="1" ht="189" customHeight="1" x14ac:dyDescent="0.25">
      <c r="A55" s="104" t="s">
        <v>17</v>
      </c>
      <c r="B55" s="108" t="s">
        <v>103</v>
      </c>
      <c r="C55" s="105">
        <f>C56+C57+C58+C59+C60</f>
        <v>4613.5</v>
      </c>
      <c r="D55" s="105">
        <f>D56+D57+D58+D59+D60</f>
        <v>8966.2000000000007</v>
      </c>
      <c r="E55" s="105">
        <f>E56+E57+E58+E59+E60</f>
        <v>5652.87</v>
      </c>
      <c r="F55" s="110">
        <f>E55/D55</f>
        <v>0.63049999999999995</v>
      </c>
      <c r="G55" s="105">
        <f>G56+G57+G58+G59+G60</f>
        <v>5630.91</v>
      </c>
      <c r="H55" s="110">
        <f>G55/D55</f>
        <v>0.628</v>
      </c>
      <c r="I55" s="105">
        <f>I56+I57+I58+I59+I60</f>
        <v>8966.2000000000007</v>
      </c>
      <c r="J55" s="168" t="s">
        <v>132</v>
      </c>
      <c r="K55" s="45"/>
      <c r="L55" s="1"/>
      <c r="M55" s="1"/>
    </row>
    <row r="56" spans="1:13" s="3" customFormat="1" x14ac:dyDescent="0.25">
      <c r="A56" s="5"/>
      <c r="B56" s="109" t="s">
        <v>4</v>
      </c>
      <c r="C56" s="92">
        <v>0</v>
      </c>
      <c r="D56" s="92">
        <v>0</v>
      </c>
      <c r="E56" s="92">
        <v>0</v>
      </c>
      <c r="F56" s="94"/>
      <c r="G56" s="92">
        <v>0</v>
      </c>
      <c r="H56" s="94"/>
      <c r="I56" s="92">
        <v>0</v>
      </c>
      <c r="J56" s="163"/>
      <c r="K56" s="45"/>
      <c r="L56" s="1"/>
      <c r="M56" s="1"/>
    </row>
    <row r="57" spans="1:13" s="3" customFormat="1" x14ac:dyDescent="0.25">
      <c r="A57" s="5"/>
      <c r="B57" s="109" t="s">
        <v>48</v>
      </c>
      <c r="C57" s="92">
        <v>4613.5</v>
      </c>
      <c r="D57" s="92">
        <v>8966.2000000000007</v>
      </c>
      <c r="E57" s="92">
        <v>5652.87</v>
      </c>
      <c r="F57" s="94">
        <f t="shared" ref="F57" si="15">E57/D57</f>
        <v>0.63049999999999995</v>
      </c>
      <c r="G57" s="92">
        <v>5630.91</v>
      </c>
      <c r="H57" s="94">
        <f t="shared" ref="H57" si="16">G57/D57</f>
        <v>0.628</v>
      </c>
      <c r="I57" s="92">
        <f>D57</f>
        <v>8966.2000000000007</v>
      </c>
      <c r="J57" s="163"/>
      <c r="K57" s="45"/>
      <c r="L57" s="1"/>
      <c r="M57" s="1"/>
    </row>
    <row r="58" spans="1:13" s="3" customFormat="1" x14ac:dyDescent="0.25">
      <c r="A58" s="5"/>
      <c r="B58" s="109" t="s">
        <v>11</v>
      </c>
      <c r="C58" s="19">
        <v>0</v>
      </c>
      <c r="D58" s="19">
        <v>0</v>
      </c>
      <c r="E58" s="19">
        <f>G58</f>
        <v>0</v>
      </c>
      <c r="F58" s="20"/>
      <c r="G58" s="19">
        <v>0</v>
      </c>
      <c r="H58" s="20"/>
      <c r="I58" s="19">
        <v>0</v>
      </c>
      <c r="J58" s="163"/>
      <c r="K58" s="45"/>
      <c r="L58" s="1"/>
      <c r="M58" s="1"/>
    </row>
    <row r="59" spans="1:13" s="3" customFormat="1" x14ac:dyDescent="0.25">
      <c r="A59" s="5"/>
      <c r="B59" s="109" t="s">
        <v>13</v>
      </c>
      <c r="C59" s="19"/>
      <c r="D59" s="19"/>
      <c r="E59" s="19"/>
      <c r="F59" s="20"/>
      <c r="G59" s="19"/>
      <c r="H59" s="20"/>
      <c r="I59" s="19"/>
      <c r="J59" s="163"/>
      <c r="K59" s="45"/>
      <c r="L59" s="1"/>
      <c r="M59" s="1"/>
    </row>
    <row r="60" spans="1:13" s="3" customFormat="1" x14ac:dyDescent="0.25">
      <c r="A60" s="5"/>
      <c r="B60" s="88" t="s">
        <v>5</v>
      </c>
      <c r="C60" s="19"/>
      <c r="D60" s="19"/>
      <c r="E60" s="19"/>
      <c r="F60" s="20"/>
      <c r="G60" s="19"/>
      <c r="H60" s="20"/>
      <c r="I60" s="19"/>
      <c r="J60" s="163"/>
      <c r="K60" s="45"/>
      <c r="L60" s="1"/>
      <c r="M60" s="1"/>
    </row>
    <row r="61" spans="1:13" s="66" customFormat="1" ht="51" customHeight="1" x14ac:dyDescent="0.25">
      <c r="A61" s="104" t="s">
        <v>18</v>
      </c>
      <c r="B61" s="114" t="s">
        <v>75</v>
      </c>
      <c r="C61" s="105"/>
      <c r="D61" s="105"/>
      <c r="E61" s="115"/>
      <c r="F61" s="110"/>
      <c r="G61" s="105"/>
      <c r="H61" s="110"/>
      <c r="I61" s="116"/>
      <c r="J61" s="88" t="s">
        <v>35</v>
      </c>
      <c r="K61" s="18"/>
      <c r="L61" s="63"/>
      <c r="M61" s="63"/>
    </row>
    <row r="62" spans="1:13" s="28" customFormat="1" ht="288" customHeight="1" x14ac:dyDescent="0.25">
      <c r="A62" s="212" t="s">
        <v>19</v>
      </c>
      <c r="B62" s="211" t="s">
        <v>102</v>
      </c>
      <c r="C62" s="161">
        <f>SUM(C64:C67)</f>
        <v>2047719.61</v>
      </c>
      <c r="D62" s="186">
        <f>SUM(D64:D67)</f>
        <v>2005254.85</v>
      </c>
      <c r="E62" s="183">
        <f>SUM(E64:E67)</f>
        <v>1113442.08</v>
      </c>
      <c r="F62" s="180">
        <f>E62/D62</f>
        <v>0.55530000000000002</v>
      </c>
      <c r="G62" s="186">
        <f t="shared" ref="G62" si="17">SUM(G64:G68)</f>
        <v>1113441.96</v>
      </c>
      <c r="H62" s="188">
        <f>G62/D62</f>
        <v>0.55530000000000002</v>
      </c>
      <c r="I62" s="161">
        <f>SUM(I64:I67)</f>
        <v>1978609.76</v>
      </c>
      <c r="J62" s="169"/>
      <c r="K62" s="45"/>
      <c r="L62" s="1"/>
      <c r="M62" s="1"/>
    </row>
    <row r="63" spans="1:13" s="28" customFormat="1" ht="281.25" customHeight="1" x14ac:dyDescent="0.25">
      <c r="A63" s="213"/>
      <c r="B63" s="211"/>
      <c r="C63" s="161"/>
      <c r="D63" s="186"/>
      <c r="E63" s="185"/>
      <c r="F63" s="182"/>
      <c r="G63" s="186"/>
      <c r="H63" s="188"/>
      <c r="I63" s="161"/>
      <c r="J63" s="169"/>
      <c r="K63" s="45"/>
      <c r="L63" s="1"/>
      <c r="M63" s="1"/>
    </row>
    <row r="64" spans="1:13" s="6" customFormat="1" x14ac:dyDescent="0.25">
      <c r="A64" s="104"/>
      <c r="B64" s="88" t="s">
        <v>4</v>
      </c>
      <c r="C64" s="92">
        <f t="shared" ref="C64:E68" si="18">C70+C130</f>
        <v>31334.73</v>
      </c>
      <c r="D64" s="89">
        <f t="shared" si="18"/>
        <v>12807.33</v>
      </c>
      <c r="E64" s="89">
        <f t="shared" si="18"/>
        <v>11819.19</v>
      </c>
      <c r="F64" s="86">
        <f t="shared" ref="F64:F66" si="19">E64/D64</f>
        <v>0.92279999999999995</v>
      </c>
      <c r="G64" s="89">
        <f>G70+G130</f>
        <v>11819.19</v>
      </c>
      <c r="H64" s="86">
        <f t="shared" ref="H64:H66" si="20">G64/D64</f>
        <v>0.92279999999999995</v>
      </c>
      <c r="I64" s="89">
        <f>I70+I130</f>
        <v>12807.33</v>
      </c>
      <c r="J64" s="169"/>
      <c r="K64" s="45"/>
      <c r="L64" s="1"/>
      <c r="M64" s="1"/>
    </row>
    <row r="65" spans="1:13" s="6" customFormat="1" x14ac:dyDescent="0.25">
      <c r="A65" s="104"/>
      <c r="B65" s="88" t="s">
        <v>36</v>
      </c>
      <c r="C65" s="92">
        <f t="shared" si="18"/>
        <v>1777738.9</v>
      </c>
      <c r="D65" s="89">
        <f t="shared" si="18"/>
        <v>1753797.1</v>
      </c>
      <c r="E65" s="89">
        <f t="shared" si="18"/>
        <v>976383.62</v>
      </c>
      <c r="F65" s="86">
        <f t="shared" si="19"/>
        <v>0.55669999999999997</v>
      </c>
      <c r="G65" s="89">
        <f>G71+G131</f>
        <v>976383.5</v>
      </c>
      <c r="H65" s="86">
        <f t="shared" si="20"/>
        <v>0.55669999999999997</v>
      </c>
      <c r="I65" s="89">
        <f>I71+I131</f>
        <v>1743293.28</v>
      </c>
      <c r="J65" s="169"/>
      <c r="K65" s="45"/>
      <c r="L65" s="1"/>
      <c r="M65" s="1"/>
    </row>
    <row r="66" spans="1:13" s="6" customFormat="1" x14ac:dyDescent="0.25">
      <c r="A66" s="104"/>
      <c r="B66" s="88" t="s">
        <v>11</v>
      </c>
      <c r="C66" s="92">
        <f t="shared" si="18"/>
        <v>238645.98</v>
      </c>
      <c r="D66" s="89">
        <f t="shared" si="18"/>
        <v>238650.42</v>
      </c>
      <c r="E66" s="89">
        <f t="shared" si="18"/>
        <v>125239.27</v>
      </c>
      <c r="F66" s="86">
        <f t="shared" si="19"/>
        <v>0.52480000000000004</v>
      </c>
      <c r="G66" s="89">
        <f>G72+G132</f>
        <v>125239.27</v>
      </c>
      <c r="H66" s="86">
        <f t="shared" si="20"/>
        <v>0.52480000000000004</v>
      </c>
      <c r="I66" s="89">
        <f>I72+I132</f>
        <v>222509.15</v>
      </c>
      <c r="J66" s="169"/>
      <c r="K66" s="45"/>
      <c r="L66" s="1"/>
      <c r="M66" s="1"/>
    </row>
    <row r="67" spans="1:13" s="6" customFormat="1" x14ac:dyDescent="0.25">
      <c r="A67" s="104"/>
      <c r="B67" s="88" t="s">
        <v>13</v>
      </c>
      <c r="C67" s="92">
        <f t="shared" si="18"/>
        <v>0</v>
      </c>
      <c r="D67" s="89">
        <f t="shared" si="18"/>
        <v>0</v>
      </c>
      <c r="E67" s="89">
        <f t="shared" si="18"/>
        <v>0</v>
      </c>
      <c r="F67" s="86">
        <v>0</v>
      </c>
      <c r="G67" s="89"/>
      <c r="H67" s="86">
        <v>0</v>
      </c>
      <c r="I67" s="23">
        <f>I73+I133</f>
        <v>0</v>
      </c>
      <c r="J67" s="169"/>
      <c r="K67" s="45"/>
      <c r="L67" s="1"/>
      <c r="M67" s="1"/>
    </row>
    <row r="68" spans="1:13" s="6" customFormat="1" collapsed="1" x14ac:dyDescent="0.25">
      <c r="A68" s="104"/>
      <c r="B68" s="88" t="s">
        <v>5</v>
      </c>
      <c r="C68" s="92">
        <f t="shared" si="18"/>
        <v>0</v>
      </c>
      <c r="D68" s="89">
        <f t="shared" si="18"/>
        <v>0</v>
      </c>
      <c r="E68" s="89">
        <f t="shared" si="18"/>
        <v>0</v>
      </c>
      <c r="F68" s="86"/>
      <c r="G68" s="89"/>
      <c r="H68" s="86"/>
      <c r="I68" s="89">
        <f>I74+I134</f>
        <v>0</v>
      </c>
      <c r="J68" s="169"/>
      <c r="K68" s="45"/>
      <c r="L68" s="1"/>
      <c r="M68" s="1"/>
    </row>
    <row r="69" spans="1:13" s="29" customFormat="1" x14ac:dyDescent="0.25">
      <c r="A69" s="98" t="s">
        <v>38</v>
      </c>
      <c r="B69" s="99" t="s">
        <v>72</v>
      </c>
      <c r="C69" s="100">
        <f>SUM(C70:C74)</f>
        <v>2009023.2</v>
      </c>
      <c r="D69" s="100">
        <f>SUM(D70:D74)</f>
        <v>1985081.4</v>
      </c>
      <c r="E69" s="100">
        <f>SUM(E70:E74)</f>
        <v>1095441.71</v>
      </c>
      <c r="F69" s="101">
        <f>E69/D69</f>
        <v>0.55179999999999996</v>
      </c>
      <c r="G69" s="100">
        <f>SUM(G70:G74)</f>
        <v>1095441.71</v>
      </c>
      <c r="H69" s="101">
        <f>G69/D69</f>
        <v>0.55179999999999996</v>
      </c>
      <c r="I69" s="100">
        <f>SUM(I70:I74)</f>
        <v>1958436.43</v>
      </c>
      <c r="J69" s="172"/>
      <c r="K69" s="45"/>
      <c r="L69" s="1"/>
      <c r="M69" s="1"/>
    </row>
    <row r="70" spans="1:13" s="7" customFormat="1" x14ac:dyDescent="0.25">
      <c r="A70" s="103"/>
      <c r="B70" s="88" t="s">
        <v>4</v>
      </c>
      <c r="C70" s="89">
        <f t="shared" ref="C70:I72" si="21">C112+C76</f>
        <v>0</v>
      </c>
      <c r="D70" s="89">
        <f t="shared" si="21"/>
        <v>0</v>
      </c>
      <c r="E70" s="89">
        <f t="shared" si="21"/>
        <v>0</v>
      </c>
      <c r="F70" s="86">
        <f t="shared" si="21"/>
        <v>0</v>
      </c>
      <c r="G70" s="89">
        <f t="shared" si="21"/>
        <v>0</v>
      </c>
      <c r="H70" s="86">
        <f t="shared" si="21"/>
        <v>0</v>
      </c>
      <c r="I70" s="89">
        <f t="shared" si="21"/>
        <v>0</v>
      </c>
      <c r="J70" s="172"/>
      <c r="K70" s="45"/>
      <c r="L70" s="1"/>
      <c r="M70" s="1"/>
    </row>
    <row r="71" spans="1:13" s="7" customFormat="1" x14ac:dyDescent="0.25">
      <c r="A71" s="103"/>
      <c r="B71" s="88" t="s">
        <v>47</v>
      </c>
      <c r="C71" s="89">
        <f>C113+C77</f>
        <v>1770637.01</v>
      </c>
      <c r="D71" s="89">
        <f t="shared" si="21"/>
        <v>1746695.21</v>
      </c>
      <c r="E71" s="89">
        <f t="shared" si="21"/>
        <v>970404.5</v>
      </c>
      <c r="F71" s="86">
        <f t="shared" si="21"/>
        <v>1.0737000000000001</v>
      </c>
      <c r="G71" s="89">
        <f t="shared" si="21"/>
        <v>970404.5</v>
      </c>
      <c r="H71" s="86">
        <f t="shared" si="21"/>
        <v>1.0737000000000001</v>
      </c>
      <c r="I71" s="89">
        <f t="shared" si="21"/>
        <v>1736191.51</v>
      </c>
      <c r="J71" s="172"/>
      <c r="K71" s="45"/>
      <c r="L71" s="1"/>
      <c r="M71" s="1"/>
    </row>
    <row r="72" spans="1:13" s="7" customFormat="1" x14ac:dyDescent="0.25">
      <c r="A72" s="103"/>
      <c r="B72" s="88" t="s">
        <v>11</v>
      </c>
      <c r="C72" s="89">
        <f t="shared" si="21"/>
        <v>238386.19</v>
      </c>
      <c r="D72" s="89">
        <f t="shared" si="21"/>
        <v>238386.19</v>
      </c>
      <c r="E72" s="89">
        <f t="shared" si="21"/>
        <v>125037.21</v>
      </c>
      <c r="F72" s="86">
        <f t="shared" si="21"/>
        <v>0.84279999999999999</v>
      </c>
      <c r="G72" s="89">
        <f t="shared" si="21"/>
        <v>125037.21</v>
      </c>
      <c r="H72" s="86">
        <f t="shared" si="21"/>
        <v>0.84279999999999999</v>
      </c>
      <c r="I72" s="89">
        <f t="shared" si="21"/>
        <v>222244.92</v>
      </c>
      <c r="J72" s="172"/>
      <c r="K72" s="45"/>
      <c r="L72" s="1"/>
      <c r="M72" s="1"/>
    </row>
    <row r="73" spans="1:13" s="7" customFormat="1" x14ac:dyDescent="0.25">
      <c r="A73" s="103"/>
      <c r="B73" s="88" t="s">
        <v>13</v>
      </c>
      <c r="C73" s="89"/>
      <c r="D73" s="89"/>
      <c r="E73" s="89"/>
      <c r="F73" s="86">
        <v>0</v>
      </c>
      <c r="G73" s="89"/>
      <c r="H73" s="86">
        <v>0</v>
      </c>
      <c r="I73" s="89"/>
      <c r="J73" s="172"/>
      <c r="K73" s="45"/>
      <c r="L73" s="1"/>
      <c r="M73" s="1"/>
    </row>
    <row r="74" spans="1:13" s="7" customFormat="1" x14ac:dyDescent="0.25">
      <c r="A74" s="103"/>
      <c r="B74" s="88" t="s">
        <v>5</v>
      </c>
      <c r="C74" s="89">
        <f t="shared" ref="C74:I74" si="22">C80+C116</f>
        <v>0</v>
      </c>
      <c r="D74" s="89">
        <f t="shared" si="22"/>
        <v>0</v>
      </c>
      <c r="E74" s="89">
        <f t="shared" si="22"/>
        <v>0</v>
      </c>
      <c r="F74" s="86">
        <f t="shared" si="22"/>
        <v>0</v>
      </c>
      <c r="G74" s="89">
        <f t="shared" si="22"/>
        <v>0</v>
      </c>
      <c r="H74" s="86">
        <f t="shared" si="22"/>
        <v>0</v>
      </c>
      <c r="I74" s="89">
        <f t="shared" si="22"/>
        <v>0</v>
      </c>
      <c r="J74" s="172"/>
      <c r="K74" s="45"/>
      <c r="L74" s="1"/>
      <c r="M74" s="1"/>
    </row>
    <row r="75" spans="1:13" s="29" customFormat="1" ht="90" customHeight="1" x14ac:dyDescent="0.25">
      <c r="A75" s="98" t="s">
        <v>39</v>
      </c>
      <c r="B75" s="99" t="s">
        <v>68</v>
      </c>
      <c r="C75" s="100">
        <f>SUM(C76:C80)</f>
        <v>1909745.47</v>
      </c>
      <c r="D75" s="100">
        <f>SUM(D76:D80)</f>
        <v>1909745.47</v>
      </c>
      <c r="E75" s="100">
        <f>SUM(E76:E80)</f>
        <v>1063023.02</v>
      </c>
      <c r="F75" s="101">
        <f>E75/D75</f>
        <v>0.55659999999999998</v>
      </c>
      <c r="G75" s="100">
        <f>SUM(G76:G80)</f>
        <v>1063023.02</v>
      </c>
      <c r="H75" s="101">
        <f>G75/D75</f>
        <v>0.55659999999999998</v>
      </c>
      <c r="I75" s="100">
        <f>SUM(I76:I80)</f>
        <v>1909745.39</v>
      </c>
      <c r="J75" s="8"/>
      <c r="K75" s="45"/>
      <c r="L75" s="1"/>
      <c r="M75" s="1"/>
    </row>
    <row r="76" spans="1:13" s="7" customFormat="1" x14ac:dyDescent="0.25">
      <c r="A76" s="96"/>
      <c r="B76" s="88" t="s">
        <v>4</v>
      </c>
      <c r="C76" s="89"/>
      <c r="D76" s="90"/>
      <c r="E76" s="89"/>
      <c r="F76" s="101"/>
      <c r="G76" s="89"/>
      <c r="H76" s="101"/>
      <c r="I76" s="89">
        <f t="shared" ref="I76" si="23">I88+I82+I94+I100+I104</f>
        <v>0</v>
      </c>
      <c r="J76" s="76"/>
      <c r="K76" s="45"/>
      <c r="L76" s="1"/>
      <c r="M76" s="1"/>
    </row>
    <row r="77" spans="1:13" s="7" customFormat="1" x14ac:dyDescent="0.25">
      <c r="A77" s="96"/>
      <c r="B77" s="88" t="s">
        <v>47</v>
      </c>
      <c r="C77" s="89">
        <f>C89+C83+C95+C101+C107</f>
        <v>1699673.31</v>
      </c>
      <c r="D77" s="89">
        <f>D89+D83+D95+D101+D107</f>
        <v>1699673.31</v>
      </c>
      <c r="E77" s="89">
        <f t="shared" ref="C77:E78" si="24">E89+E83+E95+E101+E107</f>
        <v>946090.48</v>
      </c>
      <c r="F77" s="101">
        <f t="shared" ref="F77:F78" si="25">E77/D77</f>
        <v>0.55659999999999998</v>
      </c>
      <c r="G77" s="89">
        <f>G89+G83+G95+G101+G107</f>
        <v>946090.48</v>
      </c>
      <c r="H77" s="101">
        <f t="shared" ref="H77:H78" si="26">G77/D77</f>
        <v>0.55659999999999998</v>
      </c>
      <c r="I77" s="89">
        <f>I89+I83+I95+I101+I107</f>
        <v>1699673.23</v>
      </c>
      <c r="J77" s="76"/>
      <c r="K77" s="45"/>
      <c r="L77" s="1"/>
      <c r="M77" s="1"/>
    </row>
    <row r="78" spans="1:13" s="7" customFormat="1" x14ac:dyDescent="0.25">
      <c r="A78" s="96"/>
      <c r="B78" s="88" t="s">
        <v>37</v>
      </c>
      <c r="C78" s="89">
        <f t="shared" si="24"/>
        <v>210072.16</v>
      </c>
      <c r="D78" s="89">
        <f t="shared" si="24"/>
        <v>210072.16</v>
      </c>
      <c r="E78" s="89">
        <f t="shared" si="24"/>
        <v>116932.54</v>
      </c>
      <c r="F78" s="101">
        <f t="shared" si="25"/>
        <v>0.55659999999999998</v>
      </c>
      <c r="G78" s="89">
        <f>G90+G84+G96+G102+G108</f>
        <v>116932.54</v>
      </c>
      <c r="H78" s="101">
        <f t="shared" si="26"/>
        <v>0.55659999999999998</v>
      </c>
      <c r="I78" s="89">
        <f>I90+I84+I96+I102+I108</f>
        <v>210072.16</v>
      </c>
      <c r="J78" s="76"/>
      <c r="K78" s="45"/>
      <c r="L78" s="1"/>
      <c r="M78" s="1"/>
    </row>
    <row r="79" spans="1:13" s="7" customFormat="1" x14ac:dyDescent="0.25">
      <c r="A79" s="96"/>
      <c r="B79" s="88" t="s">
        <v>13</v>
      </c>
      <c r="C79" s="89"/>
      <c r="D79" s="89"/>
      <c r="E79" s="89"/>
      <c r="F79" s="86"/>
      <c r="G79" s="89"/>
      <c r="H79" s="86"/>
      <c r="I79" s="23"/>
      <c r="J79" s="76"/>
      <c r="K79" s="45"/>
      <c r="L79" s="1"/>
      <c r="M79" s="1"/>
    </row>
    <row r="80" spans="1:13" s="7" customFormat="1" x14ac:dyDescent="0.25">
      <c r="A80" s="96"/>
      <c r="B80" s="88" t="s">
        <v>5</v>
      </c>
      <c r="C80" s="89"/>
      <c r="D80" s="90"/>
      <c r="E80" s="89"/>
      <c r="F80" s="86"/>
      <c r="G80" s="89"/>
      <c r="H80" s="86"/>
      <c r="I80" s="23"/>
      <c r="J80" s="76"/>
      <c r="K80" s="45"/>
      <c r="L80" s="1"/>
      <c r="M80" s="1"/>
    </row>
    <row r="81" spans="1:13" s="29" customFormat="1" ht="50.25" customHeight="1" x14ac:dyDescent="0.25">
      <c r="A81" s="82" t="s">
        <v>56</v>
      </c>
      <c r="B81" s="83" t="s">
        <v>95</v>
      </c>
      <c r="C81" s="84">
        <f>SUM(C82:C86)</f>
        <v>1413677.44</v>
      </c>
      <c r="D81" s="84">
        <f>SUM(D82:D86)</f>
        <v>1413677.44</v>
      </c>
      <c r="E81" s="84">
        <f>SUM(E82:E86)</f>
        <v>1032062.11</v>
      </c>
      <c r="F81" s="85">
        <f>E81/D81</f>
        <v>0.73009999999999997</v>
      </c>
      <c r="G81" s="84">
        <f>SUM(G82:G86)</f>
        <v>1032062.11</v>
      </c>
      <c r="H81" s="85">
        <f>G81/D81</f>
        <v>0.73009999999999997</v>
      </c>
      <c r="I81" s="84">
        <f>SUM(I82:I86)</f>
        <v>1413677.44</v>
      </c>
      <c r="J81" s="173" t="s">
        <v>101</v>
      </c>
      <c r="K81" s="45"/>
      <c r="L81" s="1"/>
      <c r="M81" s="1"/>
    </row>
    <row r="82" spans="1:13" s="7" customFormat="1" x14ac:dyDescent="0.25">
      <c r="A82" s="87"/>
      <c r="B82" s="88" t="s">
        <v>4</v>
      </c>
      <c r="C82" s="89"/>
      <c r="D82" s="90"/>
      <c r="E82" s="89"/>
      <c r="F82" s="86"/>
      <c r="G82" s="89"/>
      <c r="H82" s="86"/>
      <c r="I82" s="90"/>
      <c r="J82" s="174"/>
      <c r="K82" s="45"/>
      <c r="L82" s="1"/>
      <c r="M82" s="1"/>
    </row>
    <row r="83" spans="1:13" s="7" customFormat="1" x14ac:dyDescent="0.25">
      <c r="A83" s="87"/>
      <c r="B83" s="88" t="s">
        <v>47</v>
      </c>
      <c r="C83" s="89">
        <f>415870.3+842302.5</f>
        <v>1258172.8</v>
      </c>
      <c r="D83" s="89">
        <f>415870.3+842302.5</f>
        <v>1258172.8</v>
      </c>
      <c r="E83" s="89">
        <f>90615.03+827920.24</f>
        <v>918535.27</v>
      </c>
      <c r="F83" s="86">
        <f>E83/D83</f>
        <v>0.73009999999999997</v>
      </c>
      <c r="G83" s="89">
        <f>90615.03+827920.24</f>
        <v>918535.27</v>
      </c>
      <c r="H83" s="86">
        <f>G83/D83</f>
        <v>0.73009999999999997</v>
      </c>
      <c r="I83" s="89">
        <f>D83</f>
        <v>1258172.8</v>
      </c>
      <c r="J83" s="174"/>
      <c r="K83" s="45"/>
      <c r="L83" s="1"/>
      <c r="M83" s="1"/>
    </row>
    <row r="84" spans="1:13" s="7" customFormat="1" x14ac:dyDescent="0.25">
      <c r="A84" s="87"/>
      <c r="B84" s="88" t="s">
        <v>37</v>
      </c>
      <c r="C84" s="89">
        <f>51399.84+104104.8</f>
        <v>155504.64000000001</v>
      </c>
      <c r="D84" s="89">
        <f>51399.84+104104.8</f>
        <v>155504.64000000001</v>
      </c>
      <c r="E84" s="89">
        <f>11199.61+102327.23</f>
        <v>113526.84</v>
      </c>
      <c r="F84" s="86">
        <f>E84/D84</f>
        <v>0.73009999999999997</v>
      </c>
      <c r="G84" s="89">
        <f>11199.61+102327.23</f>
        <v>113526.84</v>
      </c>
      <c r="H84" s="86">
        <f>G84/D84</f>
        <v>0.73009999999999997</v>
      </c>
      <c r="I84" s="89">
        <f>D84</f>
        <v>155504.64000000001</v>
      </c>
      <c r="J84" s="174"/>
      <c r="K84" s="45"/>
      <c r="L84" s="1"/>
      <c r="M84" s="1"/>
    </row>
    <row r="85" spans="1:13" s="7" customFormat="1" x14ac:dyDescent="0.25">
      <c r="A85" s="87"/>
      <c r="B85" s="88" t="s">
        <v>13</v>
      </c>
      <c r="C85" s="89"/>
      <c r="D85" s="89"/>
      <c r="E85" s="89"/>
      <c r="F85" s="86"/>
      <c r="G85" s="89"/>
      <c r="H85" s="86"/>
      <c r="I85" s="23"/>
      <c r="J85" s="174"/>
      <c r="K85" s="45"/>
      <c r="L85" s="1"/>
      <c r="M85" s="1"/>
    </row>
    <row r="86" spans="1:13" s="7" customFormat="1" x14ac:dyDescent="0.25">
      <c r="A86" s="87"/>
      <c r="B86" s="88" t="s">
        <v>5</v>
      </c>
      <c r="C86" s="89"/>
      <c r="D86" s="90"/>
      <c r="E86" s="89"/>
      <c r="F86" s="86"/>
      <c r="G86" s="89"/>
      <c r="H86" s="86"/>
      <c r="I86" s="23"/>
      <c r="J86" s="175"/>
      <c r="K86" s="45"/>
      <c r="L86" s="1"/>
      <c r="M86" s="1"/>
    </row>
    <row r="87" spans="1:13" s="29" customFormat="1" ht="40.5" x14ac:dyDescent="0.25">
      <c r="A87" s="82" t="s">
        <v>57</v>
      </c>
      <c r="B87" s="83" t="s">
        <v>85</v>
      </c>
      <c r="C87" s="84">
        <f>SUM(C88:C92)</f>
        <v>30960.91</v>
      </c>
      <c r="D87" s="84">
        <f>SUM(D88:D92)</f>
        <v>30960.91</v>
      </c>
      <c r="E87" s="84">
        <f>SUM(E88:E92)</f>
        <v>30960.91</v>
      </c>
      <c r="F87" s="85">
        <f>E87/D87</f>
        <v>1</v>
      </c>
      <c r="G87" s="84">
        <f>SUM(G88:G92)</f>
        <v>30960.91</v>
      </c>
      <c r="H87" s="86">
        <f t="shared" ref="H87:H90" si="27">G87/D87</f>
        <v>1</v>
      </c>
      <c r="I87" s="84">
        <f>SUM(I88:I92)</f>
        <v>30960.9</v>
      </c>
      <c r="J87" s="176" t="s">
        <v>98</v>
      </c>
      <c r="K87" s="45"/>
      <c r="L87" s="1"/>
      <c r="M87" s="1"/>
    </row>
    <row r="88" spans="1:13" s="7" customFormat="1" x14ac:dyDescent="0.25">
      <c r="A88" s="87"/>
      <c r="B88" s="88" t="s">
        <v>4</v>
      </c>
      <c r="C88" s="89"/>
      <c r="D88" s="90"/>
      <c r="E88" s="89"/>
      <c r="F88" s="86"/>
      <c r="G88" s="89"/>
      <c r="H88" s="86"/>
      <c r="I88" s="89"/>
      <c r="J88" s="177"/>
      <c r="K88" s="45"/>
      <c r="L88" s="1"/>
      <c r="M88" s="1"/>
    </row>
    <row r="89" spans="1:13" s="7" customFormat="1" x14ac:dyDescent="0.25">
      <c r="A89" s="87"/>
      <c r="B89" s="88" t="s">
        <v>47</v>
      </c>
      <c r="C89" s="89">
        <v>27555.21</v>
      </c>
      <c r="D89" s="89">
        <v>27555.21</v>
      </c>
      <c r="E89" s="89">
        <v>27555.21</v>
      </c>
      <c r="F89" s="86">
        <f>E89/D89</f>
        <v>1</v>
      </c>
      <c r="G89" s="89">
        <v>27555.21</v>
      </c>
      <c r="H89" s="86">
        <f>G89/D89</f>
        <v>1</v>
      </c>
      <c r="I89" s="89">
        <v>27555.200000000001</v>
      </c>
      <c r="J89" s="177"/>
      <c r="K89" s="45"/>
      <c r="L89" s="1"/>
      <c r="M89" s="1"/>
    </row>
    <row r="90" spans="1:13" s="7" customFormat="1" x14ac:dyDescent="0.25">
      <c r="A90" s="87"/>
      <c r="B90" s="88" t="s">
        <v>37</v>
      </c>
      <c r="C90" s="89">
        <v>3405.7</v>
      </c>
      <c r="D90" s="89">
        <v>3405.7</v>
      </c>
      <c r="E90" s="89">
        <v>3405.7</v>
      </c>
      <c r="F90" s="86">
        <f>E90/D90</f>
        <v>1</v>
      </c>
      <c r="G90" s="89">
        <v>3405.7</v>
      </c>
      <c r="H90" s="86">
        <f t="shared" si="27"/>
        <v>1</v>
      </c>
      <c r="I90" s="89">
        <v>3405.7</v>
      </c>
      <c r="J90" s="177"/>
      <c r="K90" s="45"/>
      <c r="L90" s="1"/>
      <c r="M90" s="1"/>
    </row>
    <row r="91" spans="1:13" s="7" customFormat="1" x14ac:dyDescent="0.25">
      <c r="A91" s="87"/>
      <c r="B91" s="88" t="s">
        <v>13</v>
      </c>
      <c r="C91" s="89"/>
      <c r="D91" s="89"/>
      <c r="E91" s="89"/>
      <c r="F91" s="86"/>
      <c r="G91" s="89"/>
      <c r="H91" s="86"/>
      <c r="I91" s="23">
        <v>0</v>
      </c>
      <c r="J91" s="177"/>
      <c r="K91" s="45"/>
      <c r="L91" s="1"/>
      <c r="M91" s="1"/>
    </row>
    <row r="92" spans="1:13" s="7" customFormat="1" ht="26.25" customHeight="1" x14ac:dyDescent="0.25">
      <c r="A92" s="87"/>
      <c r="B92" s="88" t="s">
        <v>5</v>
      </c>
      <c r="C92" s="89"/>
      <c r="D92" s="90"/>
      <c r="E92" s="23"/>
      <c r="F92" s="24"/>
      <c r="G92" s="23"/>
      <c r="H92" s="24"/>
      <c r="I92" s="23"/>
      <c r="J92" s="178"/>
      <c r="K92" s="45"/>
      <c r="L92" s="1"/>
      <c r="M92" s="1"/>
    </row>
    <row r="93" spans="1:13" s="7" customFormat="1" ht="40.5" x14ac:dyDescent="0.25">
      <c r="A93" s="82" t="s">
        <v>86</v>
      </c>
      <c r="B93" s="83" t="s">
        <v>87</v>
      </c>
      <c r="C93" s="84">
        <f>SUM(C94:C98)</f>
        <v>2214.37</v>
      </c>
      <c r="D93" s="84">
        <f>SUM(D94:D98)</f>
        <v>2214.37</v>
      </c>
      <c r="E93" s="79">
        <f>SUM(E94:E98)</f>
        <v>0</v>
      </c>
      <c r="F93" s="80">
        <f>E93/D93</f>
        <v>0</v>
      </c>
      <c r="G93" s="79">
        <f>SUM(G94:G98)</f>
        <v>0</v>
      </c>
      <c r="H93" s="24">
        <f t="shared" ref="H93" si="28">G93/D93</f>
        <v>0</v>
      </c>
      <c r="I93" s="152">
        <f>SUM(I94:I98)</f>
        <v>2214.3000000000002</v>
      </c>
      <c r="J93" s="176" t="s">
        <v>125</v>
      </c>
      <c r="K93" s="45"/>
      <c r="L93" s="1"/>
      <c r="M93" s="1"/>
    </row>
    <row r="94" spans="1:13" s="7" customFormat="1" x14ac:dyDescent="0.25">
      <c r="A94" s="87"/>
      <c r="B94" s="88" t="s">
        <v>4</v>
      </c>
      <c r="C94" s="89"/>
      <c r="D94" s="90"/>
      <c r="E94" s="23"/>
      <c r="F94" s="24"/>
      <c r="G94" s="23"/>
      <c r="H94" s="24"/>
      <c r="I94" s="153"/>
      <c r="J94" s="177"/>
      <c r="K94" s="45"/>
      <c r="L94" s="1"/>
      <c r="M94" s="1"/>
    </row>
    <row r="95" spans="1:13" s="7" customFormat="1" x14ac:dyDescent="0.25">
      <c r="A95" s="87"/>
      <c r="B95" s="88" t="s">
        <v>47</v>
      </c>
      <c r="C95" s="89">
        <v>1970.8</v>
      </c>
      <c r="D95" s="89">
        <v>1970.8</v>
      </c>
      <c r="E95" s="23"/>
      <c r="F95" s="24">
        <f>E95/D95</f>
        <v>0</v>
      </c>
      <c r="G95" s="23"/>
      <c r="H95" s="24">
        <f>G95/D95</f>
        <v>0</v>
      </c>
      <c r="I95" s="153">
        <v>1970.73</v>
      </c>
      <c r="J95" s="177"/>
      <c r="K95" s="45"/>
      <c r="L95" s="1"/>
      <c r="M95" s="1"/>
    </row>
    <row r="96" spans="1:13" s="7" customFormat="1" x14ac:dyDescent="0.25">
      <c r="A96" s="87"/>
      <c r="B96" s="88" t="s">
        <v>37</v>
      </c>
      <c r="C96" s="89">
        <v>243.57</v>
      </c>
      <c r="D96" s="89">
        <v>243.57</v>
      </c>
      <c r="E96" s="23"/>
      <c r="F96" s="24">
        <f>E96/D96</f>
        <v>0</v>
      </c>
      <c r="G96" s="23"/>
      <c r="H96" s="24">
        <f t="shared" ref="H96" si="29">G96/D96</f>
        <v>0</v>
      </c>
      <c r="I96" s="153">
        <v>243.57</v>
      </c>
      <c r="J96" s="177"/>
      <c r="K96" s="45"/>
      <c r="L96" s="1"/>
      <c r="M96" s="1"/>
    </row>
    <row r="97" spans="1:13" s="7" customFormat="1" x14ac:dyDescent="0.25">
      <c r="A97" s="87"/>
      <c r="B97" s="88" t="s">
        <v>13</v>
      </c>
      <c r="C97" s="89"/>
      <c r="D97" s="89"/>
      <c r="E97" s="23"/>
      <c r="F97" s="24"/>
      <c r="G97" s="23"/>
      <c r="H97" s="24"/>
      <c r="I97" s="23">
        <v>0</v>
      </c>
      <c r="J97" s="177"/>
      <c r="K97" s="45"/>
      <c r="L97" s="1"/>
      <c r="M97" s="1"/>
    </row>
    <row r="98" spans="1:13" s="7" customFormat="1" x14ac:dyDescent="0.25">
      <c r="A98" s="87"/>
      <c r="B98" s="88" t="s">
        <v>5</v>
      </c>
      <c r="C98" s="89"/>
      <c r="D98" s="90"/>
      <c r="E98" s="23"/>
      <c r="F98" s="24"/>
      <c r="G98" s="23"/>
      <c r="H98" s="24"/>
      <c r="I98" s="23"/>
      <c r="J98" s="178"/>
      <c r="K98" s="45"/>
      <c r="L98" s="1"/>
      <c r="M98" s="1"/>
    </row>
    <row r="99" spans="1:13" s="7" customFormat="1" ht="40.5" x14ac:dyDescent="0.25">
      <c r="A99" s="82" t="s">
        <v>88</v>
      </c>
      <c r="B99" s="83" t="s">
        <v>94</v>
      </c>
      <c r="C99" s="89">
        <f t="shared" ref="C99:I99" si="30">C100+C101+C102+C103+C104</f>
        <v>434212.92</v>
      </c>
      <c r="D99" s="89">
        <f t="shared" si="30"/>
        <v>434212.92</v>
      </c>
      <c r="E99" s="23">
        <f t="shared" si="30"/>
        <v>0</v>
      </c>
      <c r="F99" s="23">
        <f t="shared" si="30"/>
        <v>0</v>
      </c>
      <c r="G99" s="23">
        <f t="shared" si="30"/>
        <v>0</v>
      </c>
      <c r="H99" s="23">
        <f t="shared" si="30"/>
        <v>0</v>
      </c>
      <c r="I99" s="84">
        <f t="shared" si="30"/>
        <v>434212.92</v>
      </c>
      <c r="J99" s="221" t="s">
        <v>100</v>
      </c>
      <c r="K99" s="45"/>
      <c r="L99" s="1"/>
      <c r="M99" s="1"/>
    </row>
    <row r="100" spans="1:13" s="7" customFormat="1" x14ac:dyDescent="0.25">
      <c r="A100" s="87"/>
      <c r="B100" s="88" t="s">
        <v>4</v>
      </c>
      <c r="C100" s="89"/>
      <c r="D100" s="90"/>
      <c r="E100" s="23"/>
      <c r="F100" s="24"/>
      <c r="G100" s="23"/>
      <c r="H100" s="24"/>
      <c r="I100" s="89"/>
      <c r="J100" s="222"/>
      <c r="K100" s="45"/>
      <c r="L100" s="1"/>
      <c r="M100" s="1"/>
    </row>
    <row r="101" spans="1:13" s="7" customFormat="1" x14ac:dyDescent="0.25">
      <c r="A101" s="87"/>
      <c r="B101" s="88" t="s">
        <v>47</v>
      </c>
      <c r="C101" s="89">
        <f>150715.3+235734.2</f>
        <v>386449.5</v>
      </c>
      <c r="D101" s="89">
        <f>150715.3+235734.2</f>
        <v>386449.5</v>
      </c>
      <c r="E101" s="23"/>
      <c r="F101" s="24"/>
      <c r="G101" s="23"/>
      <c r="H101" s="24"/>
      <c r="I101" s="89">
        <f>150715.3+235734.2</f>
        <v>386449.5</v>
      </c>
      <c r="J101" s="222"/>
      <c r="K101" s="45"/>
      <c r="L101" s="1"/>
      <c r="M101" s="1"/>
    </row>
    <row r="102" spans="1:13" s="7" customFormat="1" x14ac:dyDescent="0.25">
      <c r="A102" s="87"/>
      <c r="B102" s="88" t="s">
        <v>37</v>
      </c>
      <c r="C102" s="89">
        <v>47763.42</v>
      </c>
      <c r="D102" s="89">
        <v>47763.42</v>
      </c>
      <c r="E102" s="23"/>
      <c r="F102" s="24"/>
      <c r="G102" s="23"/>
      <c r="H102" s="24"/>
      <c r="I102" s="89">
        <v>47763.42</v>
      </c>
      <c r="J102" s="222"/>
      <c r="K102" s="45"/>
      <c r="L102" s="1"/>
      <c r="M102" s="1"/>
    </row>
    <row r="103" spans="1:13" s="7" customFormat="1" x14ac:dyDescent="0.25">
      <c r="A103" s="87"/>
      <c r="B103" s="88" t="s">
        <v>13</v>
      </c>
      <c r="C103" s="89"/>
      <c r="D103" s="90"/>
      <c r="E103" s="23"/>
      <c r="F103" s="24"/>
      <c r="G103" s="23"/>
      <c r="H103" s="24"/>
      <c r="I103" s="89"/>
      <c r="J103" s="222"/>
      <c r="K103" s="45"/>
      <c r="L103" s="1"/>
      <c r="M103" s="1"/>
    </row>
    <row r="104" spans="1:13" s="7" customFormat="1" x14ac:dyDescent="0.25">
      <c r="A104" s="68"/>
      <c r="B104" s="88" t="s">
        <v>5</v>
      </c>
      <c r="C104" s="23"/>
      <c r="D104" s="69"/>
      <c r="E104" s="23"/>
      <c r="F104" s="24"/>
      <c r="G104" s="23"/>
      <c r="H104" s="24"/>
      <c r="I104" s="23"/>
      <c r="J104" s="223"/>
      <c r="K104" s="45"/>
      <c r="L104" s="1"/>
      <c r="M104" s="1"/>
    </row>
    <row r="105" spans="1:13" s="7" customFormat="1" ht="40.5" x14ac:dyDescent="0.25">
      <c r="A105" s="82" t="s">
        <v>90</v>
      </c>
      <c r="B105" s="83" t="s">
        <v>91</v>
      </c>
      <c r="C105" s="89">
        <f>C106+C107+C108+C109+C110</f>
        <v>28679.83</v>
      </c>
      <c r="D105" s="89">
        <f t="shared" ref="D105:H105" si="31">D106+D107+D108+D109+D110</f>
        <v>28679.83</v>
      </c>
      <c r="E105" s="23">
        <f t="shared" si="31"/>
        <v>0</v>
      </c>
      <c r="F105" s="23">
        <f t="shared" si="31"/>
        <v>0</v>
      </c>
      <c r="G105" s="23">
        <f t="shared" si="31"/>
        <v>0</v>
      </c>
      <c r="H105" s="23">
        <f t="shared" si="31"/>
        <v>0</v>
      </c>
      <c r="I105" s="89">
        <f t="shared" ref="I105" si="32">I106+I107+I108+I109+I110</f>
        <v>28679.83</v>
      </c>
      <c r="J105" s="221" t="s">
        <v>124</v>
      </c>
      <c r="K105" s="45"/>
      <c r="L105" s="1"/>
      <c r="M105" s="1"/>
    </row>
    <row r="106" spans="1:13" s="7" customFormat="1" x14ac:dyDescent="0.25">
      <c r="A106" s="87"/>
      <c r="B106" s="88" t="s">
        <v>4</v>
      </c>
      <c r="C106" s="89"/>
      <c r="D106" s="90"/>
      <c r="E106" s="23"/>
      <c r="F106" s="24"/>
      <c r="G106" s="23"/>
      <c r="H106" s="24"/>
      <c r="I106" s="69"/>
      <c r="J106" s="222"/>
      <c r="K106" s="45"/>
      <c r="L106" s="1"/>
      <c r="M106" s="1"/>
    </row>
    <row r="107" spans="1:13" s="7" customFormat="1" x14ac:dyDescent="0.25">
      <c r="A107" s="87"/>
      <c r="B107" s="88" t="s">
        <v>47</v>
      </c>
      <c r="C107" s="89">
        <v>25525</v>
      </c>
      <c r="D107" s="89">
        <v>25525</v>
      </c>
      <c r="E107" s="23"/>
      <c r="F107" s="24"/>
      <c r="G107" s="23"/>
      <c r="H107" s="24"/>
      <c r="I107" s="89">
        <v>25525</v>
      </c>
      <c r="J107" s="222"/>
      <c r="K107" s="45"/>
      <c r="L107" s="1"/>
      <c r="M107" s="1"/>
    </row>
    <row r="108" spans="1:13" s="7" customFormat="1" x14ac:dyDescent="0.25">
      <c r="A108" s="87"/>
      <c r="B108" s="88" t="s">
        <v>37</v>
      </c>
      <c r="C108" s="89">
        <v>3154.83</v>
      </c>
      <c r="D108" s="89">
        <v>3154.83</v>
      </c>
      <c r="E108" s="23"/>
      <c r="F108" s="24"/>
      <c r="G108" s="23"/>
      <c r="H108" s="24"/>
      <c r="I108" s="89">
        <v>3154.83</v>
      </c>
      <c r="J108" s="222"/>
      <c r="K108" s="45"/>
      <c r="L108" s="1"/>
      <c r="M108" s="1"/>
    </row>
    <row r="109" spans="1:13" s="7" customFormat="1" x14ac:dyDescent="0.25">
      <c r="A109" s="87"/>
      <c r="B109" s="88" t="s">
        <v>13</v>
      </c>
      <c r="C109" s="89"/>
      <c r="D109" s="90"/>
      <c r="E109" s="23"/>
      <c r="F109" s="24"/>
      <c r="G109" s="23"/>
      <c r="H109" s="24"/>
      <c r="I109" s="23"/>
      <c r="J109" s="222"/>
      <c r="K109" s="45"/>
      <c r="L109" s="1"/>
      <c r="M109" s="1"/>
    </row>
    <row r="110" spans="1:13" s="7" customFormat="1" x14ac:dyDescent="0.25">
      <c r="A110" s="87"/>
      <c r="B110" s="88" t="s">
        <v>5</v>
      </c>
      <c r="C110" s="89"/>
      <c r="D110" s="90"/>
      <c r="E110" s="23"/>
      <c r="F110" s="24"/>
      <c r="G110" s="23"/>
      <c r="H110" s="24"/>
      <c r="I110" s="23"/>
      <c r="J110" s="223"/>
      <c r="K110" s="45"/>
      <c r="L110" s="1"/>
      <c r="M110" s="1"/>
    </row>
    <row r="111" spans="1:13" s="29" customFormat="1" ht="71.25" customHeight="1" x14ac:dyDescent="0.25">
      <c r="A111" s="98" t="s">
        <v>52</v>
      </c>
      <c r="B111" s="99" t="s">
        <v>70</v>
      </c>
      <c r="C111" s="100">
        <f>SUM(C112:C116)</f>
        <v>99277.73</v>
      </c>
      <c r="D111" s="100">
        <f>SUM(D112:D116)</f>
        <v>75335.929999999993</v>
      </c>
      <c r="E111" s="100">
        <f>SUM(E112:E116)</f>
        <v>32418.69</v>
      </c>
      <c r="F111" s="101">
        <f>E111/D111</f>
        <v>0.43030000000000002</v>
      </c>
      <c r="G111" s="100">
        <f>SUM(G112:G116)</f>
        <v>32418.69</v>
      </c>
      <c r="H111" s="101">
        <f>G111/D111</f>
        <v>0.43030000000000002</v>
      </c>
      <c r="I111" s="100">
        <f>SUM(I112:I116)</f>
        <v>48691.040000000001</v>
      </c>
      <c r="J111" s="171"/>
      <c r="K111" s="45"/>
      <c r="L111" s="1"/>
      <c r="M111" s="1"/>
    </row>
    <row r="112" spans="1:13" s="7" customFormat="1" x14ac:dyDescent="0.25">
      <c r="A112" s="87"/>
      <c r="B112" s="88" t="s">
        <v>4</v>
      </c>
      <c r="C112" s="89">
        <f>C118</f>
        <v>0</v>
      </c>
      <c r="D112" s="89">
        <f>D118</f>
        <v>0</v>
      </c>
      <c r="E112" s="89">
        <f>E118</f>
        <v>0</v>
      </c>
      <c r="F112" s="86"/>
      <c r="G112" s="89"/>
      <c r="H112" s="86"/>
      <c r="I112" s="89"/>
      <c r="J112" s="171"/>
      <c r="K112" s="45"/>
      <c r="L112" s="1"/>
      <c r="M112" s="1"/>
    </row>
    <row r="113" spans="1:13" s="7" customFormat="1" x14ac:dyDescent="0.25">
      <c r="A113" s="87"/>
      <c r="B113" s="88" t="s">
        <v>47</v>
      </c>
      <c r="C113" s="89">
        <f t="shared" ref="C113:E114" si="33">C119+C125</f>
        <v>70963.7</v>
      </c>
      <c r="D113" s="89">
        <f t="shared" si="33"/>
        <v>47021.9</v>
      </c>
      <c r="E113" s="89">
        <f t="shared" si="33"/>
        <v>24314.02</v>
      </c>
      <c r="F113" s="86">
        <f>E113/D113</f>
        <v>0.5171</v>
      </c>
      <c r="G113" s="89">
        <f>G119+G125</f>
        <v>24314.02</v>
      </c>
      <c r="H113" s="86">
        <f>G113/D113</f>
        <v>0.5171</v>
      </c>
      <c r="I113" s="89">
        <f>I119+I125</f>
        <v>36518.28</v>
      </c>
      <c r="J113" s="171"/>
      <c r="K113" s="45"/>
      <c r="L113" s="1"/>
      <c r="M113" s="1"/>
    </row>
    <row r="114" spans="1:13" s="7" customFormat="1" x14ac:dyDescent="0.25">
      <c r="A114" s="87"/>
      <c r="B114" s="88" t="s">
        <v>37</v>
      </c>
      <c r="C114" s="89">
        <f t="shared" si="33"/>
        <v>28314.03</v>
      </c>
      <c r="D114" s="89">
        <f t="shared" si="33"/>
        <v>28314.03</v>
      </c>
      <c r="E114" s="89">
        <f t="shared" si="33"/>
        <v>8104.67</v>
      </c>
      <c r="F114" s="86">
        <f>E114/D114</f>
        <v>0.28620000000000001</v>
      </c>
      <c r="G114" s="89">
        <f>G120+G126</f>
        <v>8104.67</v>
      </c>
      <c r="H114" s="86">
        <f>G114/D114</f>
        <v>0.28620000000000001</v>
      </c>
      <c r="I114" s="89">
        <f>I120+I126</f>
        <v>12172.76</v>
      </c>
      <c r="J114" s="171"/>
      <c r="K114" s="45"/>
      <c r="L114" s="1"/>
      <c r="M114" s="1"/>
    </row>
    <row r="115" spans="1:13" s="7" customFormat="1" x14ac:dyDescent="0.25">
      <c r="A115" s="87"/>
      <c r="B115" s="88" t="s">
        <v>13</v>
      </c>
      <c r="C115" s="89">
        <f t="shared" ref="C115:D116" si="34">C121</f>
        <v>0</v>
      </c>
      <c r="D115" s="89">
        <f t="shared" si="34"/>
        <v>0</v>
      </c>
      <c r="E115" s="89">
        <f>E121</f>
        <v>0</v>
      </c>
      <c r="F115" s="86"/>
      <c r="G115" s="89">
        <f>G121</f>
        <v>0</v>
      </c>
      <c r="H115" s="86"/>
      <c r="I115" s="23">
        <f t="shared" ref="I115" si="35">I121</f>
        <v>0</v>
      </c>
      <c r="J115" s="171"/>
      <c r="K115" s="45"/>
      <c r="L115" s="1"/>
      <c r="M115" s="1"/>
    </row>
    <row r="116" spans="1:13" s="7" customFormat="1" x14ac:dyDescent="0.25">
      <c r="A116" s="87"/>
      <c r="B116" s="88" t="s">
        <v>5</v>
      </c>
      <c r="C116" s="89">
        <f t="shared" si="34"/>
        <v>0</v>
      </c>
      <c r="D116" s="89">
        <f t="shared" si="34"/>
        <v>0</v>
      </c>
      <c r="E116" s="89">
        <f>E122</f>
        <v>0</v>
      </c>
      <c r="F116" s="86"/>
      <c r="G116" s="89"/>
      <c r="H116" s="86"/>
      <c r="I116" s="23"/>
      <c r="J116" s="171"/>
      <c r="K116" s="45"/>
      <c r="L116" s="1"/>
      <c r="M116" s="1"/>
    </row>
    <row r="117" spans="1:13" s="30" customFormat="1" x14ac:dyDescent="0.25">
      <c r="A117" s="87" t="s">
        <v>53</v>
      </c>
      <c r="B117" s="83" t="s">
        <v>50</v>
      </c>
      <c r="C117" s="84">
        <f>SUM(C118:C122)</f>
        <v>13091.9</v>
      </c>
      <c r="D117" s="84">
        <f>SUM(D118:D122)</f>
        <v>13091.9</v>
      </c>
      <c r="E117" s="84">
        <f>SUM(E118:E122)</f>
        <v>8424.0400000000009</v>
      </c>
      <c r="F117" s="85">
        <f>E117/D117</f>
        <v>0.64349999999999996</v>
      </c>
      <c r="G117" s="84">
        <f>SUM(G118:G122)</f>
        <v>8424.0400000000009</v>
      </c>
      <c r="H117" s="85">
        <f>G117/D117</f>
        <v>0.64349999999999996</v>
      </c>
      <c r="I117" s="84">
        <f>SUM(I118:I122)</f>
        <v>8424.0400000000009</v>
      </c>
      <c r="J117" s="157" t="s">
        <v>92</v>
      </c>
      <c r="K117" s="45"/>
      <c r="L117" s="1"/>
      <c r="M117" s="1"/>
    </row>
    <row r="118" spans="1:13" s="7" customFormat="1" ht="25.5" customHeight="1" x14ac:dyDescent="0.25">
      <c r="A118" s="87"/>
      <c r="B118" s="88" t="s">
        <v>4</v>
      </c>
      <c r="C118" s="89"/>
      <c r="D118" s="90"/>
      <c r="E118" s="89"/>
      <c r="F118" s="86"/>
      <c r="G118" s="89"/>
      <c r="H118" s="86"/>
      <c r="I118" s="89"/>
      <c r="J118" s="157"/>
      <c r="K118" s="45"/>
      <c r="L118" s="1"/>
      <c r="M118" s="1"/>
    </row>
    <row r="119" spans="1:13" s="7" customFormat="1" x14ac:dyDescent="0.25">
      <c r="A119" s="87"/>
      <c r="B119" s="88" t="s">
        <v>47</v>
      </c>
      <c r="C119" s="89">
        <v>6324.33</v>
      </c>
      <c r="D119" s="89">
        <v>6324.33</v>
      </c>
      <c r="E119" s="89">
        <v>6318.03</v>
      </c>
      <c r="F119" s="86">
        <f>E119/D119</f>
        <v>0.999</v>
      </c>
      <c r="G119" s="89">
        <v>6318.03</v>
      </c>
      <c r="H119" s="86">
        <f>G119/D119</f>
        <v>0.999</v>
      </c>
      <c r="I119" s="89">
        <v>6318.03</v>
      </c>
      <c r="J119" s="157"/>
      <c r="K119" s="45"/>
      <c r="L119" s="1"/>
      <c r="M119" s="1"/>
    </row>
    <row r="120" spans="1:13" s="7" customFormat="1" x14ac:dyDescent="0.25">
      <c r="A120" s="87"/>
      <c r="B120" s="88" t="s">
        <v>37</v>
      </c>
      <c r="C120" s="89">
        <v>6767.57</v>
      </c>
      <c r="D120" s="89">
        <v>6767.57</v>
      </c>
      <c r="E120" s="89">
        <v>2106.0100000000002</v>
      </c>
      <c r="F120" s="86">
        <f>E120/D120</f>
        <v>0.31119999999999998</v>
      </c>
      <c r="G120" s="89">
        <v>2106.0100000000002</v>
      </c>
      <c r="H120" s="86">
        <f>G120/D120</f>
        <v>0.31119999999999998</v>
      </c>
      <c r="I120" s="89">
        <v>2106.0100000000002</v>
      </c>
      <c r="J120" s="157"/>
      <c r="K120" s="45"/>
      <c r="L120" s="1"/>
      <c r="M120" s="1"/>
    </row>
    <row r="121" spans="1:13" s="7" customFormat="1" ht="28.5" customHeight="1" x14ac:dyDescent="0.25">
      <c r="A121" s="87"/>
      <c r="B121" s="88" t="s">
        <v>13</v>
      </c>
      <c r="C121" s="89">
        <v>0</v>
      </c>
      <c r="D121" s="89">
        <v>0</v>
      </c>
      <c r="E121" s="89"/>
      <c r="F121" s="86"/>
      <c r="G121" s="89"/>
      <c r="H121" s="86">
        <v>0</v>
      </c>
      <c r="I121" s="89"/>
      <c r="J121" s="157"/>
      <c r="K121" s="45"/>
      <c r="L121" s="1"/>
      <c r="M121" s="1"/>
    </row>
    <row r="122" spans="1:13" s="7" customFormat="1" ht="28.5" customHeight="1" x14ac:dyDescent="0.25">
      <c r="A122" s="96"/>
      <c r="B122" s="88" t="s">
        <v>5</v>
      </c>
      <c r="C122" s="89"/>
      <c r="D122" s="90"/>
      <c r="E122" s="89"/>
      <c r="F122" s="86"/>
      <c r="G122" s="89"/>
      <c r="H122" s="86"/>
      <c r="I122" s="97"/>
      <c r="J122" s="157"/>
      <c r="K122" s="45"/>
      <c r="L122" s="1"/>
      <c r="M122" s="1"/>
    </row>
    <row r="123" spans="1:13" s="7" customFormat="1" x14ac:dyDescent="0.25">
      <c r="A123" s="87" t="s">
        <v>63</v>
      </c>
      <c r="B123" s="83" t="s">
        <v>64</v>
      </c>
      <c r="C123" s="84">
        <f>SUM(C124:C128)</f>
        <v>86185.83</v>
      </c>
      <c r="D123" s="84">
        <f>SUM(D124:D128)</f>
        <v>62244.03</v>
      </c>
      <c r="E123" s="84">
        <f>SUM(E124:E128)</f>
        <v>23994.65</v>
      </c>
      <c r="F123" s="85">
        <f>E123/D123</f>
        <v>0.38550000000000001</v>
      </c>
      <c r="G123" s="84">
        <f>SUM(G124:G128)</f>
        <v>23994.65</v>
      </c>
      <c r="H123" s="85">
        <f>G123/D123</f>
        <v>0.38550000000000001</v>
      </c>
      <c r="I123" s="84">
        <f>SUM(I124:I128)</f>
        <v>40267</v>
      </c>
      <c r="J123" s="216" t="s">
        <v>115</v>
      </c>
      <c r="K123" s="45"/>
      <c r="L123" s="1"/>
      <c r="M123" s="1"/>
    </row>
    <row r="124" spans="1:13" s="7" customFormat="1" x14ac:dyDescent="0.25">
      <c r="A124" s="87"/>
      <c r="B124" s="88" t="s">
        <v>4</v>
      </c>
      <c r="C124" s="89"/>
      <c r="D124" s="90"/>
      <c r="E124" s="89"/>
      <c r="F124" s="86"/>
      <c r="G124" s="89"/>
      <c r="H124" s="86"/>
      <c r="I124" s="89"/>
      <c r="J124" s="217"/>
      <c r="K124" s="45"/>
      <c r="L124" s="1"/>
      <c r="M124" s="1"/>
    </row>
    <row r="125" spans="1:13" s="7" customFormat="1" x14ac:dyDescent="0.25">
      <c r="A125" s="87"/>
      <c r="B125" s="88" t="s">
        <v>47</v>
      </c>
      <c r="C125" s="89">
        <v>64639.37</v>
      </c>
      <c r="D125" s="89">
        <v>40697.57</v>
      </c>
      <c r="E125" s="89">
        <v>17995.990000000002</v>
      </c>
      <c r="F125" s="86">
        <f>E125/D125</f>
        <v>0.44219999999999998</v>
      </c>
      <c r="G125" s="89">
        <v>17995.990000000002</v>
      </c>
      <c r="H125" s="86">
        <f>G125/D125</f>
        <v>0.44219999999999998</v>
      </c>
      <c r="I125" s="89">
        <v>30200.25</v>
      </c>
      <c r="J125" s="217"/>
      <c r="K125" s="45"/>
      <c r="L125" s="1"/>
      <c r="M125" s="1"/>
    </row>
    <row r="126" spans="1:13" s="7" customFormat="1" x14ac:dyDescent="0.25">
      <c r="A126" s="87"/>
      <c r="B126" s="88" t="s">
        <v>37</v>
      </c>
      <c r="C126" s="89">
        <v>21546.46</v>
      </c>
      <c r="D126" s="89">
        <v>21546.46</v>
      </c>
      <c r="E126" s="89">
        <v>5998.66</v>
      </c>
      <c r="F126" s="86">
        <f>E126/D126</f>
        <v>0.27839999999999998</v>
      </c>
      <c r="G126" s="89">
        <v>5998.66</v>
      </c>
      <c r="H126" s="86">
        <f>G126/D126</f>
        <v>0.27839999999999998</v>
      </c>
      <c r="I126" s="89">
        <v>10066.75</v>
      </c>
      <c r="J126" s="217"/>
      <c r="K126" s="45"/>
      <c r="L126" s="1"/>
      <c r="M126" s="1"/>
    </row>
    <row r="127" spans="1:13" s="7" customFormat="1" x14ac:dyDescent="0.25">
      <c r="A127" s="87"/>
      <c r="B127" s="88" t="s">
        <v>13</v>
      </c>
      <c r="C127" s="89">
        <v>0</v>
      </c>
      <c r="D127" s="89">
        <v>0</v>
      </c>
      <c r="E127" s="89"/>
      <c r="F127" s="86"/>
      <c r="G127" s="89"/>
      <c r="H127" s="86">
        <v>0</v>
      </c>
      <c r="I127" s="89"/>
      <c r="J127" s="217"/>
      <c r="K127" s="45"/>
      <c r="L127" s="1"/>
      <c r="M127" s="1"/>
    </row>
    <row r="128" spans="1:13" s="7" customFormat="1" x14ac:dyDescent="0.25">
      <c r="A128" s="96"/>
      <c r="B128" s="88" t="s">
        <v>5</v>
      </c>
      <c r="C128" s="89"/>
      <c r="D128" s="90"/>
      <c r="E128" s="89"/>
      <c r="F128" s="86"/>
      <c r="G128" s="89"/>
      <c r="H128" s="86"/>
      <c r="I128" s="97"/>
      <c r="J128" s="218"/>
      <c r="K128" s="45"/>
      <c r="L128" s="1"/>
      <c r="M128" s="1"/>
    </row>
    <row r="129" spans="1:13" s="28" customFormat="1" ht="57" customHeight="1" x14ac:dyDescent="0.25">
      <c r="A129" s="102" t="s">
        <v>40</v>
      </c>
      <c r="B129" s="99" t="s">
        <v>71</v>
      </c>
      <c r="C129" s="100">
        <f>SUM(C130:C134)</f>
        <v>38696.410000000003</v>
      </c>
      <c r="D129" s="100">
        <f t="shared" ref="D129" si="36">SUM(D130:D134)</f>
        <v>20173.45</v>
      </c>
      <c r="E129" s="100">
        <f>SUM(E130:E134)</f>
        <v>18000.37</v>
      </c>
      <c r="F129" s="101">
        <f t="shared" ref="F129:F138" si="37">E129/D129</f>
        <v>0.89229999999999998</v>
      </c>
      <c r="G129" s="100">
        <f>SUM(G130:G134)</f>
        <v>18000.25</v>
      </c>
      <c r="H129" s="101">
        <f t="shared" ref="H129:H138" si="38">G129/D129</f>
        <v>0.89229999999999998</v>
      </c>
      <c r="I129" s="100">
        <f>SUM(I130:I134)</f>
        <v>20173.330000000002</v>
      </c>
      <c r="J129" s="162"/>
      <c r="K129" s="45"/>
      <c r="L129" s="1"/>
      <c r="M129" s="1"/>
    </row>
    <row r="130" spans="1:13" s="6" customFormat="1" x14ac:dyDescent="0.25">
      <c r="A130" s="103"/>
      <c r="B130" s="88" t="s">
        <v>4</v>
      </c>
      <c r="C130" s="89">
        <f>C136+C142+C148+C154</f>
        <v>31334.73</v>
      </c>
      <c r="D130" s="89">
        <f>D136+D142+D148+D154</f>
        <v>12807.33</v>
      </c>
      <c r="E130" s="89">
        <f>E136+E142+E148+E154</f>
        <v>11819.19</v>
      </c>
      <c r="F130" s="86">
        <f t="shared" si="37"/>
        <v>0.92279999999999995</v>
      </c>
      <c r="G130" s="89">
        <f>G136+G142+G148+G154</f>
        <v>11819.19</v>
      </c>
      <c r="H130" s="86">
        <f t="shared" si="38"/>
        <v>0.92279999999999995</v>
      </c>
      <c r="I130" s="89">
        <f>I136+I142+I148+I154</f>
        <v>12807.33</v>
      </c>
      <c r="J130" s="162"/>
      <c r="K130" s="45"/>
      <c r="L130" s="1"/>
      <c r="M130" s="1"/>
    </row>
    <row r="131" spans="1:13" s="6" customFormat="1" x14ac:dyDescent="0.25">
      <c r="A131" s="103"/>
      <c r="B131" s="88" t="s">
        <v>36</v>
      </c>
      <c r="C131" s="89">
        <f>C137+C143+C149+C155</f>
        <v>7101.89</v>
      </c>
      <c r="D131" s="89">
        <f t="shared" ref="C131:D134" si="39">D137+D143+D149+D155</f>
        <v>7101.89</v>
      </c>
      <c r="E131" s="89">
        <f>E137+E143+E149+E155</f>
        <v>5979.12</v>
      </c>
      <c r="F131" s="86">
        <f t="shared" si="37"/>
        <v>0.84189999999999998</v>
      </c>
      <c r="G131" s="89">
        <f t="shared" ref="G131" si="40">G137+G143+G149+G155</f>
        <v>5979</v>
      </c>
      <c r="H131" s="86">
        <f t="shared" si="38"/>
        <v>0.84189999999999998</v>
      </c>
      <c r="I131" s="89">
        <f t="shared" ref="I131" si="41">I137+I143+I149+I155</f>
        <v>7101.77</v>
      </c>
      <c r="J131" s="162"/>
      <c r="K131" s="45"/>
      <c r="L131" s="1"/>
      <c r="M131" s="1"/>
    </row>
    <row r="132" spans="1:13" s="6" customFormat="1" x14ac:dyDescent="0.25">
      <c r="A132" s="103"/>
      <c r="B132" s="88" t="s">
        <v>37</v>
      </c>
      <c r="C132" s="89">
        <f t="shared" si="39"/>
        <v>259.79000000000002</v>
      </c>
      <c r="D132" s="89">
        <f t="shared" si="39"/>
        <v>264.23</v>
      </c>
      <c r="E132" s="89">
        <f t="shared" ref="E132:G132" si="42">E138+E144+E150+E156</f>
        <v>202.06</v>
      </c>
      <c r="F132" s="86">
        <f t="shared" si="37"/>
        <v>0.76470000000000005</v>
      </c>
      <c r="G132" s="89">
        <f t="shared" si="42"/>
        <v>202.06</v>
      </c>
      <c r="H132" s="86">
        <f t="shared" si="38"/>
        <v>0.76470000000000005</v>
      </c>
      <c r="I132" s="89">
        <f t="shared" ref="I132" si="43">I138+I144+I150+I156</f>
        <v>264.23</v>
      </c>
      <c r="J132" s="162"/>
      <c r="K132" s="45"/>
      <c r="L132" s="1"/>
      <c r="M132" s="1"/>
    </row>
    <row r="133" spans="1:13" s="6" customFormat="1" x14ac:dyDescent="0.25">
      <c r="A133" s="103"/>
      <c r="B133" s="88" t="s">
        <v>13</v>
      </c>
      <c r="C133" s="89">
        <f t="shared" si="39"/>
        <v>0</v>
      </c>
      <c r="D133" s="89">
        <f t="shared" si="39"/>
        <v>0</v>
      </c>
      <c r="E133" s="89">
        <f t="shared" ref="E133:G133" si="44">E139+E145+E151+E157</f>
        <v>0</v>
      </c>
      <c r="F133" s="86"/>
      <c r="G133" s="89">
        <f t="shared" si="44"/>
        <v>0</v>
      </c>
      <c r="H133" s="86"/>
      <c r="I133" s="89">
        <f t="shared" ref="I133" si="45">I139+I145+I151+I157</f>
        <v>0</v>
      </c>
      <c r="J133" s="162"/>
      <c r="K133" s="45"/>
      <c r="L133" s="1"/>
      <c r="M133" s="1"/>
    </row>
    <row r="134" spans="1:13" s="6" customFormat="1" collapsed="1" x14ac:dyDescent="0.25">
      <c r="A134" s="103"/>
      <c r="B134" s="88" t="s">
        <v>5</v>
      </c>
      <c r="C134" s="89">
        <f t="shared" si="39"/>
        <v>0</v>
      </c>
      <c r="D134" s="89">
        <f t="shared" si="39"/>
        <v>0</v>
      </c>
      <c r="E134" s="89">
        <f t="shared" ref="E134:G134" si="46">E140+E146+E152+E158</f>
        <v>0</v>
      </c>
      <c r="F134" s="86"/>
      <c r="G134" s="89">
        <f t="shared" si="46"/>
        <v>0</v>
      </c>
      <c r="H134" s="86"/>
      <c r="I134" s="89">
        <f t="shared" ref="I134" si="47">I140+I146+I152+I158</f>
        <v>0</v>
      </c>
      <c r="J134" s="162"/>
      <c r="K134" s="45"/>
      <c r="L134" s="1"/>
      <c r="M134" s="1"/>
    </row>
    <row r="135" spans="1:13" s="31" customFormat="1" ht="60.75" x14ac:dyDescent="0.25">
      <c r="A135" s="96" t="s">
        <v>41</v>
      </c>
      <c r="B135" s="83" t="s">
        <v>73</v>
      </c>
      <c r="C135" s="84">
        <f t="shared" ref="C135:E135" si="48">SUM(C136:C140)</f>
        <v>5280.19</v>
      </c>
      <c r="D135" s="84">
        <f t="shared" si="48"/>
        <v>5284.63</v>
      </c>
      <c r="E135" s="84">
        <f t="shared" si="48"/>
        <v>4041.19</v>
      </c>
      <c r="F135" s="85">
        <f>E135/D135</f>
        <v>0.76470000000000005</v>
      </c>
      <c r="G135" s="84">
        <f>SUM(G136:G140)</f>
        <v>4041.19</v>
      </c>
      <c r="H135" s="85">
        <f t="shared" si="38"/>
        <v>0.76470000000000005</v>
      </c>
      <c r="I135" s="84">
        <f>I136+I137+I138</f>
        <v>5284.63</v>
      </c>
      <c r="J135" s="163" t="s">
        <v>107</v>
      </c>
      <c r="K135" s="45"/>
      <c r="L135" s="1"/>
      <c r="M135" s="1"/>
    </row>
    <row r="136" spans="1:13" s="6" customFormat="1" ht="36.75" customHeight="1" x14ac:dyDescent="0.25">
      <c r="A136" s="96"/>
      <c r="B136" s="88" t="s">
        <v>49</v>
      </c>
      <c r="C136" s="89">
        <v>248.63</v>
      </c>
      <c r="D136" s="89">
        <v>248.63</v>
      </c>
      <c r="E136" s="89">
        <v>190.13</v>
      </c>
      <c r="F136" s="85">
        <f>E136/D136</f>
        <v>0.76470000000000005</v>
      </c>
      <c r="G136" s="89">
        <v>190.13</v>
      </c>
      <c r="H136" s="85">
        <f>G136/D136</f>
        <v>0.76470000000000005</v>
      </c>
      <c r="I136" s="89">
        <f>D136</f>
        <v>248.63</v>
      </c>
      <c r="J136" s="163"/>
      <c r="K136" s="45"/>
      <c r="L136" s="1"/>
      <c r="M136" s="1"/>
    </row>
    <row r="137" spans="1:13" s="6" customFormat="1" ht="36.75" customHeight="1" x14ac:dyDescent="0.25">
      <c r="A137" s="96"/>
      <c r="B137" s="88" t="s">
        <v>47</v>
      </c>
      <c r="C137" s="89">
        <v>4771.7700000000004</v>
      </c>
      <c r="D137" s="89">
        <v>4771.7700000000004</v>
      </c>
      <c r="E137" s="89">
        <v>3649</v>
      </c>
      <c r="F137" s="85">
        <f>E137/D137</f>
        <v>0.76470000000000005</v>
      </c>
      <c r="G137" s="89">
        <v>3649</v>
      </c>
      <c r="H137" s="85">
        <f>G137/D137</f>
        <v>0.76470000000000005</v>
      </c>
      <c r="I137" s="89">
        <f t="shared" ref="I137:I138" si="49">D137</f>
        <v>4771.7700000000004</v>
      </c>
      <c r="J137" s="163"/>
      <c r="K137" s="45"/>
      <c r="L137" s="1"/>
      <c r="M137" s="1"/>
    </row>
    <row r="138" spans="1:13" s="6" customFormat="1" x14ac:dyDescent="0.25">
      <c r="A138" s="96"/>
      <c r="B138" s="88" t="s">
        <v>37</v>
      </c>
      <c r="C138" s="89">
        <v>259.79000000000002</v>
      </c>
      <c r="D138" s="89">
        <v>264.23</v>
      </c>
      <c r="E138" s="89">
        <v>202.06</v>
      </c>
      <c r="F138" s="86">
        <f t="shared" si="37"/>
        <v>0.76470000000000005</v>
      </c>
      <c r="G138" s="89">
        <v>202.06</v>
      </c>
      <c r="H138" s="85">
        <f t="shared" si="38"/>
        <v>0.76470000000000005</v>
      </c>
      <c r="I138" s="89">
        <f t="shared" si="49"/>
        <v>264.23</v>
      </c>
      <c r="J138" s="163"/>
      <c r="K138" s="45"/>
      <c r="L138" s="1"/>
      <c r="M138" s="1"/>
    </row>
    <row r="139" spans="1:13" s="6" customFormat="1" x14ac:dyDescent="0.25">
      <c r="A139" s="96"/>
      <c r="B139" s="88" t="s">
        <v>13</v>
      </c>
      <c r="C139" s="89"/>
      <c r="D139" s="90"/>
      <c r="E139" s="89"/>
      <c r="F139" s="86"/>
      <c r="G139" s="89"/>
      <c r="H139" s="86"/>
      <c r="I139" s="70"/>
      <c r="J139" s="163"/>
      <c r="K139" s="45"/>
      <c r="L139" s="1"/>
      <c r="M139" s="1"/>
    </row>
    <row r="140" spans="1:13" s="6" customFormat="1" ht="31.5" customHeight="1" collapsed="1" x14ac:dyDescent="0.25">
      <c r="A140" s="96"/>
      <c r="B140" s="88" t="s">
        <v>5</v>
      </c>
      <c r="C140" s="89"/>
      <c r="D140" s="90"/>
      <c r="E140" s="89"/>
      <c r="F140" s="86"/>
      <c r="G140" s="89"/>
      <c r="H140" s="86"/>
      <c r="I140" s="70"/>
      <c r="J140" s="164"/>
      <c r="K140" s="45"/>
      <c r="L140" s="1"/>
      <c r="M140" s="1"/>
    </row>
    <row r="141" spans="1:13" s="31" customFormat="1" ht="123" customHeight="1" x14ac:dyDescent="0.25">
      <c r="A141" s="96" t="s">
        <v>42</v>
      </c>
      <c r="B141" s="83" t="s">
        <v>65</v>
      </c>
      <c r="C141" s="84">
        <f t="shared" ref="C141" si="50">SUM(C142:C146)</f>
        <v>11</v>
      </c>
      <c r="D141" s="84">
        <f>SUM(D142:D146)</f>
        <v>11</v>
      </c>
      <c r="E141" s="84">
        <f>SUM(E142:E146)</f>
        <v>11</v>
      </c>
      <c r="F141" s="86">
        <f>E141/D141</f>
        <v>1</v>
      </c>
      <c r="G141" s="84">
        <f>G142+G143+G144+G145+G146</f>
        <v>11</v>
      </c>
      <c r="H141" s="85">
        <f t="shared" ref="H141:H149" si="51">G141/D141</f>
        <v>1</v>
      </c>
      <c r="I141" s="145">
        <f>D141</f>
        <v>11</v>
      </c>
      <c r="J141" s="154" t="s">
        <v>96</v>
      </c>
      <c r="K141" s="45"/>
      <c r="L141" s="1"/>
      <c r="M141" s="1"/>
    </row>
    <row r="142" spans="1:13" s="6" customFormat="1" ht="20.25" customHeight="1" x14ac:dyDescent="0.25">
      <c r="A142" s="96"/>
      <c r="B142" s="88" t="s">
        <v>4</v>
      </c>
      <c r="C142" s="89"/>
      <c r="D142" s="89"/>
      <c r="E142" s="89"/>
      <c r="F142" s="86"/>
      <c r="G142" s="89"/>
      <c r="H142" s="86"/>
      <c r="I142" s="146"/>
      <c r="J142" s="219"/>
      <c r="K142" s="45"/>
      <c r="L142" s="1"/>
      <c r="M142" s="1"/>
    </row>
    <row r="143" spans="1:13" s="6" customFormat="1" x14ac:dyDescent="0.25">
      <c r="A143" s="96"/>
      <c r="B143" s="88" t="s">
        <v>36</v>
      </c>
      <c r="C143" s="89">
        <v>11</v>
      </c>
      <c r="D143" s="89">
        <v>11</v>
      </c>
      <c r="E143" s="89">
        <v>11</v>
      </c>
      <c r="F143" s="86">
        <f>E143/D143</f>
        <v>1</v>
      </c>
      <c r="G143" s="89">
        <v>11</v>
      </c>
      <c r="H143" s="86">
        <f t="shared" si="51"/>
        <v>1</v>
      </c>
      <c r="I143" s="145">
        <f>D143</f>
        <v>11</v>
      </c>
      <c r="J143" s="219"/>
      <c r="K143" s="45"/>
      <c r="L143" s="1"/>
      <c r="M143" s="1"/>
    </row>
    <row r="144" spans="1:13" s="6" customFormat="1" ht="27.75" customHeight="1" x14ac:dyDescent="0.25">
      <c r="A144" s="96"/>
      <c r="B144" s="88" t="s">
        <v>37</v>
      </c>
      <c r="C144" s="89"/>
      <c r="D144" s="89"/>
      <c r="E144" s="89"/>
      <c r="F144" s="86"/>
      <c r="G144" s="89"/>
      <c r="H144" s="86"/>
      <c r="I144" s="146"/>
      <c r="J144" s="219"/>
      <c r="K144" s="45"/>
      <c r="L144" s="1"/>
      <c r="M144" s="1"/>
    </row>
    <row r="145" spans="1:13" s="6" customFormat="1" x14ac:dyDescent="0.25">
      <c r="A145" s="96"/>
      <c r="B145" s="88" t="s">
        <v>13</v>
      </c>
      <c r="C145" s="89"/>
      <c r="D145" s="89"/>
      <c r="E145" s="89"/>
      <c r="F145" s="86"/>
      <c r="G145" s="89"/>
      <c r="H145" s="86"/>
      <c r="I145" s="146"/>
      <c r="J145" s="219"/>
      <c r="K145" s="45"/>
      <c r="L145" s="1"/>
      <c r="M145" s="1"/>
    </row>
    <row r="146" spans="1:13" s="6" customFormat="1" collapsed="1" x14ac:dyDescent="0.25">
      <c r="A146" s="96"/>
      <c r="B146" s="88" t="s">
        <v>5</v>
      </c>
      <c r="C146" s="89"/>
      <c r="D146" s="89"/>
      <c r="E146" s="89"/>
      <c r="F146" s="86"/>
      <c r="G146" s="89"/>
      <c r="H146" s="86"/>
      <c r="I146" s="146"/>
      <c r="J146" s="220"/>
      <c r="K146" s="45"/>
      <c r="L146" s="1"/>
      <c r="M146" s="1"/>
    </row>
    <row r="147" spans="1:13" s="32" customFormat="1" ht="240" customHeight="1" outlineLevel="1" x14ac:dyDescent="0.25">
      <c r="A147" s="96" t="s">
        <v>43</v>
      </c>
      <c r="B147" s="83" t="s">
        <v>66</v>
      </c>
      <c r="C147" s="84">
        <f>SUM(C148:C152)</f>
        <v>33405.22</v>
      </c>
      <c r="D147" s="84">
        <f>SUM(D148:D152)</f>
        <v>14877.82</v>
      </c>
      <c r="E147" s="84">
        <f t="shared" ref="E147" si="52">SUM(E148:E152)</f>
        <v>13948.18</v>
      </c>
      <c r="F147" s="85">
        <f t="shared" ref="F147:F149" si="53">E147/D147</f>
        <v>0.9375</v>
      </c>
      <c r="G147" s="84">
        <f>SUM(G148:G152)</f>
        <v>13948.06</v>
      </c>
      <c r="H147" s="85">
        <f t="shared" si="51"/>
        <v>0.9375</v>
      </c>
      <c r="I147" s="89">
        <f>I148+I149</f>
        <v>14877.7</v>
      </c>
      <c r="J147" s="170" t="s">
        <v>133</v>
      </c>
      <c r="K147" s="45"/>
      <c r="L147" s="1"/>
      <c r="M147" s="1"/>
    </row>
    <row r="148" spans="1:13" s="6" customFormat="1" ht="36" customHeight="1" outlineLevel="1" x14ac:dyDescent="0.25">
      <c r="A148" s="96"/>
      <c r="B148" s="88" t="s">
        <v>4</v>
      </c>
      <c r="C148" s="89">
        <f>3552.7+27533.4</f>
        <v>31086.1</v>
      </c>
      <c r="D148" s="89">
        <f>10782.3+1776.4</f>
        <v>12558.7</v>
      </c>
      <c r="E148" s="89">
        <f>1776.35+9852.71</f>
        <v>11629.06</v>
      </c>
      <c r="F148" s="86">
        <f t="shared" si="53"/>
        <v>0.92600000000000005</v>
      </c>
      <c r="G148" s="89">
        <f>1776.35+9852.71</f>
        <v>11629.06</v>
      </c>
      <c r="H148" s="86">
        <f t="shared" si="51"/>
        <v>0.92600000000000005</v>
      </c>
      <c r="I148" s="89">
        <f>D148</f>
        <v>12558.7</v>
      </c>
      <c r="J148" s="163"/>
      <c r="K148" s="45"/>
      <c r="L148" s="1"/>
      <c r="M148" s="1"/>
    </row>
    <row r="149" spans="1:13" s="6" customFormat="1" ht="36" customHeight="1" outlineLevel="1" x14ac:dyDescent="0.25">
      <c r="A149" s="96"/>
      <c r="B149" s="88" t="s">
        <v>36</v>
      </c>
      <c r="C149" s="89">
        <v>2319.12</v>
      </c>
      <c r="D149" s="89">
        <v>2319.12</v>
      </c>
      <c r="E149" s="89">
        <v>2319.12</v>
      </c>
      <c r="F149" s="85">
        <f t="shared" si="53"/>
        <v>1</v>
      </c>
      <c r="G149" s="89">
        <v>2319</v>
      </c>
      <c r="H149" s="85">
        <f t="shared" si="51"/>
        <v>0.99990000000000001</v>
      </c>
      <c r="I149" s="89">
        <v>2319</v>
      </c>
      <c r="J149" s="163"/>
      <c r="K149" s="45"/>
      <c r="L149" s="1"/>
      <c r="M149" s="1"/>
    </row>
    <row r="150" spans="1:13" s="6" customFormat="1" ht="19.5" customHeight="1" outlineLevel="1" x14ac:dyDescent="0.25">
      <c r="A150" s="96"/>
      <c r="B150" s="88" t="s">
        <v>37</v>
      </c>
      <c r="C150" s="89"/>
      <c r="D150" s="89"/>
      <c r="E150" s="89"/>
      <c r="F150" s="86"/>
      <c r="G150" s="89"/>
      <c r="H150" s="86"/>
      <c r="I150" s="70"/>
      <c r="J150" s="163"/>
      <c r="K150" s="45"/>
      <c r="L150" s="1"/>
      <c r="M150" s="1"/>
    </row>
    <row r="151" spans="1:13" s="6" customFormat="1" ht="30" customHeight="1" outlineLevel="1" x14ac:dyDescent="0.25">
      <c r="A151" s="96"/>
      <c r="B151" s="88" t="s">
        <v>13</v>
      </c>
      <c r="C151" s="89"/>
      <c r="D151" s="90"/>
      <c r="E151" s="89"/>
      <c r="F151" s="86"/>
      <c r="G151" s="89"/>
      <c r="H151" s="86"/>
      <c r="I151" s="70"/>
      <c r="J151" s="163"/>
      <c r="K151" s="45"/>
      <c r="L151" s="1"/>
      <c r="M151" s="1"/>
    </row>
    <row r="152" spans="1:13" s="6" customFormat="1" ht="36" customHeight="1" outlineLevel="1" collapsed="1" x14ac:dyDescent="0.25">
      <c r="A152" s="96"/>
      <c r="B152" s="88" t="s">
        <v>5</v>
      </c>
      <c r="C152" s="89"/>
      <c r="D152" s="90"/>
      <c r="E152" s="89"/>
      <c r="F152" s="86"/>
      <c r="G152" s="89"/>
      <c r="H152" s="86"/>
      <c r="I152" s="70"/>
      <c r="J152" s="163"/>
      <c r="K152" s="45"/>
      <c r="L152" s="1"/>
      <c r="M152" s="1"/>
    </row>
    <row r="153" spans="1:13" s="62" customFormat="1" ht="48" customHeight="1" x14ac:dyDescent="0.25">
      <c r="A153" s="96" t="s">
        <v>44</v>
      </c>
      <c r="B153" s="83" t="s">
        <v>67</v>
      </c>
      <c r="C153" s="84">
        <f t="shared" ref="C153:E153" si="54">SUM(C154:C158)</f>
        <v>0</v>
      </c>
      <c r="D153" s="84">
        <f t="shared" si="54"/>
        <v>0</v>
      </c>
      <c r="E153" s="84">
        <f t="shared" si="54"/>
        <v>0</v>
      </c>
      <c r="F153" s="86"/>
      <c r="G153" s="84">
        <f>SUM(G154:G158)</f>
        <v>0</v>
      </c>
      <c r="H153" s="85"/>
      <c r="I153" s="89">
        <f>I154</f>
        <v>0</v>
      </c>
      <c r="J153" s="157" t="s">
        <v>69</v>
      </c>
      <c r="K153" s="45"/>
      <c r="L153" s="1"/>
      <c r="M153" s="1"/>
    </row>
    <row r="154" spans="1:13" s="6" customFormat="1" ht="27.75" customHeight="1" x14ac:dyDescent="0.25">
      <c r="A154" s="96"/>
      <c r="B154" s="88" t="s">
        <v>4</v>
      </c>
      <c r="C154" s="89"/>
      <c r="D154" s="89"/>
      <c r="E154" s="89"/>
      <c r="F154" s="86"/>
      <c r="G154" s="89"/>
      <c r="H154" s="86"/>
      <c r="I154" s="89"/>
      <c r="J154" s="157"/>
      <c r="K154" s="45"/>
      <c r="L154" s="1"/>
      <c r="M154" s="1"/>
    </row>
    <row r="155" spans="1:13" s="6" customFormat="1" ht="27.75" customHeight="1" x14ac:dyDescent="0.25">
      <c r="A155" s="96"/>
      <c r="B155" s="88" t="s">
        <v>36</v>
      </c>
      <c r="C155" s="89"/>
      <c r="D155" s="89"/>
      <c r="E155" s="89"/>
      <c r="F155" s="86"/>
      <c r="G155" s="89"/>
      <c r="H155" s="86"/>
      <c r="I155" s="97"/>
      <c r="J155" s="157"/>
      <c r="K155" s="45"/>
      <c r="L155" s="1"/>
      <c r="M155" s="1"/>
    </row>
    <row r="156" spans="1:13" s="6" customFormat="1" ht="29.25" customHeight="1" x14ac:dyDescent="0.25">
      <c r="A156" s="96"/>
      <c r="B156" s="88" t="s">
        <v>37</v>
      </c>
      <c r="C156" s="89"/>
      <c r="D156" s="89"/>
      <c r="E156" s="89"/>
      <c r="F156" s="86"/>
      <c r="G156" s="89"/>
      <c r="H156" s="86"/>
      <c r="I156" s="97"/>
      <c r="J156" s="157"/>
      <c r="K156" s="45"/>
      <c r="L156" s="1"/>
      <c r="M156" s="1"/>
    </row>
    <row r="157" spans="1:13" s="6" customFormat="1" ht="27.75" customHeight="1" x14ac:dyDescent="0.25">
      <c r="A157" s="96"/>
      <c r="B157" s="88" t="s">
        <v>13</v>
      </c>
      <c r="C157" s="89"/>
      <c r="D157" s="90"/>
      <c r="E157" s="89"/>
      <c r="F157" s="86"/>
      <c r="G157" s="89"/>
      <c r="H157" s="86"/>
      <c r="I157" s="97"/>
      <c r="J157" s="157"/>
      <c r="K157" s="45"/>
      <c r="L157" s="1"/>
      <c r="M157" s="1"/>
    </row>
    <row r="158" spans="1:13" s="6" customFormat="1" ht="27.75" customHeight="1" x14ac:dyDescent="0.25">
      <c r="A158" s="96"/>
      <c r="B158" s="88" t="s">
        <v>5</v>
      </c>
      <c r="C158" s="89"/>
      <c r="D158" s="90"/>
      <c r="E158" s="89"/>
      <c r="F158" s="86"/>
      <c r="G158" s="89"/>
      <c r="H158" s="86"/>
      <c r="I158" s="97"/>
      <c r="J158" s="157"/>
      <c r="K158" s="45"/>
      <c r="L158" s="1"/>
      <c r="M158" s="1"/>
    </row>
    <row r="159" spans="1:13" s="27" customFormat="1" x14ac:dyDescent="0.25">
      <c r="A159" s="208" t="s">
        <v>20</v>
      </c>
      <c r="B159" s="201" t="s">
        <v>111</v>
      </c>
      <c r="C159" s="161">
        <f>SUM(C161:C165)</f>
        <v>436093.16</v>
      </c>
      <c r="D159" s="161">
        <f>SUM(D161:D165)</f>
        <v>371988.52</v>
      </c>
      <c r="E159" s="214">
        <f>SUM(E161:E165)</f>
        <v>178515.53</v>
      </c>
      <c r="F159" s="187">
        <f>E159/D159</f>
        <v>0.47989999999999999</v>
      </c>
      <c r="G159" s="161">
        <f>SUM(G161:G165)</f>
        <v>178203.31</v>
      </c>
      <c r="H159" s="187">
        <f>G159/D159</f>
        <v>0.47910000000000003</v>
      </c>
      <c r="I159" s="161">
        <f>I161+I162+I163+I164+I165</f>
        <v>366493.29</v>
      </c>
      <c r="J159" s="209" t="s">
        <v>134</v>
      </c>
      <c r="K159" s="45"/>
      <c r="L159" s="1"/>
      <c r="M159" s="1"/>
    </row>
    <row r="160" spans="1:13" s="27" customFormat="1" ht="408.75" customHeight="1" x14ac:dyDescent="0.25">
      <c r="A160" s="208"/>
      <c r="B160" s="201"/>
      <c r="C160" s="161"/>
      <c r="D160" s="161"/>
      <c r="E160" s="215"/>
      <c r="F160" s="187"/>
      <c r="G160" s="161"/>
      <c r="H160" s="187"/>
      <c r="I160" s="161"/>
      <c r="J160" s="209"/>
      <c r="K160" s="45"/>
      <c r="L160" s="1"/>
      <c r="M160" s="1"/>
    </row>
    <row r="161" spans="1:13" s="3" customFormat="1" ht="310.5" customHeight="1" x14ac:dyDescent="0.25">
      <c r="A161" s="208"/>
      <c r="B161" s="88" t="s">
        <v>4</v>
      </c>
      <c r="C161" s="92">
        <v>61062.2</v>
      </c>
      <c r="D161" s="89">
        <v>61193.97</v>
      </c>
      <c r="E161" s="89">
        <f>G161</f>
        <v>15976.96</v>
      </c>
      <c r="F161" s="94">
        <f>E161/D161</f>
        <v>0.2611</v>
      </c>
      <c r="G161" s="92">
        <v>15976.96</v>
      </c>
      <c r="H161" s="94">
        <f>G161/D161</f>
        <v>0.2611</v>
      </c>
      <c r="I161" s="89">
        <f>12410.73+48650.86</f>
        <v>61061.59</v>
      </c>
      <c r="J161" s="209"/>
      <c r="K161" s="18"/>
      <c r="L161" s="1"/>
      <c r="M161" s="1"/>
    </row>
    <row r="162" spans="1:13" s="4" customFormat="1" ht="310.5" customHeight="1" x14ac:dyDescent="0.25">
      <c r="A162" s="208"/>
      <c r="B162" s="109" t="s">
        <v>16</v>
      </c>
      <c r="C162" s="92">
        <v>143095.94</v>
      </c>
      <c r="D162" s="89">
        <v>124202.14</v>
      </c>
      <c r="E162" s="89">
        <v>32038.98</v>
      </c>
      <c r="F162" s="94">
        <f>E162/D162</f>
        <v>0.25800000000000001</v>
      </c>
      <c r="G162" s="92">
        <v>31726.76</v>
      </c>
      <c r="H162" s="94">
        <f>G162/D162</f>
        <v>0.25540000000000002</v>
      </c>
      <c r="I162" s="89">
        <f>47023.32+76094.94</f>
        <v>123118.26</v>
      </c>
      <c r="J162" s="209"/>
      <c r="K162" s="18"/>
      <c r="L162" s="1"/>
      <c r="M162" s="1"/>
    </row>
    <row r="163" spans="1:13" s="3" customFormat="1" ht="310.5" customHeight="1" x14ac:dyDescent="0.25">
      <c r="A163" s="208"/>
      <c r="B163" s="88" t="s">
        <v>11</v>
      </c>
      <c r="C163" s="89">
        <v>72740.62</v>
      </c>
      <c r="D163" s="89">
        <v>67003.69</v>
      </c>
      <c r="E163" s="89">
        <f>G163</f>
        <v>29217.72</v>
      </c>
      <c r="F163" s="86">
        <f>E163/D163</f>
        <v>0.43609999999999999</v>
      </c>
      <c r="G163" s="89">
        <v>29217.72</v>
      </c>
      <c r="H163" s="86">
        <f>G163/D163</f>
        <v>0.43609999999999999</v>
      </c>
      <c r="I163" s="89">
        <f>31538.27+31186.45</f>
        <v>62724.72</v>
      </c>
      <c r="J163" s="209"/>
      <c r="K163" s="18"/>
      <c r="L163" s="1"/>
      <c r="M163" s="1"/>
    </row>
    <row r="164" spans="1:13" s="3" customFormat="1" ht="285.75" customHeight="1" x14ac:dyDescent="0.25">
      <c r="A164" s="208"/>
      <c r="B164" s="88" t="s">
        <v>13</v>
      </c>
      <c r="C164" s="92"/>
      <c r="D164" s="92"/>
      <c r="E164" s="133"/>
      <c r="F164" s="94"/>
      <c r="G164" s="133"/>
      <c r="H164" s="94"/>
      <c r="I164" s="19"/>
      <c r="J164" s="209"/>
      <c r="K164" s="18"/>
      <c r="L164" s="1"/>
      <c r="M164" s="1"/>
    </row>
    <row r="165" spans="1:13" s="3" customFormat="1" x14ac:dyDescent="0.25">
      <c r="A165" s="208"/>
      <c r="B165" s="88" t="s">
        <v>5</v>
      </c>
      <c r="C165" s="92">
        <v>159194.4</v>
      </c>
      <c r="D165" s="92">
        <v>119588.72</v>
      </c>
      <c r="E165" s="92">
        <f>G165</f>
        <v>101281.87</v>
      </c>
      <c r="F165" s="94">
        <f t="shared" ref="F165" si="55">E165/D165</f>
        <v>0.84689999999999999</v>
      </c>
      <c r="G165" s="92">
        <v>101281.87</v>
      </c>
      <c r="H165" s="94">
        <f t="shared" ref="H165" si="56">G165/D165</f>
        <v>0.84689999999999999</v>
      </c>
      <c r="I165" s="89">
        <v>119588.72</v>
      </c>
      <c r="J165" s="209"/>
      <c r="K165" s="45"/>
      <c r="L165" s="1"/>
      <c r="M165" s="1"/>
    </row>
    <row r="166" spans="1:13" s="9" customFormat="1" ht="26.25" customHeight="1" x14ac:dyDescent="0.25">
      <c r="A166" s="118" t="s">
        <v>21</v>
      </c>
      <c r="B166" s="128" t="s">
        <v>76</v>
      </c>
      <c r="C166" s="120"/>
      <c r="D166" s="120"/>
      <c r="E166" s="121"/>
      <c r="F166" s="122"/>
      <c r="G166" s="120"/>
      <c r="H166" s="122"/>
      <c r="I166" s="123"/>
      <c r="J166" s="124" t="s">
        <v>35</v>
      </c>
      <c r="K166" s="18"/>
      <c r="L166" s="63"/>
      <c r="M166" s="63"/>
    </row>
    <row r="167" spans="1:13" s="33" customFormat="1" ht="88.5" customHeight="1" x14ac:dyDescent="0.25">
      <c r="A167" s="104" t="s">
        <v>22</v>
      </c>
      <c r="B167" s="108" t="s">
        <v>105</v>
      </c>
      <c r="C167" s="105">
        <f>SUM(C168:C172)</f>
        <v>271.7</v>
      </c>
      <c r="D167" s="105">
        <f t="shared" ref="D167:I167" si="57">SUM(D168:D172)</f>
        <v>271.7</v>
      </c>
      <c r="E167" s="105">
        <f t="shared" si="57"/>
        <v>271.7</v>
      </c>
      <c r="F167" s="86">
        <f>E167/D167</f>
        <v>1</v>
      </c>
      <c r="G167" s="105">
        <f t="shared" si="57"/>
        <v>271.7</v>
      </c>
      <c r="H167" s="107">
        <f t="shared" ref="H167" si="58">G167/D167</f>
        <v>1</v>
      </c>
      <c r="I167" s="105">
        <f t="shared" si="57"/>
        <v>271.7</v>
      </c>
      <c r="J167" s="163" t="s">
        <v>113</v>
      </c>
      <c r="K167" s="45"/>
      <c r="L167" s="1"/>
      <c r="M167" s="1"/>
    </row>
    <row r="168" spans="1:13" s="33" customFormat="1" x14ac:dyDescent="0.25">
      <c r="A168" s="104"/>
      <c r="B168" s="109" t="s">
        <v>4</v>
      </c>
      <c r="C168" s="92"/>
      <c r="D168" s="92"/>
      <c r="E168" s="92"/>
      <c r="F168" s="86"/>
      <c r="G168" s="92"/>
      <c r="H168" s="86"/>
      <c r="I168" s="92"/>
      <c r="J168" s="163"/>
      <c r="K168" s="45"/>
      <c r="L168" s="1"/>
      <c r="M168" s="1"/>
    </row>
    <row r="169" spans="1:13" s="33" customFormat="1" x14ac:dyDescent="0.25">
      <c r="A169" s="104"/>
      <c r="B169" s="109" t="s">
        <v>16</v>
      </c>
      <c r="C169" s="92">
        <v>271.7</v>
      </c>
      <c r="D169" s="92">
        <v>271.7</v>
      </c>
      <c r="E169" s="92">
        <v>271.7</v>
      </c>
      <c r="F169" s="86">
        <f>E169/D169</f>
        <v>1</v>
      </c>
      <c r="G169" s="92">
        <v>271.7</v>
      </c>
      <c r="H169" s="86">
        <f>G169/D169</f>
        <v>1</v>
      </c>
      <c r="I169" s="92">
        <v>271.7</v>
      </c>
      <c r="J169" s="163"/>
      <c r="K169" s="45"/>
      <c r="L169" s="1"/>
      <c r="M169" s="1"/>
    </row>
    <row r="170" spans="1:13" s="33" customFormat="1" x14ac:dyDescent="0.25">
      <c r="A170" s="104"/>
      <c r="B170" s="109" t="s">
        <v>11</v>
      </c>
      <c r="C170" s="19"/>
      <c r="D170" s="19"/>
      <c r="E170" s="19"/>
      <c r="F170" s="20"/>
      <c r="G170" s="19"/>
      <c r="H170" s="24"/>
      <c r="I170" s="19"/>
      <c r="J170" s="163"/>
      <c r="K170" s="45"/>
      <c r="L170" s="1"/>
      <c r="M170" s="1"/>
    </row>
    <row r="171" spans="1:13" s="66" customFormat="1" x14ac:dyDescent="0.25">
      <c r="A171" s="104"/>
      <c r="B171" s="109" t="s">
        <v>13</v>
      </c>
      <c r="C171" s="19"/>
      <c r="D171" s="19"/>
      <c r="E171" s="19"/>
      <c r="F171" s="20"/>
      <c r="G171" s="19"/>
      <c r="H171" s="20"/>
      <c r="I171" s="19"/>
      <c r="J171" s="163"/>
      <c r="K171" s="18"/>
      <c r="L171" s="63"/>
      <c r="M171" s="63"/>
    </row>
    <row r="172" spans="1:13" s="66" customFormat="1" x14ac:dyDescent="0.25">
      <c r="A172" s="104"/>
      <c r="B172" s="109" t="s">
        <v>5</v>
      </c>
      <c r="C172" s="19"/>
      <c r="D172" s="19"/>
      <c r="E172" s="19"/>
      <c r="F172" s="20"/>
      <c r="G172" s="19"/>
      <c r="H172" s="20"/>
      <c r="I172" s="19"/>
      <c r="J172" s="163"/>
      <c r="K172" s="18"/>
      <c r="L172" s="63"/>
      <c r="M172" s="63"/>
    </row>
    <row r="173" spans="1:13" s="34" customFormat="1" ht="192" customHeight="1" x14ac:dyDescent="0.25">
      <c r="A173" s="104" t="s">
        <v>23</v>
      </c>
      <c r="B173" s="108" t="s">
        <v>108</v>
      </c>
      <c r="C173" s="106">
        <f>C175+C174+C176+C177+C178</f>
        <v>328166.31</v>
      </c>
      <c r="D173" s="106">
        <f>D175+D174+D176+D177+D178</f>
        <v>299845.03000000003</v>
      </c>
      <c r="E173" s="106">
        <f t="shared" ref="E173" si="59">E175+E174+E176+E177+E178</f>
        <v>256581.51</v>
      </c>
      <c r="F173" s="107">
        <f>E173/D173</f>
        <v>0.85570000000000002</v>
      </c>
      <c r="G173" s="105">
        <f>G175+G174+G176+G177+G178</f>
        <v>256581.51</v>
      </c>
      <c r="H173" s="107">
        <f t="shared" ref="H173" si="60">G173/D173</f>
        <v>0.85570000000000002</v>
      </c>
      <c r="I173" s="106">
        <f>I175+I174+I176+I177+I178</f>
        <v>299845.03000000003</v>
      </c>
      <c r="J173" s="210" t="s">
        <v>112</v>
      </c>
      <c r="K173" s="45"/>
      <c r="L173" s="1"/>
      <c r="M173" s="1"/>
    </row>
    <row r="174" spans="1:13" s="3" customFormat="1" ht="60" customHeight="1" x14ac:dyDescent="0.25">
      <c r="A174" s="104"/>
      <c r="B174" s="88" t="s">
        <v>4</v>
      </c>
      <c r="C174" s="89"/>
      <c r="D174" s="89"/>
      <c r="E174" s="89"/>
      <c r="F174" s="86"/>
      <c r="G174" s="92"/>
      <c r="H174" s="86"/>
      <c r="I174" s="89"/>
      <c r="J174" s="210"/>
      <c r="K174" s="45"/>
      <c r="L174" s="1"/>
      <c r="M174" s="1"/>
    </row>
    <row r="175" spans="1:13" s="3" customFormat="1" ht="60" customHeight="1" x14ac:dyDescent="0.25">
      <c r="A175" s="104"/>
      <c r="B175" s="88" t="s">
        <v>16</v>
      </c>
      <c r="C175" s="89">
        <v>306941.40000000002</v>
      </c>
      <c r="D175" s="89">
        <v>281055</v>
      </c>
      <c r="E175" s="89">
        <v>239313.54</v>
      </c>
      <c r="F175" s="86">
        <f>E175/D175</f>
        <v>0.85150000000000003</v>
      </c>
      <c r="G175" s="92">
        <v>239313.54</v>
      </c>
      <c r="H175" s="86">
        <f>G175/D175</f>
        <v>0.85150000000000003</v>
      </c>
      <c r="I175" s="89">
        <f>D175</f>
        <v>281055</v>
      </c>
      <c r="J175" s="210"/>
      <c r="K175" s="45"/>
      <c r="L175" s="1"/>
      <c r="M175" s="1"/>
    </row>
    <row r="176" spans="1:13" s="3" customFormat="1" ht="60" customHeight="1" x14ac:dyDescent="0.25">
      <c r="A176" s="104"/>
      <c r="B176" s="88" t="s">
        <v>11</v>
      </c>
      <c r="C176" s="89">
        <v>21224.91</v>
      </c>
      <c r="D176" s="89">
        <v>18790.03</v>
      </c>
      <c r="E176" s="89">
        <v>17267.97</v>
      </c>
      <c r="F176" s="86">
        <f>E176/D176</f>
        <v>0.91900000000000004</v>
      </c>
      <c r="G176" s="89">
        <f>E176</f>
        <v>17267.97</v>
      </c>
      <c r="H176" s="86">
        <f>G176/D176</f>
        <v>0.91900000000000004</v>
      </c>
      <c r="I176" s="89">
        <f>D176</f>
        <v>18790.03</v>
      </c>
      <c r="J176" s="210"/>
      <c r="K176" s="45"/>
      <c r="L176" s="1"/>
      <c r="M176" s="1"/>
    </row>
    <row r="177" spans="1:13" s="3" customFormat="1" ht="112.5" customHeight="1" x14ac:dyDescent="0.25">
      <c r="A177" s="104"/>
      <c r="B177" s="88" t="s">
        <v>13</v>
      </c>
      <c r="C177" s="89"/>
      <c r="D177" s="89"/>
      <c r="E177" s="89">
        <f>G177</f>
        <v>0</v>
      </c>
      <c r="F177" s="86"/>
      <c r="G177" s="89"/>
      <c r="H177" s="86"/>
      <c r="I177" s="23">
        <f t="shared" ref="I177" si="61">D177</f>
        <v>0</v>
      </c>
      <c r="J177" s="210"/>
      <c r="K177" s="45"/>
      <c r="L177" s="1"/>
      <c r="M177" s="1"/>
    </row>
    <row r="178" spans="1:13" s="3" customFormat="1" ht="78" customHeight="1" x14ac:dyDescent="0.25">
      <c r="A178" s="104"/>
      <c r="B178" s="88" t="s">
        <v>5</v>
      </c>
      <c r="C178" s="89"/>
      <c r="D178" s="89"/>
      <c r="E178" s="89"/>
      <c r="F178" s="86"/>
      <c r="G178" s="92"/>
      <c r="H178" s="86"/>
      <c r="I178" s="23"/>
      <c r="J178" s="210"/>
      <c r="K178" s="45"/>
      <c r="L178" s="1"/>
      <c r="M178" s="1"/>
    </row>
    <row r="179" spans="1:13" s="9" customFormat="1" ht="48" customHeight="1" x14ac:dyDescent="0.25">
      <c r="A179" s="118" t="s">
        <v>24</v>
      </c>
      <c r="B179" s="119" t="s">
        <v>77</v>
      </c>
      <c r="C179" s="120"/>
      <c r="D179" s="120"/>
      <c r="E179" s="121"/>
      <c r="F179" s="122"/>
      <c r="G179" s="120"/>
      <c r="H179" s="122"/>
      <c r="I179" s="123"/>
      <c r="J179" s="124" t="s">
        <v>35</v>
      </c>
      <c r="K179" s="18"/>
      <c r="L179" s="63"/>
      <c r="M179" s="63"/>
    </row>
    <row r="180" spans="1:13" ht="234" customHeight="1" x14ac:dyDescent="0.25">
      <c r="A180" s="104" t="s">
        <v>25</v>
      </c>
      <c r="B180" s="91" t="s">
        <v>106</v>
      </c>
      <c r="C180" s="105">
        <f>SUM(C181:C185)</f>
        <v>1174039.24</v>
      </c>
      <c r="D180" s="105">
        <f>SUM(D181:D185)</f>
        <v>1140730.42</v>
      </c>
      <c r="E180" s="105">
        <f>SUM(E181:E185)</f>
        <v>728881.16</v>
      </c>
      <c r="F180" s="110">
        <f>E180/D180</f>
        <v>0.63900000000000001</v>
      </c>
      <c r="G180" s="105">
        <f>SUM(G181:G185)</f>
        <v>728881.16</v>
      </c>
      <c r="H180" s="110">
        <f>G180/D180</f>
        <v>0.63900000000000001</v>
      </c>
      <c r="I180" s="105">
        <f>SUM(I181:I185)</f>
        <v>1101308.02</v>
      </c>
      <c r="J180" s="168" t="s">
        <v>126</v>
      </c>
      <c r="K180" s="45"/>
      <c r="L180" s="1"/>
      <c r="M180" s="1"/>
    </row>
    <row r="181" spans="1:13" ht="106.5" customHeight="1" x14ac:dyDescent="0.25">
      <c r="A181" s="104"/>
      <c r="B181" s="88" t="s">
        <v>4</v>
      </c>
      <c r="C181" s="92">
        <f>891836-307836</f>
        <v>584000</v>
      </c>
      <c r="D181" s="92">
        <f>891836-307836</f>
        <v>584000</v>
      </c>
      <c r="E181" s="92">
        <v>562804.66</v>
      </c>
      <c r="F181" s="94">
        <f>E181/D181</f>
        <v>0.9637</v>
      </c>
      <c r="G181" s="92">
        <v>562804.66</v>
      </c>
      <c r="H181" s="94">
        <f>G181/D181</f>
        <v>0.9637</v>
      </c>
      <c r="I181" s="92">
        <v>581610.5</v>
      </c>
      <c r="J181" s="168"/>
      <c r="K181" s="45"/>
      <c r="L181" s="1"/>
      <c r="M181" s="1"/>
    </row>
    <row r="182" spans="1:13" s="22" customFormat="1" ht="106.5" customHeight="1" x14ac:dyDescent="0.25">
      <c r="A182" s="111"/>
      <c r="B182" s="109" t="s">
        <v>16</v>
      </c>
      <c r="C182" s="92">
        <v>480662</v>
      </c>
      <c r="D182" s="92">
        <v>473794.5</v>
      </c>
      <c r="E182" s="92">
        <v>137935</v>
      </c>
      <c r="F182" s="94">
        <f>E182/D182</f>
        <v>0.29110000000000003</v>
      </c>
      <c r="G182" s="92">
        <v>137935</v>
      </c>
      <c r="H182" s="94">
        <f>G182/D182</f>
        <v>0.29110000000000003</v>
      </c>
      <c r="I182" s="92">
        <f>36445.25+9350+400794.92</f>
        <v>446590.17</v>
      </c>
      <c r="J182" s="168"/>
      <c r="K182" s="45"/>
      <c r="L182" s="1"/>
      <c r="M182" s="1"/>
    </row>
    <row r="183" spans="1:13" s="22" customFormat="1" ht="132" customHeight="1" x14ac:dyDescent="0.25">
      <c r="A183" s="111"/>
      <c r="B183" s="109" t="s">
        <v>11</v>
      </c>
      <c r="C183" s="92">
        <v>109377.24</v>
      </c>
      <c r="D183" s="92">
        <v>82935.92</v>
      </c>
      <c r="E183" s="92">
        <f>G183</f>
        <v>28141.5</v>
      </c>
      <c r="F183" s="94">
        <f>E183/D183</f>
        <v>0.33929999999999999</v>
      </c>
      <c r="G183" s="92">
        <v>28141.5</v>
      </c>
      <c r="H183" s="94">
        <f>G183/D183</f>
        <v>0.33929999999999999</v>
      </c>
      <c r="I183" s="92">
        <f>19224.34+9350+44533.01</f>
        <v>73107.350000000006</v>
      </c>
      <c r="J183" s="168"/>
      <c r="K183" s="45"/>
      <c r="L183" s="1"/>
      <c r="M183" s="1"/>
    </row>
    <row r="184" spans="1:13" ht="183" customHeight="1" x14ac:dyDescent="0.25">
      <c r="A184" s="104"/>
      <c r="B184" s="88" t="s">
        <v>13</v>
      </c>
      <c r="C184" s="19">
        <v>0</v>
      </c>
      <c r="D184" s="19">
        <v>0</v>
      </c>
      <c r="E184" s="19">
        <v>0</v>
      </c>
      <c r="F184" s="20"/>
      <c r="G184" s="19"/>
      <c r="H184" s="20"/>
      <c r="I184" s="19">
        <v>0</v>
      </c>
      <c r="J184" s="168"/>
      <c r="K184" s="45"/>
      <c r="L184" s="1"/>
      <c r="M184" s="1"/>
    </row>
    <row r="185" spans="1:13" ht="109.5" customHeight="1" x14ac:dyDescent="0.25">
      <c r="A185" s="104"/>
      <c r="B185" s="88" t="s">
        <v>5</v>
      </c>
      <c r="C185" s="23"/>
      <c r="D185" s="23"/>
      <c r="E185" s="23"/>
      <c r="F185" s="24"/>
      <c r="G185" s="19"/>
      <c r="H185" s="24"/>
      <c r="I185" s="23"/>
      <c r="J185" s="168"/>
      <c r="K185" s="45"/>
      <c r="L185" s="1"/>
      <c r="M185" s="1"/>
    </row>
    <row r="186" spans="1:13" s="66" customFormat="1" ht="27.75" customHeight="1" thickBot="1" x14ac:dyDescent="0.3">
      <c r="A186" s="104" t="s">
        <v>26</v>
      </c>
      <c r="B186" s="91" t="s">
        <v>78</v>
      </c>
      <c r="C186" s="106"/>
      <c r="D186" s="106"/>
      <c r="E186" s="112"/>
      <c r="F186" s="107"/>
      <c r="G186" s="105"/>
      <c r="H186" s="107"/>
      <c r="I186" s="113"/>
      <c r="J186" s="88" t="s">
        <v>35</v>
      </c>
      <c r="K186" s="18"/>
      <c r="L186" s="63"/>
      <c r="M186" s="63"/>
    </row>
    <row r="187" spans="1:13" s="64" customFormat="1" ht="40.5" x14ac:dyDescent="0.25">
      <c r="A187" s="125" t="s">
        <v>29</v>
      </c>
      <c r="B187" s="126" t="s">
        <v>79</v>
      </c>
      <c r="C187" s="127"/>
      <c r="D187" s="127"/>
      <c r="E187" s="105"/>
      <c r="F187" s="110"/>
      <c r="G187" s="105"/>
      <c r="H187" s="110"/>
      <c r="I187" s="105"/>
      <c r="J187" s="88" t="s">
        <v>35</v>
      </c>
      <c r="K187" s="18"/>
      <c r="L187" s="63"/>
      <c r="M187" s="63"/>
    </row>
    <row r="188" spans="1:13" s="65" customFormat="1" ht="29.25" customHeight="1" x14ac:dyDescent="0.25">
      <c r="A188" s="118" t="s">
        <v>28</v>
      </c>
      <c r="B188" s="128" t="s">
        <v>80</v>
      </c>
      <c r="C188" s="129"/>
      <c r="D188" s="129"/>
      <c r="E188" s="129"/>
      <c r="F188" s="130"/>
      <c r="G188" s="129"/>
      <c r="H188" s="130"/>
      <c r="I188" s="131"/>
      <c r="J188" s="124" t="s">
        <v>35</v>
      </c>
      <c r="K188" s="18"/>
      <c r="L188" s="63"/>
      <c r="M188" s="63"/>
    </row>
    <row r="189" spans="1:13" s="65" customFormat="1" ht="30.75" customHeight="1" x14ac:dyDescent="0.25">
      <c r="A189" s="104" t="s">
        <v>27</v>
      </c>
      <c r="B189" s="128" t="s">
        <v>81</v>
      </c>
      <c r="C189" s="105"/>
      <c r="D189" s="105"/>
      <c r="E189" s="105"/>
      <c r="F189" s="110"/>
      <c r="G189" s="105"/>
      <c r="H189" s="110"/>
      <c r="I189" s="116"/>
      <c r="J189" s="88" t="s">
        <v>35</v>
      </c>
      <c r="K189" s="18"/>
      <c r="L189" s="63"/>
      <c r="M189" s="63"/>
    </row>
    <row r="190" spans="1:13" ht="135.75" customHeight="1" x14ac:dyDescent="0.25">
      <c r="A190" s="104" t="s">
        <v>51</v>
      </c>
      <c r="B190" s="91" t="s">
        <v>109</v>
      </c>
      <c r="C190" s="106">
        <f>SUM(C191:C194)</f>
        <v>34040.9</v>
      </c>
      <c r="D190" s="106">
        <f>SUM(D191:D194)</f>
        <v>36166.5</v>
      </c>
      <c r="E190" s="106">
        <f>SUM(E191:E194)</f>
        <v>31218.5</v>
      </c>
      <c r="F190" s="107">
        <f>E190/D190</f>
        <v>0.86319999999999997</v>
      </c>
      <c r="G190" s="105">
        <f>SUM(G191:G194)</f>
        <v>30510.94</v>
      </c>
      <c r="H190" s="107">
        <f>G190/D190</f>
        <v>0.84360000000000002</v>
      </c>
      <c r="I190" s="136">
        <f>SUM(I191:I194)</f>
        <v>36166.5</v>
      </c>
      <c r="J190" s="191" t="s">
        <v>122</v>
      </c>
      <c r="K190" s="45"/>
      <c r="L190" s="1"/>
      <c r="M190" s="1"/>
    </row>
    <row r="191" spans="1:13" s="3" customFormat="1" x14ac:dyDescent="0.25">
      <c r="A191" s="104"/>
      <c r="B191" s="88" t="s">
        <v>4</v>
      </c>
      <c r="C191" s="89">
        <v>28506.9</v>
      </c>
      <c r="D191" s="89">
        <v>30250</v>
      </c>
      <c r="E191" s="89">
        <v>25684.5</v>
      </c>
      <c r="F191" s="86">
        <f>E191/D191</f>
        <v>0.84909999999999997</v>
      </c>
      <c r="G191" s="92">
        <v>25684.5</v>
      </c>
      <c r="H191" s="86">
        <f t="shared" ref="H191:H192" si="62">G191/D191</f>
        <v>0.84909999999999997</v>
      </c>
      <c r="I191" s="89">
        <f>D191</f>
        <v>30250</v>
      </c>
      <c r="J191" s="163"/>
      <c r="K191" s="45"/>
      <c r="L191" s="1"/>
      <c r="M191" s="1"/>
    </row>
    <row r="192" spans="1:13" s="3" customFormat="1" x14ac:dyDescent="0.25">
      <c r="A192" s="104"/>
      <c r="B192" s="88" t="s">
        <v>16</v>
      </c>
      <c r="C192" s="89">
        <v>5534</v>
      </c>
      <c r="D192" s="89">
        <v>5916.5</v>
      </c>
      <c r="E192" s="89">
        <v>5534</v>
      </c>
      <c r="F192" s="86">
        <f>E192/D192</f>
        <v>0.93540000000000001</v>
      </c>
      <c r="G192" s="92">
        <v>4826.4399999999996</v>
      </c>
      <c r="H192" s="86">
        <f t="shared" si="62"/>
        <v>0.81579999999999997</v>
      </c>
      <c r="I192" s="89">
        <f t="shared" ref="I192:I193" si="63">D192</f>
        <v>5916.5</v>
      </c>
      <c r="J192" s="163"/>
      <c r="K192" s="45"/>
      <c r="L192" s="1"/>
      <c r="M192" s="1"/>
    </row>
    <row r="193" spans="1:13" s="3" customFormat="1" x14ac:dyDescent="0.25">
      <c r="A193" s="104"/>
      <c r="B193" s="88" t="s">
        <v>11</v>
      </c>
      <c r="C193" s="89"/>
      <c r="D193" s="89"/>
      <c r="E193" s="89">
        <f>G193</f>
        <v>0</v>
      </c>
      <c r="F193" s="86"/>
      <c r="G193" s="92"/>
      <c r="H193" s="86"/>
      <c r="I193" s="23">
        <f t="shared" si="63"/>
        <v>0</v>
      </c>
      <c r="J193" s="163"/>
      <c r="K193" s="45"/>
      <c r="L193" s="1"/>
      <c r="M193" s="1"/>
    </row>
    <row r="194" spans="1:13" s="3" customFormat="1" x14ac:dyDescent="0.25">
      <c r="A194" s="104"/>
      <c r="B194" s="88" t="s">
        <v>13</v>
      </c>
      <c r="C194" s="89"/>
      <c r="D194" s="89"/>
      <c r="E194" s="89"/>
      <c r="F194" s="86"/>
      <c r="G194" s="92"/>
      <c r="H194" s="86"/>
      <c r="I194" s="23"/>
      <c r="J194" s="163"/>
      <c r="K194" s="45"/>
      <c r="L194" s="1"/>
      <c r="M194" s="1"/>
    </row>
    <row r="195" spans="1:13" s="47" customFormat="1" ht="44.25" customHeight="1" x14ac:dyDescent="0.25">
      <c r="A195" s="104" t="s">
        <v>54</v>
      </c>
      <c r="B195" s="132" t="s">
        <v>82</v>
      </c>
      <c r="C195" s="105"/>
      <c r="D195" s="105"/>
      <c r="E195" s="115"/>
      <c r="F195" s="110"/>
      <c r="G195" s="105"/>
      <c r="H195" s="110"/>
      <c r="I195" s="116"/>
      <c r="J195" s="88" t="s">
        <v>35</v>
      </c>
      <c r="K195" s="18"/>
      <c r="L195" s="63"/>
      <c r="M195" s="63"/>
    </row>
    <row r="196" spans="1:13" s="47" customFormat="1" ht="33.75" customHeight="1" x14ac:dyDescent="0.25">
      <c r="A196" s="104" t="s">
        <v>55</v>
      </c>
      <c r="B196" s="132" t="s">
        <v>83</v>
      </c>
      <c r="C196" s="105"/>
      <c r="D196" s="105"/>
      <c r="E196" s="115"/>
      <c r="F196" s="110"/>
      <c r="G196" s="105"/>
      <c r="H196" s="110"/>
      <c r="I196" s="116"/>
      <c r="J196" s="88" t="s">
        <v>35</v>
      </c>
      <c r="K196" s="18"/>
      <c r="L196" s="63"/>
      <c r="M196" s="63"/>
    </row>
    <row r="197" spans="1:13" s="35" customFormat="1" ht="26.25" customHeight="1" x14ac:dyDescent="0.25">
      <c r="A197" s="201" t="s">
        <v>62</v>
      </c>
      <c r="B197" s="201" t="s">
        <v>110</v>
      </c>
      <c r="C197" s="186">
        <f>C200+C201+C202+C203+C204</f>
        <v>20237.599999999999</v>
      </c>
      <c r="D197" s="183">
        <f>D200+D201+D202+D203+D204</f>
        <v>21275.35</v>
      </c>
      <c r="E197" s="183">
        <f>E200+E201+E202+E203+E204</f>
        <v>19718.599999999999</v>
      </c>
      <c r="F197" s="180">
        <f>E197/D197</f>
        <v>0.92679999999999996</v>
      </c>
      <c r="G197" s="183">
        <f>G200+G201+G202+G203+G204</f>
        <v>19655.419999999998</v>
      </c>
      <c r="H197" s="180">
        <f>G197/D197</f>
        <v>0.92390000000000005</v>
      </c>
      <c r="I197" s="183">
        <f>I200+I201+I202+I203+I204</f>
        <v>21273.25</v>
      </c>
      <c r="J197" s="168" t="s">
        <v>123</v>
      </c>
      <c r="K197" s="45"/>
      <c r="L197" s="1"/>
      <c r="M197" s="1"/>
    </row>
    <row r="198" spans="1:13" s="35" customFormat="1" ht="300.75" customHeight="1" x14ac:dyDescent="0.25">
      <c r="A198" s="201"/>
      <c r="B198" s="201"/>
      <c r="C198" s="186"/>
      <c r="D198" s="184"/>
      <c r="E198" s="184"/>
      <c r="F198" s="181"/>
      <c r="G198" s="184"/>
      <c r="H198" s="181"/>
      <c r="I198" s="184"/>
      <c r="J198" s="163"/>
      <c r="K198" s="45"/>
      <c r="L198" s="1"/>
      <c r="M198" s="1"/>
    </row>
    <row r="199" spans="1:13" s="27" customFormat="1" ht="131.25" customHeight="1" x14ac:dyDescent="0.25">
      <c r="A199" s="201"/>
      <c r="B199" s="201"/>
      <c r="C199" s="186"/>
      <c r="D199" s="185"/>
      <c r="E199" s="185"/>
      <c r="F199" s="182"/>
      <c r="G199" s="185"/>
      <c r="H199" s="182"/>
      <c r="I199" s="185"/>
      <c r="J199" s="163"/>
      <c r="K199" s="45"/>
      <c r="L199" s="1"/>
      <c r="M199" s="1"/>
    </row>
    <row r="200" spans="1:13" s="3" customFormat="1" ht="33.75" customHeight="1" x14ac:dyDescent="0.25">
      <c r="A200" s="104"/>
      <c r="B200" s="88" t="s">
        <v>4</v>
      </c>
      <c r="C200" s="89">
        <v>65.400000000000006</v>
      </c>
      <c r="D200" s="89">
        <v>65.400000000000006</v>
      </c>
      <c r="E200" s="89">
        <v>63.59</v>
      </c>
      <c r="F200" s="86">
        <f>E200/D200</f>
        <v>0.97230000000000005</v>
      </c>
      <c r="G200" s="89">
        <v>63.59</v>
      </c>
      <c r="H200" s="86">
        <f>G200/D200</f>
        <v>0.97230000000000005</v>
      </c>
      <c r="I200" s="89">
        <f>D200</f>
        <v>65.400000000000006</v>
      </c>
      <c r="J200" s="163"/>
      <c r="K200" s="45"/>
      <c r="L200" s="1"/>
      <c r="M200" s="1"/>
    </row>
    <row r="201" spans="1:13" s="3" customFormat="1" ht="41.25" customHeight="1" x14ac:dyDescent="0.25">
      <c r="A201" s="104"/>
      <c r="B201" s="88" t="s">
        <v>16</v>
      </c>
      <c r="C201" s="89">
        <v>15024.6</v>
      </c>
      <c r="D201" s="89">
        <v>16141.3</v>
      </c>
      <c r="E201" s="89">
        <v>14611.33</v>
      </c>
      <c r="F201" s="86">
        <f>E201/D201</f>
        <v>0.9052</v>
      </c>
      <c r="G201" s="89">
        <v>14548.15</v>
      </c>
      <c r="H201" s="86">
        <f>G201/D201</f>
        <v>0.90129999999999999</v>
      </c>
      <c r="I201" s="89">
        <f>D201-1.4</f>
        <v>16139.9</v>
      </c>
      <c r="J201" s="163"/>
      <c r="K201" s="45"/>
      <c r="L201" s="1"/>
      <c r="M201" s="1"/>
    </row>
    <row r="202" spans="1:13" s="3" customFormat="1" ht="39.75" customHeight="1" x14ac:dyDescent="0.25">
      <c r="A202" s="104"/>
      <c r="B202" s="88" t="s">
        <v>11</v>
      </c>
      <c r="C202" s="89">
        <v>5147.6000000000004</v>
      </c>
      <c r="D202" s="89">
        <v>5068.6499999999996</v>
      </c>
      <c r="E202" s="89">
        <f>G202</f>
        <v>5043.68</v>
      </c>
      <c r="F202" s="86">
        <f>E202/D202</f>
        <v>0.99509999999999998</v>
      </c>
      <c r="G202" s="89">
        <v>5043.68</v>
      </c>
      <c r="H202" s="86">
        <f>G202/D202</f>
        <v>0.99509999999999998</v>
      </c>
      <c r="I202" s="89">
        <f>D202-0.7</f>
        <v>5067.95</v>
      </c>
      <c r="J202" s="163"/>
      <c r="K202" s="45"/>
      <c r="L202" s="1"/>
      <c r="M202" s="1"/>
    </row>
    <row r="203" spans="1:13" s="3" customFormat="1" ht="36.75" customHeight="1" x14ac:dyDescent="0.25">
      <c r="A203" s="104"/>
      <c r="B203" s="88" t="s">
        <v>13</v>
      </c>
      <c r="C203" s="89"/>
      <c r="D203" s="89"/>
      <c r="E203" s="89">
        <f>G203</f>
        <v>0</v>
      </c>
      <c r="F203" s="86"/>
      <c r="G203" s="89"/>
      <c r="H203" s="86"/>
      <c r="I203" s="23">
        <f t="shared" ref="I203" si="64">D203</f>
        <v>0</v>
      </c>
      <c r="J203" s="163"/>
      <c r="K203" s="45"/>
      <c r="L203" s="1"/>
      <c r="M203" s="1"/>
    </row>
    <row r="204" spans="1:13" s="3" customFormat="1" ht="57.75" customHeight="1" x14ac:dyDescent="0.25">
      <c r="A204" s="104"/>
      <c r="B204" s="88" t="s">
        <v>5</v>
      </c>
      <c r="C204" s="89"/>
      <c r="D204" s="89"/>
      <c r="E204" s="89"/>
      <c r="F204" s="86"/>
      <c r="G204" s="89"/>
      <c r="H204" s="86"/>
      <c r="I204" s="23"/>
      <c r="J204" s="163"/>
      <c r="K204" s="45"/>
      <c r="L204" s="1"/>
      <c r="M204" s="1"/>
    </row>
    <row r="205" spans="1:13" s="2" customFormat="1" ht="108.75" customHeight="1" x14ac:dyDescent="0.25">
      <c r="A205" s="118" t="s">
        <v>84</v>
      </c>
      <c r="B205" s="142" t="s">
        <v>118</v>
      </c>
      <c r="C205" s="136">
        <f>C206+C207+C208+C209</f>
        <v>355.4</v>
      </c>
      <c r="D205" s="136">
        <f>D206+D207+D208+D209</f>
        <v>355.4</v>
      </c>
      <c r="E205" s="136">
        <f>E206+E207+E208+E209+E210</f>
        <v>355.4</v>
      </c>
      <c r="F205" s="137">
        <f>E205/D205</f>
        <v>1</v>
      </c>
      <c r="G205" s="139">
        <f>SUM(G206:G210)</f>
        <v>355.4</v>
      </c>
      <c r="H205" s="137">
        <f>G205/D205</f>
        <v>1</v>
      </c>
      <c r="I205" s="136">
        <f>I206+I207+I208+I209</f>
        <v>355.4</v>
      </c>
      <c r="J205" s="154" t="s">
        <v>93</v>
      </c>
      <c r="K205" s="45"/>
      <c r="L205" s="1"/>
      <c r="M205" s="1"/>
    </row>
    <row r="206" spans="1:13" s="3" customFormat="1" x14ac:dyDescent="0.25">
      <c r="A206" s="81"/>
      <c r="B206" s="124" t="s">
        <v>4</v>
      </c>
      <c r="C206" s="143">
        <v>0</v>
      </c>
      <c r="D206" s="143">
        <v>0</v>
      </c>
      <c r="E206" s="89"/>
      <c r="F206" s="86"/>
      <c r="G206" s="92">
        <v>0</v>
      </c>
      <c r="H206" s="137"/>
      <c r="I206" s="89"/>
      <c r="J206" s="155"/>
      <c r="K206" s="45"/>
      <c r="L206" s="1"/>
      <c r="M206" s="1"/>
    </row>
    <row r="207" spans="1:13" s="3" customFormat="1" x14ac:dyDescent="0.25">
      <c r="A207" s="81"/>
      <c r="B207" s="124" t="s">
        <v>48</v>
      </c>
      <c r="C207" s="89">
        <v>106.6</v>
      </c>
      <c r="D207" s="89">
        <v>106.6</v>
      </c>
      <c r="E207" s="89">
        <v>106.6</v>
      </c>
      <c r="F207" s="86">
        <f>E207/D207</f>
        <v>1</v>
      </c>
      <c r="G207" s="92">
        <v>106.6</v>
      </c>
      <c r="H207" s="86">
        <f>G207/D207</f>
        <v>1</v>
      </c>
      <c r="I207" s="89">
        <f>D207</f>
        <v>106.6</v>
      </c>
      <c r="J207" s="155"/>
      <c r="K207" s="45"/>
      <c r="L207" s="1"/>
      <c r="M207" s="1"/>
    </row>
    <row r="208" spans="1:13" s="3" customFormat="1" x14ac:dyDescent="0.25">
      <c r="A208" s="81"/>
      <c r="B208" s="124" t="s">
        <v>11</v>
      </c>
      <c r="C208" s="89">
        <v>248.8</v>
      </c>
      <c r="D208" s="89">
        <v>248.8</v>
      </c>
      <c r="E208" s="89">
        <v>248.8</v>
      </c>
      <c r="F208" s="86">
        <f>E208/D208</f>
        <v>1</v>
      </c>
      <c r="G208" s="92">
        <v>248.8</v>
      </c>
      <c r="H208" s="86">
        <f>G208/D208</f>
        <v>1</v>
      </c>
      <c r="I208" s="89">
        <f>D208</f>
        <v>248.8</v>
      </c>
      <c r="J208" s="155"/>
      <c r="K208" s="45"/>
      <c r="L208" s="1"/>
      <c r="M208" s="1"/>
    </row>
    <row r="209" spans="1:13" s="3" customFormat="1" x14ac:dyDescent="0.25">
      <c r="A209" s="81"/>
      <c r="B209" s="124" t="s">
        <v>13</v>
      </c>
      <c r="C209" s="36">
        <v>0</v>
      </c>
      <c r="D209" s="36">
        <v>0</v>
      </c>
      <c r="E209" s="36"/>
      <c r="F209" s="37">
        <v>0</v>
      </c>
      <c r="G209" s="48"/>
      <c r="H209" s="37"/>
      <c r="I209" s="36">
        <f>D209-G209</f>
        <v>0</v>
      </c>
      <c r="J209" s="155"/>
      <c r="K209" s="45"/>
      <c r="L209" s="1"/>
      <c r="M209" s="1"/>
    </row>
    <row r="210" spans="1:13" s="3" customFormat="1" x14ac:dyDescent="0.25">
      <c r="A210" s="81"/>
      <c r="B210" s="124" t="s">
        <v>5</v>
      </c>
      <c r="C210" s="36"/>
      <c r="D210" s="36"/>
      <c r="E210" s="36"/>
      <c r="F210" s="37"/>
      <c r="G210" s="38"/>
      <c r="H210" s="37"/>
      <c r="I210" s="36"/>
      <c r="J210" s="156"/>
      <c r="K210" s="45"/>
      <c r="L210" s="1"/>
      <c r="M210" s="1"/>
    </row>
    <row r="219" spans="1:13" x14ac:dyDescent="0.25">
      <c r="B219" s="40" t="s">
        <v>58</v>
      </c>
    </row>
    <row r="424" spans="9:9" x14ac:dyDescent="0.25">
      <c r="I424" s="17"/>
    </row>
    <row r="425" spans="9:9" x14ac:dyDescent="0.25">
      <c r="I425" s="17"/>
    </row>
    <row r="426" spans="9:9" x14ac:dyDescent="0.25">
      <c r="I426" s="17"/>
    </row>
  </sheetData>
  <autoFilter ref="A7:J411"/>
  <customSheetViews>
    <customSheetView guid="{67ADFAE6-A9AF-44D7-8539-93CD0F6B7849}" scale="60" showPageBreaks="1" outlineSymbols="0" zeroValues="0" fitToPage="1" printArea="1" showAutoFilter="1" view="pageBreakPreview" topLeftCell="A4">
      <pane xSplit="4" ySplit="7" topLeftCell="H182" activePane="bottomRight" state="frozen"/>
      <selection pane="bottomRight" activeCell="I185" sqref="I185"/>
      <rowBreaks count="32" manualBreakCount="32">
        <brk id="42" max="9" man="1"/>
        <brk id="61" max="9" man="1"/>
        <brk id="97" max="9" man="1"/>
        <brk id="179" max="9" man="1"/>
        <brk id="196"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4" fitToHeight="0" orientation="landscape" r:id="rId1"/>
      <autoFilter ref="A7:J411"/>
    </customSheetView>
    <customSheetView guid="{CCF533A2-322B-40E2-88B2-065E6D1D35B4}" scale="60" showPageBreaks="1" outlineSymbols="0" zeroValues="0" fitToPage="1" printArea="1" showAutoFilter="1" view="pageBreakPreview">
      <pane xSplit="2" ySplit="7" topLeftCell="E157" activePane="bottomRight" state="frozen"/>
      <selection pane="bottomRight" activeCell="I159" sqref="I159:I160"/>
      <rowBreaks count="31" manualBreakCount="31">
        <brk id="23" max="9" man="1"/>
        <brk id="61" max="9" man="1"/>
        <brk id="92" max="9" man="1"/>
        <brk id="165"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
      <autoFilter ref="A7:J411"/>
    </customSheetView>
    <customSheetView guid="{6E4A7295-8CE0-4D28-ABEF-D38EBAE7C204}" scale="60" showPageBreaks="1" outlineSymbols="0" zeroValues="0" fitToPage="1" printArea="1" showAutoFilter="1" view="pageBreakPreview" topLeftCell="A4">
      <pane xSplit="2" ySplit="5" topLeftCell="C199" activePane="bottomRight" state="frozen"/>
      <selection pane="bottomRight" activeCell="J197" sqref="J197:J204"/>
      <rowBreaks count="31" manualBreakCount="31">
        <brk id="28" max="9" man="1"/>
        <brk id="62" max="9" man="1"/>
        <brk id="116" max="9" man="1"/>
        <brk id="173" max="9" man="1"/>
        <brk id="998" max="18" man="1"/>
        <brk id="1048" max="18" man="1"/>
        <brk id="1105" max="18" man="1"/>
        <brk id="1176" max="18" man="1"/>
        <brk id="1231" max="14" man="1"/>
        <brk id="1246" max="10" man="1"/>
        <brk id="1282" max="10" man="1"/>
        <brk id="1322" max="10" man="1"/>
        <brk id="1361" max="10" man="1"/>
        <brk id="1399" max="10" man="1"/>
        <brk id="1435" max="10" man="1"/>
        <brk id="1472" max="10" man="1"/>
        <brk id="1510" max="10" man="1"/>
        <brk id="1545" max="10" man="1"/>
        <brk id="1581" max="10" man="1"/>
        <brk id="1621" max="10" man="1"/>
        <brk id="1660" max="10" man="1"/>
        <brk id="1699" max="10" man="1"/>
        <brk id="1739" max="10" man="1"/>
        <brk id="1777" max="10" man="1"/>
        <brk id="1812" max="10" man="1"/>
        <brk id="1842" max="10" man="1"/>
        <brk id="1879" max="10" man="1"/>
        <brk id="1916" max="10" man="1"/>
        <brk id="1951" max="10" man="1"/>
        <brk id="1993" max="10" man="1"/>
        <brk id="2047"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
      <autoFilter ref="A7:J411"/>
    </customSheetView>
    <customSheetView guid="{CA384592-0CFD-4322-A4EB-34EC04693944}" scale="37" showPageBreaks="1" outlineSymbols="0" zeroValues="0" fitToPage="1" printArea="1" showAutoFilter="1" view="pageBreakPreview">
      <pane xSplit="2" ySplit="7" topLeftCell="C74" activePane="bottomRight" state="frozen"/>
      <selection pane="bottomRight" activeCell="J99" sqref="J99:J104"/>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4"/>
      <autoFilter ref="A7:J411"/>
    </customSheetView>
    <customSheetView guid="{13BE7114-35DF-4699-8779-61985C68F6C3}" scale="60" showPageBreaks="1" outlineSymbols="0" zeroValues="0" fitToPage="1" printArea="1" showAutoFilter="1" view="pageBreakPreview" topLeftCell="A4">
      <pane xSplit="2" ySplit="5" topLeftCell="J45" activePane="bottomRight" state="frozen"/>
      <selection pane="bottomRight" activeCell="J49" sqref="J49:J54"/>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5"/>
      <autoFilter ref="A7:J411"/>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6"/>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7"/>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1"/>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2"/>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5"/>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9"/>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20"/>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21"/>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2"/>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3"/>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4"/>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5"/>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6"/>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7"/>
      <autoFilter ref="A7:J41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8"/>
      <autoFilter ref="A7:J405"/>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29"/>
      <autoFilter ref="A7:J405"/>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30"/>
      <autoFilter ref="A7:J411"/>
    </customSheetView>
    <customSheetView guid="{6068C3FF-17AA-48A5-A88B-2523CBAC39AE}" scale="60" showPageBreaks="1" outlineSymbols="0" zeroValues="0" fitToPage="1" printArea="1" showAutoFilter="1" view="pageBreakPreview" topLeftCell="A4">
      <pane xSplit="4" ySplit="7" topLeftCell="J21" activePane="bottomRight" state="frozen"/>
      <selection pane="bottomRight" activeCell="J21" sqref="J21:J28"/>
      <rowBreaks count="31" manualBreakCount="31">
        <brk id="23" min="1" max="9" man="1"/>
        <brk id="35" min="1" max="9" man="1"/>
        <brk id="54" min="1" max="9" man="1"/>
        <brk id="172" min="1" max="9" man="1"/>
        <brk id="1012" max="18" man="1"/>
        <brk id="1062" max="18" man="1"/>
        <brk id="1119" max="18" man="1"/>
        <brk id="1190" max="18" man="1"/>
        <brk id="1245" max="14" man="1"/>
        <brk id="1260" max="10" man="1"/>
        <brk id="1296" max="10" man="1"/>
        <brk id="1336" max="10" man="1"/>
        <brk id="1375" max="10" man="1"/>
        <brk id="1413" max="10" man="1"/>
        <brk id="1449" max="10" man="1"/>
        <brk id="1486" max="10" man="1"/>
        <brk id="1524" max="10" man="1"/>
        <brk id="1559" max="10" man="1"/>
        <brk id="1595" max="10" man="1"/>
        <brk id="1635" max="10" man="1"/>
        <brk id="1674" max="10" man="1"/>
        <brk id="1713" max="10" man="1"/>
        <brk id="1753" max="10" man="1"/>
        <brk id="1791" max="10" man="1"/>
        <brk id="1826" max="10" man="1"/>
        <brk id="1856" max="10" man="1"/>
        <brk id="1893" max="10" man="1"/>
        <brk id="1930" max="10" man="1"/>
        <brk id="1965" max="10" man="1"/>
        <brk id="2007" max="10" man="1"/>
        <brk id="2061" max="10" man="1"/>
      </rowBreaks>
      <pageMargins left="0" right="0" top="0.9055118110236221" bottom="0" header="0" footer="0"/>
      <printOptions horizontalCentered="1"/>
      <pageSetup paperSize="8" scale="44" fitToHeight="0" orientation="landscape" r:id="rId31"/>
      <autoFilter ref="A7:J411"/>
    </customSheetView>
    <customSheetView guid="{BEA0FDBA-BB07-4C19-8BBD-5E57EE395C09}" scale="50" showPageBreaks="1" outlineSymbols="0" zeroValues="0" fitToPage="1" printArea="1" showAutoFilter="1" view="pageBreakPreview" topLeftCell="A4">
      <pane xSplit="2" ySplit="4" topLeftCell="J196" activePane="bottomRight" state="frozen"/>
      <selection pane="bottomRight" activeCell="B197" sqref="B197:B199"/>
      <rowBreaks count="37" manualBreakCount="37">
        <brk id="20" max="9" man="1"/>
        <brk id="28" max="9" man="1"/>
        <brk id="40" max="9" man="1"/>
        <brk id="61" max="9" man="1"/>
        <brk id="93" max="9" man="1"/>
        <brk id="140" max="9" man="1"/>
        <brk id="158" max="9" man="1"/>
        <brk id="166" max="9" man="1"/>
        <brk id="182" max="9" man="1"/>
        <brk id="201"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4" fitToHeight="0" orientation="landscape" r:id="rId32"/>
      <autoFilter ref="A7:J411"/>
    </customSheetView>
    <customSheetView guid="{3EEA7E1A-5F2B-4408-A34C-1F0223B5B245}" scale="40" showPageBreaks="1" outlineSymbols="0" zeroValues="0" fitToPage="1" showAutoFilter="1" view="pageBreakPreview" topLeftCell="A5">
      <pane xSplit="4" ySplit="10" topLeftCell="J43" activePane="bottomRight" state="frozen"/>
      <selection pane="bottomRight" activeCell="J43" sqref="J43:J48"/>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2" fitToHeight="0" orientation="landscape" horizontalDpi="4294967293" r:id="rId33"/>
      <autoFilter ref="A7:J411"/>
    </customSheetView>
  </customSheetViews>
  <mergeCells count="88">
    <mergeCell ref="A62:A63"/>
    <mergeCell ref="E62:E63"/>
    <mergeCell ref="F62:F63"/>
    <mergeCell ref="E159:E160"/>
    <mergeCell ref="J123:J128"/>
    <mergeCell ref="J93:J98"/>
    <mergeCell ref="J141:J146"/>
    <mergeCell ref="J99:J104"/>
    <mergeCell ref="J105:J110"/>
    <mergeCell ref="B197:B199"/>
    <mergeCell ref="I197:I199"/>
    <mergeCell ref="D197:D199"/>
    <mergeCell ref="E197:E199"/>
    <mergeCell ref="I62:I63"/>
    <mergeCell ref="B62:B63"/>
    <mergeCell ref="C62:C63"/>
    <mergeCell ref="D62:D63"/>
    <mergeCell ref="G62:G63"/>
    <mergeCell ref="H62:H63"/>
    <mergeCell ref="C159:C160"/>
    <mergeCell ref="H159:H160"/>
    <mergeCell ref="J197:J204"/>
    <mergeCell ref="J180:J185"/>
    <mergeCell ref="J159:J165"/>
    <mergeCell ref="I159:I160"/>
    <mergeCell ref="J173:J178"/>
    <mergeCell ref="J167:J172"/>
    <mergeCell ref="A197:A199"/>
    <mergeCell ref="C197:C199"/>
    <mergeCell ref="J21:J28"/>
    <mergeCell ref="B21:B23"/>
    <mergeCell ref="D21:D23"/>
    <mergeCell ref="D159:D160"/>
    <mergeCell ref="A159:A165"/>
    <mergeCell ref="F159:F160"/>
    <mergeCell ref="G159:G160"/>
    <mergeCell ref="E21:E23"/>
    <mergeCell ref="A21:A22"/>
    <mergeCell ref="B29:B30"/>
    <mergeCell ref="A29:A30"/>
    <mergeCell ref="C29:C30"/>
    <mergeCell ref="D29:D30"/>
    <mergeCell ref="B159:B160"/>
    <mergeCell ref="A3:J3"/>
    <mergeCell ref="G6:H6"/>
    <mergeCell ref="A9:A14"/>
    <mergeCell ref="A5:A7"/>
    <mergeCell ref="E6:F6"/>
    <mergeCell ref="D6:D7"/>
    <mergeCell ref="C5:D5"/>
    <mergeCell ref="C6:C7"/>
    <mergeCell ref="B5:B7"/>
    <mergeCell ref="I5:I7"/>
    <mergeCell ref="J5:J7"/>
    <mergeCell ref="E5:H5"/>
    <mergeCell ref="J9:J14"/>
    <mergeCell ref="J15:J20"/>
    <mergeCell ref="F197:F199"/>
    <mergeCell ref="G197:G199"/>
    <mergeCell ref="H197:H199"/>
    <mergeCell ref="E29:E30"/>
    <mergeCell ref="H21:H23"/>
    <mergeCell ref="F21:F23"/>
    <mergeCell ref="G21:G23"/>
    <mergeCell ref="F29:F30"/>
    <mergeCell ref="J37:J42"/>
    <mergeCell ref="J29:J35"/>
    <mergeCell ref="I21:I23"/>
    <mergeCell ref="G29:G30"/>
    <mergeCell ref="H29:H30"/>
    <mergeCell ref="I29:I30"/>
    <mergeCell ref="J190:J194"/>
    <mergeCell ref="J205:J210"/>
    <mergeCell ref="J153:J158"/>
    <mergeCell ref="A15:A20"/>
    <mergeCell ref="C21:C23"/>
    <mergeCell ref="J129:J134"/>
    <mergeCell ref="J135:J140"/>
    <mergeCell ref="J117:J122"/>
    <mergeCell ref="J49:J54"/>
    <mergeCell ref="J43:J48"/>
    <mergeCell ref="J55:J60"/>
    <mergeCell ref="J62:J68"/>
    <mergeCell ref="J147:J152"/>
    <mergeCell ref="J111:J116"/>
    <mergeCell ref="J69:J74"/>
    <mergeCell ref="J81:J86"/>
    <mergeCell ref="J87:J92"/>
  </mergeCells>
  <phoneticPr fontId="4" type="noConversion"/>
  <printOptions horizontalCentered="1"/>
  <pageMargins left="0" right="0" top="0.9055118110236221" bottom="0" header="0" footer="0"/>
  <pageSetup paperSize="8" scale="44" fitToHeight="0" orientation="landscape" r:id="rId34"/>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01.12.2019</vt:lpstr>
      <vt:lpstr>'на 01.12.2019'!Заголовки_для_печати</vt:lpstr>
      <vt:lpstr>'на 01.12.2019'!Область_печати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2019-12-06T08:13:45Z</cp:lastPrinted>
  <dcterms:created xsi:type="dcterms:W3CDTF">2011-12-13T05:34:09Z</dcterms:created>
  <dcterms:modified xsi:type="dcterms:W3CDTF">2019-12-09T09:50:11Z</dcterms:modified>
</cp:coreProperties>
</file>