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330" tabRatio="518"/>
  </bookViews>
  <sheets>
    <sheet name="на 01.10.2019" sheetId="1" r:id="rId1"/>
  </sheets>
  <definedNames>
    <definedName name="_xlnm._FilterDatabase" localSheetId="0" hidden="1">'на 01.10.2019'!$A$7:$J$411</definedName>
    <definedName name="Z_0005951B_56A8_4F75_9731_3C8A24CD1AB5_.wvu.FilterData" localSheetId="0" hidden="1">'на 01.10.2019'!$A$7:$J$411</definedName>
    <definedName name="Z_0084E16F_DDA9_4699_9D5A_C5F7B89E6378_.wvu.FilterData" localSheetId="0" hidden="1">'на 01.10.2019'!$A$7:$J$411</definedName>
    <definedName name="Z_00EBC834_CC04_4600_ADF0_5EC4AEDA5595_.wvu.FilterData" localSheetId="0" hidden="1">'на 01.10.2019'!$A$7:$J$411</definedName>
    <definedName name="Z_01613E68_6B78_4CC0_9C3D_60683185C182_.wvu.FilterData" localSheetId="0" hidden="1">'на 01.10.2019'!$A$7:$J$411</definedName>
    <definedName name="Z_01D4DC8C_5FD8_4E22_9898_A6D2EE840F42_.wvu.FilterData" localSheetId="0" hidden="1">'на 01.10.2019'!$A$7:$J$411</definedName>
    <definedName name="Z_02102EEE_2287_4468_A4A7_52D50729EDDD_.wvu.FilterData" localSheetId="0" hidden="1">'на 01.10.2019'!$A$7:$J$411</definedName>
    <definedName name="Z_0217F586_7BE2_4803_B88F_1646729DF76E_.wvu.FilterData" localSheetId="0" hidden="1">'на 01.10.2019'!$A$7:$J$411</definedName>
    <definedName name="Z_02D2F435_66DA_468E_987B_F2AECDDD4E3B_.wvu.FilterData" localSheetId="0" hidden="1">'на 01.10.2019'!$A$7:$J$411</definedName>
    <definedName name="Z_036F0B1A_A4C3_4ACE_90F0_C92FA4824CCC_.wvu.FilterData" localSheetId="0" hidden="1">'на 01.10.2019'!$A$7:$J$411</definedName>
    <definedName name="Z_03CE4E6D_AA11_4BB9_B07A_EF26A768B26B_.wvu.FilterData" localSheetId="0" hidden="1">'на 01.10.2019'!$A$7:$J$411</definedName>
    <definedName name="Z_040F7A53_882C_426B_A971_3BA4E7F819F6_.wvu.FilterData" localSheetId="0" hidden="1">'на 01.10.2019'!$A$7:$H$158</definedName>
    <definedName name="Z_041557F5_3257_416A_8401_99DEC5D0D1B5_.wvu.FilterData" localSheetId="0" hidden="1">'на 01.10.2019'!$A$7:$J$411</definedName>
    <definedName name="Z_05132324_2347_4886_ACC0_B2417CD7A8E0_.wvu.FilterData" localSheetId="0" hidden="1">'на 01.10.2019'!$A$7:$J$411</definedName>
    <definedName name="Z_056CFCF2_1D67_47C0_BE8C_D1F7ABB1120B_.wvu.FilterData" localSheetId="0" hidden="1">'на 01.10.2019'!$A$7:$J$411</definedName>
    <definedName name="Z_05716ABD_418C_4DA4_AC8A_C2D9BFCD057A_.wvu.FilterData" localSheetId="0" hidden="1">'на 01.10.2019'!$A$7:$J$411</definedName>
    <definedName name="Z_05917B93_2768_415F_AFD9_F6B5D0EF275E_.wvu.FilterData" localSheetId="0" hidden="1">'на 01.10.2019'!$A$7:$J$411</definedName>
    <definedName name="Z_05C1E2BB_B583_44DD_A8AC_FBF87A053735_.wvu.FilterData" localSheetId="0" hidden="1">'на 01.10.2019'!$A$7:$H$158</definedName>
    <definedName name="Z_05C9DD0B_EBEE_40E7_A642_8B2CDCC810BA_.wvu.FilterData" localSheetId="0" hidden="1">'на 01.10.2019'!$A$7:$H$158</definedName>
    <definedName name="Z_0623BA59_06E0_47C4_A9E0_EFF8949456C2_.wvu.FilterData" localSheetId="0" hidden="1">'на 01.10.2019'!$A$7:$H$158</definedName>
    <definedName name="Z_0644E522_2545_474C_824A_2ED6C2798897_.wvu.FilterData" localSheetId="0" hidden="1">'на 01.10.2019'!$A$7:$J$411</definedName>
    <definedName name="Z_064B5A1E_A42B_4485_93B8_B6DA090B161C_.wvu.FilterData" localSheetId="0" hidden="1">'на 01.10.2019'!$A$7:$J$411</definedName>
    <definedName name="Z_06CAE47A_6EDD_4FE2_8E3A_333266247E42_.wvu.FilterData" localSheetId="0" hidden="1">'на 01.10.2019'!$A$7:$J$411</definedName>
    <definedName name="Z_06E8A760_77DE_44B7_B51E_7A5411604938_.wvu.FilterData" localSheetId="0" hidden="1">'на 01.10.2019'!$A$7:$J$411</definedName>
    <definedName name="Z_06ECB70F_782C_4925_AAED_43BDE49D6216_.wvu.FilterData" localSheetId="0" hidden="1">'на 01.10.2019'!$A$7:$J$411</definedName>
    <definedName name="Z_071188D9_4773_41E2_8227_482316F94E22_.wvu.FilterData" localSheetId="0" hidden="1">'на 01.10.2019'!$A$7:$J$411</definedName>
    <definedName name="Z_076157D9_97A7_4D47_8780_D3B408E54324_.wvu.FilterData" localSheetId="0" hidden="1">'на 01.10.2019'!$A$7:$J$411</definedName>
    <definedName name="Z_079216EF_F396_45DE_93AA_DF26C49F532F_.wvu.FilterData" localSheetId="0" hidden="1">'на 01.10.2019'!$A$7:$H$158</definedName>
    <definedName name="Z_0796BB39_B763_4CFE_9C89_197614BDD8D2_.wvu.FilterData" localSheetId="0" hidden="1">'на 01.10.2019'!$A$7:$J$411</definedName>
    <definedName name="Z_081D092E_BCFD_434D_99DD_F262EBF81A7D_.wvu.FilterData" localSheetId="0" hidden="1">'на 01.10.2019'!$A$7:$H$158</definedName>
    <definedName name="Z_081D1E71_FAB1_490F_8347_4363E467A6B8_.wvu.FilterData" localSheetId="0" hidden="1">'на 01.10.2019'!$A$7:$J$411</definedName>
    <definedName name="Z_087A5F39_BB99_44E2_988C_BE702BB1218A_.wvu.FilterData" localSheetId="0" hidden="1">'на 01.10.2019'!$A$7:$J$411</definedName>
    <definedName name="Z_094B4134_1EAA_4AE3_8904_2CA55A37A0CD_.wvu.FilterData" localSheetId="0" hidden="1">'на 01.10.2019'!$A$7:$J$411</definedName>
    <definedName name="Z_09665491_2447_4ACE_847B_4452B60F2DF2_.wvu.FilterData" localSheetId="0" hidden="1">'на 01.10.2019'!$A$7:$J$411</definedName>
    <definedName name="Z_09EDEF91_2CA5_4F56_B67B_9D290C461670_.wvu.FilterData" localSheetId="0" hidden="1">'на 01.10.2019'!$A$7:$H$158</definedName>
    <definedName name="Z_09F9F792_37D5_476B_BEEE_67E9106F48F0_.wvu.FilterData" localSheetId="0" hidden="1">'на 01.10.2019'!$A$7:$J$411</definedName>
    <definedName name="Z_0A10B2C2_8811_4514_A02D_EDC7436B6D07_.wvu.FilterData" localSheetId="0" hidden="1">'на 01.10.2019'!$A$7:$J$411</definedName>
    <definedName name="Z_0AA70BDA_573F_4BEC_A548_CA5C4475BFE7_.wvu.FilterData" localSheetId="0" hidden="1">'на 01.10.2019'!$A$7:$J$411</definedName>
    <definedName name="Z_0AC3FA68_E0C8_4657_AD81_AF6345EA501C_.wvu.FilterData" localSheetId="0" hidden="1">'на 01.10.2019'!$A$7:$H$158</definedName>
    <definedName name="Z_0B579593_C56D_4394_91C1_F024BBE56EB1_.wvu.FilterData" localSheetId="0" hidden="1">'на 01.10.2019'!$A$7:$H$158</definedName>
    <definedName name="Z_0BC55D76_817D_4871_ADFD_780685E85798_.wvu.FilterData" localSheetId="0" hidden="1">'на 01.10.2019'!$A$7:$J$411</definedName>
    <definedName name="Z_0C6B39CB_8BE2_4437_B7EF_2B863FB64A7A_.wvu.FilterData" localSheetId="0" hidden="1">'на 01.10.2019'!$A$7:$H$158</definedName>
    <definedName name="Z_0C80C604_218C_428E_8C68_64D1AFDB22E0_.wvu.FilterData" localSheetId="0" hidden="1">'на 01.10.2019'!$A$7:$J$411</definedName>
    <definedName name="Z_0C81132D_0EFB_424B_A2C0_D694846C9416_.wvu.FilterData" localSheetId="0" hidden="1">'на 01.10.2019'!$A$7:$J$411</definedName>
    <definedName name="Z_0C8C20D3_1DCE_4FE1_95B1_F35D8D398254_.wvu.FilterData" localSheetId="0" hidden="1">'на 01.10.2019'!$A$7:$H$158</definedName>
    <definedName name="Z_0CC48B05_D738_4589_9F69_B44D9887E2C7_.wvu.FilterData" localSheetId="0" hidden="1">'на 01.10.2019'!$A$7:$J$411</definedName>
    <definedName name="Z_0CC9441C_88E9_46D0_951D_A49C84EDA8CE_.wvu.FilterData" localSheetId="0" hidden="1">'на 01.10.2019'!$A$7:$J$411</definedName>
    <definedName name="Z_0CCCFAED_79CE_4449_BC23_D60C794B65C2_.wvu.FilterData" localSheetId="0" hidden="1">'на 01.10.2019'!$A$7:$J$411</definedName>
    <definedName name="Z_0CCCFAED_79CE_4449_BC23_D60C794B65C2_.wvu.PrintArea" localSheetId="0" hidden="1">'на 01.10.2019'!$A$1:$J$210</definedName>
    <definedName name="Z_0CCCFAED_79CE_4449_BC23_D60C794B65C2_.wvu.PrintTitles" localSheetId="0" hidden="1">'на 01.10.2019'!$5:$8</definedName>
    <definedName name="Z_0CF3E93E_60F6_45C8_AD33_C2CE08831546_.wvu.FilterData" localSheetId="0" hidden="1">'на 01.10.2019'!$A$7:$H$158</definedName>
    <definedName name="Z_0D69C398_7947_4D78_B1FE_A2A25AB79E10_.wvu.FilterData" localSheetId="0" hidden="1">'на 01.10.2019'!$A$7:$J$411</definedName>
    <definedName name="Z_0D7F5190_D20E_42FD_AD77_53CB309C7272_.wvu.FilterData" localSheetId="0" hidden="1">'на 01.10.2019'!$A$7:$H$158</definedName>
    <definedName name="Z_0DBB7EB7_A885_4D4A_A4F3_1AB3A0FE5EB1_.wvu.FilterData" localSheetId="0" hidden="1">'на 01.10.2019'!$A$7:$J$411</definedName>
    <definedName name="Z_0E1EE7C4_535F_48D8_9D3B_6BBF2B693A19_.wvu.FilterData" localSheetId="0" hidden="1">'на 01.10.2019'!$A$7:$J$411</definedName>
    <definedName name="Z_0E67843B_6B59_48DA_8F29_8BAD133298E1_.wvu.FilterData" localSheetId="0" hidden="1">'на 01.10.2019'!$A$7:$J$411</definedName>
    <definedName name="Z_0E6786D8_AC3A_48D5_9AD7_4E7485DB6D9C_.wvu.FilterData" localSheetId="0" hidden="1">'на 01.10.2019'!$A$7:$H$158</definedName>
    <definedName name="Z_0EBE1707_975C_4649_91D3_2E9B46A60B44_.wvu.FilterData" localSheetId="0" hidden="1">'на 01.10.2019'!$A$7:$J$411</definedName>
    <definedName name="Z_101FC8DD_6A10_4029_AD34_21DB4CDC5FDB_.wvu.FilterData" localSheetId="0" hidden="1">'на 01.10.2019'!$A$7:$J$411</definedName>
    <definedName name="Z_10372EC3_3966_4BDA_9F48_B7D63EE0E174_.wvu.FilterData" localSheetId="0" hidden="1">'на 01.10.2019'!$A$7:$J$411</definedName>
    <definedName name="Z_105D23B5_3830_4B2C_A4D4_FBFBD3BEFB9C_.wvu.FilterData" localSheetId="0" hidden="1">'на 01.10.2019'!$A$7:$H$158</definedName>
    <definedName name="Z_113A0779_204C_451B_8401_73E507046130_.wvu.FilterData" localSheetId="0" hidden="1">'на 01.10.2019'!$A$7:$J$411</definedName>
    <definedName name="Z_119EECA6_2DA1_40F6_BD98_65D18CFC0359_.wvu.FilterData" localSheetId="0" hidden="1">'на 01.10.2019'!$A$7:$J$411</definedName>
    <definedName name="Z_11B0FA8E_E0BF_44A4_A141_D0892BF4BA78_.wvu.FilterData" localSheetId="0" hidden="1">'на 01.10.2019'!$A$7:$J$411</definedName>
    <definedName name="Z_11DB2F46_E41B_4E33_8BC5_70370AE2E289_.wvu.FilterData" localSheetId="0" hidden="1">'на 01.10.2019'!$A$7:$J$411</definedName>
    <definedName name="Z_11EBBD1F_0821_4763_A781_80F95B559C64_.wvu.FilterData" localSheetId="0" hidden="1">'на 01.10.2019'!$A$7:$J$411</definedName>
    <definedName name="Z_12397037_6208_4B36_BC95_11438284A9DE_.wvu.FilterData" localSheetId="0" hidden="1">'на 01.10.2019'!$A$7:$H$158</definedName>
    <definedName name="Z_12C2408D_275D_4295_8823_146036CCAF72_.wvu.FilterData" localSheetId="0" hidden="1">'на 01.10.2019'!$A$7:$J$411</definedName>
    <definedName name="Z_130C16AD_E930_4810_BDF0_A6DD3A87B8D5_.wvu.FilterData" localSheetId="0" hidden="1">'на 01.10.2019'!$A$7:$J$411</definedName>
    <definedName name="Z_1315266B_953C_4E7F_B538_74B6DF400647_.wvu.FilterData" localSheetId="0" hidden="1">'на 01.10.2019'!$A$7:$H$158</definedName>
    <definedName name="Z_132984D2_035C_4C6F_8087_28C1188A76E6_.wvu.FilterData" localSheetId="0" hidden="1">'на 01.10.2019'!$A$7:$J$411</definedName>
    <definedName name="Z_13A75724_7658_4A80_9239_F37E0BC75B64_.wvu.FilterData" localSheetId="0" hidden="1">'на 01.10.2019'!$A$7:$J$411</definedName>
    <definedName name="Z_13BE7114_35DF_4699_8779_61985C68F6C3_.wvu.FilterData" localSheetId="0" hidden="1">'на 01.10.2019'!$A$7:$J$411</definedName>
    <definedName name="Z_13BE7114_35DF_4699_8779_61985C68F6C3_.wvu.PrintArea" localSheetId="0" hidden="1">'на 01.10.2019'!$A$1:$J$211</definedName>
    <definedName name="Z_13BE7114_35DF_4699_8779_61985C68F6C3_.wvu.PrintTitles" localSheetId="0" hidden="1">'на 01.10.2019'!$5:$8</definedName>
    <definedName name="Z_13E7ADA2_058C_4412_9AEA_31547694DD5C_.wvu.FilterData" localSheetId="0" hidden="1">'на 01.10.2019'!$A$7:$H$158</definedName>
    <definedName name="Z_1474826F_81A7_45CE_9E32_539008BC6006_.wvu.FilterData" localSheetId="0" hidden="1">'на 01.10.2019'!$A$7:$J$411</definedName>
    <definedName name="Z_148D8FAA_3DC1_4430_9D42_1AFD9B8B331B_.wvu.FilterData" localSheetId="0" hidden="1">'на 01.10.2019'!$A$7:$J$411</definedName>
    <definedName name="Z_14901D06_6751_467D_A640_08BD51FC6A24_.wvu.FilterData" localSheetId="0" hidden="1">'на 01.10.2019'!$A$7:$J$411</definedName>
    <definedName name="Z_1539101F_31E9_4994_A34D_436B2BB1B73C_.wvu.FilterData" localSheetId="0" hidden="1">'на 01.10.2019'!$A$7:$J$411</definedName>
    <definedName name="Z_158130B9_9537_4E7D_AC4C_ED389C9B13A6_.wvu.FilterData" localSheetId="0" hidden="1">'на 01.10.2019'!$A$7:$J$411</definedName>
    <definedName name="Z_15AF9AFF_36E4_41C3_A9EA_A83C0A87FA00_.wvu.FilterData" localSheetId="0" hidden="1">'на 01.10.2019'!$A$7:$J$411</definedName>
    <definedName name="Z_1611C1BA_C4E2_40AE_8F45_3BEDE164E518_.wvu.FilterData" localSheetId="0" hidden="1">'на 01.10.2019'!$A$7:$J$411</definedName>
    <definedName name="Z_16533C21_4A9A_450C_8A94_553B88C3A9CF_.wvu.FilterData" localSheetId="0" hidden="1">'на 01.10.2019'!$A$7:$H$158</definedName>
    <definedName name="Z_1682CF4C_6BE2_4E45_A613_382D117E51BF_.wvu.FilterData" localSheetId="0" hidden="1">'на 01.10.2019'!$A$7:$J$411</definedName>
    <definedName name="Z_168FD5D4_D13B_47B9_8E56_61C627E3620F_.wvu.FilterData" localSheetId="0" hidden="1">'на 01.10.2019'!$A$7:$H$158</definedName>
    <definedName name="Z_169B516E_654F_469D_A8A0_69AB59FA498D_.wvu.FilterData" localSheetId="0" hidden="1">'на 01.10.2019'!$A$7:$J$411</definedName>
    <definedName name="Z_176FBEC7_B2AF_4702_A894_382F81F9ECF6_.wvu.FilterData" localSheetId="0" hidden="1">'на 01.10.2019'!$A$7:$H$158</definedName>
    <definedName name="Z_17AC66D0_E8BD_44BA_92AB_131AEC3E5A62_.wvu.FilterData" localSheetId="0" hidden="1">'на 01.10.2019'!$A$7:$J$411</definedName>
    <definedName name="Z_17AEC02B_67B1_483A_97D2_C1C6DFD21518_.wvu.FilterData" localSheetId="0" hidden="1">'на 01.10.2019'!$A$7:$J$411</definedName>
    <definedName name="Z_1902C2E4_C521_44EB_B934_0EBD6E871DD8_.wvu.FilterData" localSheetId="0" hidden="1">'на 01.10.2019'!$A$7:$J$411</definedName>
    <definedName name="Z_191D2631_8F19_4FC0_96A1_F397D331A068_.wvu.FilterData" localSheetId="0" hidden="1">'на 01.10.2019'!$A$7:$J$411</definedName>
    <definedName name="Z_1922598D_45C0_4DFB_A9E9_4D22AFD5603E_.wvu.FilterData" localSheetId="0" hidden="1">'на 01.10.2019'!$A$7:$J$411</definedName>
    <definedName name="Z_19497421_00C1_4657_A11B_18FB2BAAE62A_.wvu.FilterData" localSheetId="0" hidden="1">'на 01.10.2019'!$A$7:$J$411</definedName>
    <definedName name="Z_19510E6E_7565_4AC2_BCB4_A345501456B6_.wvu.FilterData" localSheetId="0" hidden="1">'на 01.10.2019'!$A$7:$H$158</definedName>
    <definedName name="Z_197DC433_2311_4239_A28E_8D90CD4AEB73_.wvu.FilterData" localSheetId="0" hidden="1">'на 01.10.2019'!$A$7:$J$411</definedName>
    <definedName name="Z_19944AB6_3B70_4B1C_8696_B2E3AC2ED125_.wvu.FilterData" localSheetId="0" hidden="1">'на 01.10.2019'!$A$7:$J$411</definedName>
    <definedName name="Z_19A4AADC_FDEE_45BB_8FEE_0F5508EFB8E2_.wvu.FilterData" localSheetId="0" hidden="1">'на 01.10.2019'!$A$7:$J$411</definedName>
    <definedName name="Z_19B34FC3_E683_4280_90EE_7791220AE682_.wvu.FilterData" localSheetId="0" hidden="1">'на 01.10.2019'!$A$7:$J$411</definedName>
    <definedName name="Z_19E5B318_3123_4687_A10B_72F3BDA9A599_.wvu.FilterData" localSheetId="0" hidden="1">'на 01.10.2019'!$A$7:$J$411</definedName>
    <definedName name="Z_1A049C7C_CD0A_4889_B39E_1914732262E3_.wvu.FilterData" localSheetId="0" hidden="1">'на 01.10.2019'!$A$7:$J$411</definedName>
    <definedName name="Z_1ADD4354_436F_41C7_AFD6_B73FA2D9BC20_.wvu.FilterData" localSheetId="0" hidden="1">'на 01.10.2019'!$A$7:$J$411</definedName>
    <definedName name="Z_1B413C41_F5DB_4793_803B_D278F6A0BE2C_.wvu.FilterData" localSheetId="0" hidden="1">'на 01.10.2019'!$A$7:$J$411</definedName>
    <definedName name="Z_1B943BCB_9609_428B_963E_E25F01748D7C_.wvu.FilterData" localSheetId="0" hidden="1">'на 01.10.2019'!$A$7:$J$411</definedName>
    <definedName name="Z_1BA0A829_1467_4894_A294_9BFD1EA8F94D_.wvu.FilterData" localSheetId="0" hidden="1">'на 01.10.2019'!$A$7:$J$411</definedName>
    <definedName name="Z_1C384A54_E3F0_4C1E_862E_6CD9154B364F_.wvu.FilterData" localSheetId="0" hidden="1">'на 01.10.2019'!$A$7:$J$411</definedName>
    <definedName name="Z_1C3DA4EF_3676_4683_84F0_1C41D26FFC16_.wvu.FilterData" localSheetId="0" hidden="1">'на 01.10.2019'!$A$7:$J$411</definedName>
    <definedName name="Z_1C3DF549_BEC3_47F7_8F0B_A96D42597ECF_.wvu.FilterData" localSheetId="0" hidden="1">'на 01.10.2019'!$A$7:$H$158</definedName>
    <definedName name="Z_1C681B2A_8932_44D9_BF50_EA5DBCC10436_.wvu.FilterData" localSheetId="0" hidden="1">'на 01.10.2019'!$A$7:$H$158</definedName>
    <definedName name="Z_1CB0764B_554D_4C09_98DC_8DED9FC27F03_.wvu.FilterData" localSheetId="0" hidden="1">'на 01.10.2019'!$A$7:$J$411</definedName>
    <definedName name="Z_1CB0CE3F_75F2_462B_8FE5_E94B0D7D6C1F_.wvu.FilterData" localSheetId="0" hidden="1">'на 01.10.2019'!$A$7:$J$411</definedName>
    <definedName name="Z_1CB5C523_AFA5_43A8_9C28_9F12CFE5BE65_.wvu.FilterData" localSheetId="0" hidden="1">'на 01.10.2019'!$A$7:$J$411</definedName>
    <definedName name="Z_1CEF9102_6C60_416B_8820_19DA6CA2FF8F_.wvu.FilterData" localSheetId="0" hidden="1">'на 01.10.2019'!$A$7:$J$411</definedName>
    <definedName name="Z_1D2C2901_70D8_494F_B885_AA5F7F9A1D2E_.wvu.FilterData" localSheetId="0" hidden="1">'на 01.10.2019'!$A$7:$J$411</definedName>
    <definedName name="Z_1D546444_6D70_47F2_86F2_EDA85896BE29_.wvu.FilterData" localSheetId="0" hidden="1">'на 01.10.2019'!$A$7:$J$411</definedName>
    <definedName name="Z_1D797472_1425_44E0_B821_543CF555289A_.wvu.FilterData" localSheetId="0" hidden="1">'на 01.10.2019'!$A$7:$J$411</definedName>
    <definedName name="Z_1E88DC95_DDEB_4EE8_8544_5724B1E6FA94_.wvu.FilterData" localSheetId="0" hidden="1">'на 01.10.2019'!$A$7:$J$411</definedName>
    <definedName name="Z_1F274A4D_4DCC_44CA_A1BD_90B7EE180486_.wvu.FilterData" localSheetId="0" hidden="1">'на 01.10.2019'!$A$7:$H$158</definedName>
    <definedName name="Z_1F6B5B08_FAE9_43CF_A27B_EE7ACD6D4DF6_.wvu.FilterData" localSheetId="0" hidden="1">'на 01.10.2019'!$A$7:$J$411</definedName>
    <definedName name="Z_1F6FF066_5CAF_4FE9_9ABD_85517853573D_.wvu.FilterData" localSheetId="0" hidden="1">'на 01.10.2019'!$A$7:$J$411</definedName>
    <definedName name="Z_1F885BC0_FA2D_45E9_BC66_C7BA68F6529B_.wvu.FilterData" localSheetId="0" hidden="1">'на 01.10.2019'!$A$7:$J$411</definedName>
    <definedName name="Z_1FD02FF0_4DBF_48AF_BE48_54893718170B_.wvu.FilterData" localSheetId="0" hidden="1">'на 01.10.2019'!$A$7:$J$411</definedName>
    <definedName name="Z_1FF678B1_7F2B_4362_81E7_D3C79ED64B95_.wvu.FilterData" localSheetId="0" hidden="1">'на 01.10.2019'!$A$7:$H$158</definedName>
    <definedName name="Z_202A973C_D681_42B4_9905_A37D128193B3_.wvu.FilterData" localSheetId="0" hidden="1">'на 01.10.2019'!$A$7:$J$411</definedName>
    <definedName name="Z_20461DED_BCEE_4284_A6DA_6F07C40C8239_.wvu.FilterData" localSheetId="0" hidden="1">'на 01.10.2019'!$A$7:$J$411</definedName>
    <definedName name="Z_20A3EB12_07C5_4317_9D11_7C0131FF1F02_.wvu.FilterData" localSheetId="0" hidden="1">'на 01.10.2019'!$A$7:$J$411</definedName>
    <definedName name="Z_215E0AF3_2FB9_4AD2_85EB_5BB3A76EA017_.wvu.FilterData" localSheetId="0" hidden="1">'на 01.10.2019'!$A$7:$J$411</definedName>
    <definedName name="Z_216AEA56_C079_4104_83C7_B22F3C2C4895_.wvu.FilterData" localSheetId="0" hidden="1">'на 01.10.2019'!$A$7:$H$158</definedName>
    <definedName name="Z_2181C7D4_AA52_40AC_A808_5D532F9A4DB9_.wvu.FilterData" localSheetId="0" hidden="1">'на 01.10.2019'!$A$7:$H$158</definedName>
    <definedName name="Z_222CB208_6EE7_4ACF_9056_A80606B8DEAE_.wvu.FilterData" localSheetId="0" hidden="1">'на 01.10.2019'!$A$7:$J$411</definedName>
    <definedName name="Z_22A3361C_6866_4206_B8FA_E848438D95B8_.wvu.FilterData" localSheetId="0" hidden="1">'на 01.10.2019'!$A$7:$H$158</definedName>
    <definedName name="Z_23D71F5A_A534_4F07_942A_44ED3D76C570_.wvu.FilterData" localSheetId="0" hidden="1">'на 01.10.2019'!$A$7:$J$411</definedName>
    <definedName name="Z_24648CF3_B608_41C2_86D6_82A173782245_.wvu.FilterData" localSheetId="0" hidden="1">'на 01.10.2019'!$A$7:$J$411</definedName>
    <definedName name="Z_246D425F_E7DE_4F74_93E1_1CA6487BB7AF_.wvu.FilterData" localSheetId="0" hidden="1">'на 01.10.2019'!$A$7:$J$411</definedName>
    <definedName name="Z_24860D1B_9CB0_4DBB_9F9A_A7B23A9FBD9E_.wvu.FilterData" localSheetId="0" hidden="1">'на 01.10.2019'!$A$7:$J$411</definedName>
    <definedName name="Z_24D1D1DF_90B3_41D1_82E1_05DE887CC58D_.wvu.FilterData" localSheetId="0" hidden="1">'на 01.10.2019'!$A$7:$H$158</definedName>
    <definedName name="Z_24E5C1BC_322C_4FEF_B964_F0DCC04482C1_.wvu.Cols" localSheetId="0" hidden="1">'на 01.10.2019'!#REF!,'на 01.10.2019'!#REF!</definedName>
    <definedName name="Z_24E5C1BC_322C_4FEF_B964_F0DCC04482C1_.wvu.FilterData" localSheetId="0" hidden="1">'на 01.10.2019'!$A$7:$H$158</definedName>
    <definedName name="Z_24E5C1BC_322C_4FEF_B964_F0DCC04482C1_.wvu.Rows" localSheetId="0" hidden="1">'на 01.10.2019'!#REF!</definedName>
    <definedName name="Z_25997FFA_90F9_4B4A_8C73_3E119DFE9BDB_.wvu.FilterData" localSheetId="0" hidden="1">'на 01.10.2019'!$A$7:$J$411</definedName>
    <definedName name="Z_25DD804F_4FCB_49C0_B290_F226E6C8FC4D_.wvu.FilterData" localSheetId="0" hidden="1">'на 01.10.2019'!$A$7:$J$411</definedName>
    <definedName name="Z_25F305AA_6420_44FE_A658_6597DFDEDA7F_.wvu.FilterData" localSheetId="0" hidden="1">'на 01.10.2019'!$A$7:$J$411</definedName>
    <definedName name="Z_26390C63_E690_4CD6_B911_4F7F9CCE06AD_.wvu.FilterData" localSheetId="0" hidden="1">'на 01.10.2019'!$A$7:$J$411</definedName>
    <definedName name="Z_2647282E_5B25_4148_AAD9_72AB0A3F24C4_.wvu.FilterData" localSheetId="0" hidden="1">'на 01.10.2019'!$A$3:$K$195</definedName>
    <definedName name="Z_26E7CD7D_71FD_4075_B268_E6444384CE7D_.wvu.FilterData" localSheetId="0" hidden="1">'на 01.10.2019'!$A$7:$H$158</definedName>
    <definedName name="Z_271A6422_0558_45A4_90D0_4FBBFA0C466A_.wvu.FilterData" localSheetId="0" hidden="1">'на 01.10.2019'!$A$7:$J$411</definedName>
    <definedName name="Z_2751B79E_F60F_449F_9B1A_ED01F0EE4A3F_.wvu.FilterData" localSheetId="0" hidden="1">'на 01.10.2019'!$A$7:$J$411</definedName>
    <definedName name="Z_28008BE5_0693_468D_890E_2AE562EDDFCA_.wvu.FilterData" localSheetId="0" hidden="1">'на 01.10.2019'!$A$7:$H$158</definedName>
    <definedName name="Z_282F013D_E5B1_4C17_8727_7949891CEFC8_.wvu.FilterData" localSheetId="0" hidden="1">'на 01.10.2019'!$A$7:$J$411</definedName>
    <definedName name="Z_28E41E88_388C_4DFB_9AF5_1D40B3E9E104_.wvu.FilterData" localSheetId="0" hidden="1">'на 01.10.2019'!$A$7:$J$411</definedName>
    <definedName name="Z_28E4EEA1_2ECD_4F92_886B_4623628382D4_.wvu.FilterData" localSheetId="0" hidden="1">'на 01.10.2019'!$A$7:$J$411</definedName>
    <definedName name="Z_2932A736_9A81_4C2B_931E_457899534006_.wvu.FilterData" localSheetId="0" hidden="1">'на 01.10.2019'!$A$7:$J$411</definedName>
    <definedName name="Z_29A3F31E_AA0E_4520_83F3_6EDE69E47FB4_.wvu.FilterData" localSheetId="0" hidden="1">'на 01.10.2019'!$A$7:$J$411</definedName>
    <definedName name="Z_29D1C55E_0AE0_4CA9_A4C9_F358DEE7E9AD_.wvu.FilterData" localSheetId="0" hidden="1">'на 01.10.2019'!$A$7:$J$411</definedName>
    <definedName name="Z_29D71C82_2577_4FF3_9305_7EF7756DC376_.wvu.FilterData" localSheetId="0" hidden="1">'на 01.10.2019'!$A$7:$J$411</definedName>
    <definedName name="Z_2A075779_EE89_4995_9517_DAD5135FF513_.wvu.FilterData" localSheetId="0" hidden="1">'на 01.10.2019'!$A$7:$J$411</definedName>
    <definedName name="Z_2A1C394E_EC37_4AB7_9E3A_0759931D8CFD_.wvu.FilterData" localSheetId="0" hidden="1">'на 01.10.2019'!$A$7:$J$411</definedName>
    <definedName name="Z_2A567982_7892_4F86_A16D_3A26E4C78607_.wvu.FilterData" localSheetId="0" hidden="1">'на 01.10.2019'!$A$7:$J$411</definedName>
    <definedName name="Z_2A6F2DEB_E43C_4851_BD61_C2D3E4DD465D_.wvu.FilterData" localSheetId="0" hidden="1">'на 01.10.2019'!$A$7:$J$411</definedName>
    <definedName name="Z_2A9D3288_FE38_46DD_A0BD_6FD4437B54BF_.wvu.FilterData" localSheetId="0" hidden="1">'на 01.10.2019'!$A$7:$J$411</definedName>
    <definedName name="Z_2B4EF399_1F78_4650_9196_70339D27DB54_.wvu.FilterData" localSheetId="0" hidden="1">'на 01.10.2019'!$A$7:$J$411</definedName>
    <definedName name="Z_2B67E997_66AF_4883_9EE5_9876648FDDE9_.wvu.FilterData" localSheetId="0" hidden="1">'на 01.10.2019'!$A$7:$J$411</definedName>
    <definedName name="Z_2B6BAC9D_8ECF_4B5C_AEA7_CCE1C0524E55_.wvu.FilterData" localSheetId="0" hidden="1">'на 01.10.2019'!$A$7:$J$411</definedName>
    <definedName name="Z_2C029299_5EEC_4151_A9E2_241D31E08692_.wvu.FilterData" localSheetId="0" hidden="1">'на 01.10.2019'!$A$7:$J$411</definedName>
    <definedName name="Z_2C43A648_766E_499E_95B2_EA6F7EA791D4_.wvu.FilterData" localSheetId="0" hidden="1">'на 01.10.2019'!$A$7:$J$411</definedName>
    <definedName name="Z_2C47EAD7_6B0B_40AB_9599_0BF3302E35F1_.wvu.FilterData" localSheetId="0" hidden="1">'на 01.10.2019'!$A$7:$H$158</definedName>
    <definedName name="Z_2C83C5CF_2113_4A26_AC8F_B29994F8C20B_.wvu.FilterData" localSheetId="0" hidden="1">'на 01.10.2019'!$A$7:$J$411</definedName>
    <definedName name="Z_2CA13149_FCDD_4675_859E_83B5251A0804_.wvu.FilterData" localSheetId="0" hidden="1">'на 01.10.2019'!$A$7:$J$411</definedName>
    <definedName name="Z_2CD18B03_71F5_4B8A_8C6C_592F5A66335B_.wvu.FilterData" localSheetId="0" hidden="1">'на 01.10.2019'!$A$7:$J$411</definedName>
    <definedName name="Z_2D011736_53B8_48A8_8C2E_71DD995F6546_.wvu.FilterData" localSheetId="0" hidden="1">'на 01.10.2019'!$A$7:$J$411</definedName>
    <definedName name="Z_2D540280_F40F_4530_A32A_1FF2E78E7147_.wvu.FilterData" localSheetId="0" hidden="1">'на 01.10.2019'!$A$7:$J$411</definedName>
    <definedName name="Z_2D918A37_6905_4BEF_BC3A_DA45E968DAC3_.wvu.FilterData" localSheetId="0" hidden="1">'на 01.10.2019'!$A$7:$H$158</definedName>
    <definedName name="Z_2D97755C_B099_4001_9C5F_12A88788A461_.wvu.FilterData" localSheetId="0" hidden="1">'на 01.10.2019'!$A$7:$J$411</definedName>
    <definedName name="Z_2DCF6207_B24B_43F5_B844_6C1E92F9CADA_.wvu.FilterData" localSheetId="0" hidden="1">'на 01.10.2019'!$A$7:$J$411</definedName>
    <definedName name="Z_2DF88C31_E5A0_4DFE_877D_5A31D3992603_.wvu.Rows" localSheetId="0" hidden="1">'на 01.10.2019'!#REF!,'на 01.10.2019'!#REF!,'на 01.10.2019'!#REF!,'на 01.10.2019'!#REF!,'на 01.10.2019'!#REF!,'на 01.10.2019'!#REF!,'на 01.10.2019'!#REF!,'на 01.10.2019'!#REF!,'на 01.10.2019'!#REF!,'на 01.10.2019'!#REF!,'на 01.10.2019'!#REF!</definedName>
    <definedName name="Z_2F3BAFC5_8792_4BC0_833F_5CB9ACB14A14_.wvu.FilterData" localSheetId="0" hidden="1">'на 01.10.2019'!$A$7:$H$158</definedName>
    <definedName name="Z_2F3DE7DB_1DEA_4A0C_88EC_B05C9EEC768F_.wvu.FilterData" localSheetId="0" hidden="1">'на 01.10.2019'!$A$7:$J$411</definedName>
    <definedName name="Z_2F72C4E3_E946_4870_A59B_C47D17A3E8B0_.wvu.FilterData" localSheetId="0" hidden="1">'на 01.10.2019'!$A$7:$J$411</definedName>
    <definedName name="Z_2F7AC811_CA37_46E3_866E_6E10DF43054A_.wvu.FilterData" localSheetId="0" hidden="1">'на 01.10.2019'!$A$7:$J$411</definedName>
    <definedName name="Z_2FAB8F10_5F5A_4B70_9158_E79B14A6565A_.wvu.FilterData" localSheetId="0" hidden="1">'на 01.10.2019'!$A$7:$J$411</definedName>
    <definedName name="Z_300D3722_BC5B_4EFC_A306_CB3461E96075_.wvu.FilterData" localSheetId="0" hidden="1">'на 01.10.2019'!$A$7:$J$411</definedName>
    <definedName name="Z_3023B4E6_3B5A_4EE2_B0CD_0EB8476E923A_.wvu.FilterData" localSheetId="0" hidden="1">'на 01.10.2019'!$A$7:$J$411</definedName>
    <definedName name="Z_30325303_BF31_42D5_AC1B_F6902B32CA33_.wvu.FilterData" localSheetId="0" hidden="1">'на 01.10.2019'!$A$7:$J$411</definedName>
    <definedName name="Z_308AF0B3_EE19_4841_BBC0_915C9A7203E9_.wvu.FilterData" localSheetId="0" hidden="1">'на 01.10.2019'!$A$7:$J$411</definedName>
    <definedName name="Z_30F94082_E7C8_4DE7_AE26_19B3A4317363_.wvu.FilterData" localSheetId="0" hidden="1">'на 01.10.2019'!$A$7:$J$411</definedName>
    <definedName name="Z_315B3829_E75D_48BB_A407_88A96C0D6A4B_.wvu.FilterData" localSheetId="0" hidden="1">'на 01.10.2019'!$A$7:$J$411</definedName>
    <definedName name="Z_3169E1B8_6971_4325_933B_3FDE2BEB6DA0_.wvu.FilterData" localSheetId="0" hidden="1">'на 01.10.2019'!$A$7:$J$411</definedName>
    <definedName name="Z_316B9C14_7546_49E5_A384_4190EC7682DE_.wvu.FilterData" localSheetId="0" hidden="1">'на 01.10.2019'!$A$7:$J$411</definedName>
    <definedName name="Z_31985263_3556_4B71_A26F_62706F49B320_.wvu.FilterData" localSheetId="0" hidden="1">'на 01.10.2019'!$A$7:$H$158</definedName>
    <definedName name="Z_31C5283F_7633_4B8A_ADD5_7EB245AE899F_.wvu.FilterData" localSheetId="0" hidden="1">'на 01.10.2019'!$A$7:$J$411</definedName>
    <definedName name="Z_31E849A6_B4EF_45EE_ADBC_BDC56906C3E6_.wvu.FilterData" localSheetId="0" hidden="1">'на 01.10.2019'!$A$7:$J$411</definedName>
    <definedName name="Z_31EABA3C_DD8D_46BF_85B1_09527EF8E816_.wvu.FilterData" localSheetId="0" hidden="1">'на 01.10.2019'!$A$7:$H$158</definedName>
    <definedName name="Z_320B1B6B_1198_44A6_8D72_260589D02390_.wvu.FilterData" localSheetId="0" hidden="1">'на 01.10.2019'!$A$7:$J$411</definedName>
    <definedName name="Z_328B1FBD_B9E0_4F8C_AA1F_438ED0F19823_.wvu.FilterData" localSheetId="0" hidden="1">'на 01.10.2019'!$A$7:$J$411</definedName>
    <definedName name="Z_32F81156_0F3B_49A8_B56D_9A01AA7C97FE_.wvu.FilterData" localSheetId="0" hidden="1">'на 01.10.2019'!$A$7:$J$411</definedName>
    <definedName name="Z_33081AFE_875F_4448_8DBB_C2288E582829_.wvu.FilterData" localSheetId="0" hidden="1">'на 01.10.2019'!$A$7:$J$411</definedName>
    <definedName name="Z_33725023_9491_4856_AC32_391D3DCA1E13_.wvu.FilterData" localSheetId="0" hidden="1">'на 01.10.2019'!$A$7:$J$411</definedName>
    <definedName name="Z_33995DBE_E7D5_4BC5_96C4_CB599185238D_.wvu.FilterData" localSheetId="0" hidden="1">'на 01.10.2019'!$A$7:$J$411</definedName>
    <definedName name="Z_33F06620_89E2_4BA8_BAB0_6A7070FEBD8A_.wvu.FilterData" localSheetId="0" hidden="1">'на 01.10.2019'!$A$7:$J$411</definedName>
    <definedName name="Z_34587A22_A707_48EC_A6D8_8CA0D443CB5A_.wvu.FilterData" localSheetId="0" hidden="1">'на 01.10.2019'!$A$7:$J$411</definedName>
    <definedName name="Z_349EEACA_C7A1_441E_BFE3_096E57329F7C_.wvu.FilterData" localSheetId="0" hidden="1">'на 01.10.2019'!$A$7:$J$411</definedName>
    <definedName name="Z_34E97F8E_B808_4C29_AFA8_24160BA8B576_.wvu.FilterData" localSheetId="0" hidden="1">'на 01.10.2019'!$A$7:$H$158</definedName>
    <definedName name="Z_354643EC_374D_4252_A3BA_624B9338CCF6_.wvu.FilterData" localSheetId="0" hidden="1">'на 01.10.2019'!$A$7:$J$411</definedName>
    <definedName name="Z_356902C5_CBA1_407E_849C_39B6CAAFCD34_.wvu.FilterData" localSheetId="0" hidden="1">'на 01.10.2019'!$A$7:$J$411</definedName>
    <definedName name="Z_356FBDD5_3775_4781_9E0A_901095CE6157_.wvu.FilterData" localSheetId="0" hidden="1">'на 01.10.2019'!$A$7:$J$411</definedName>
    <definedName name="Z_3597F15D_13FB_47E4_B2D7_0713796F1B32_.wvu.FilterData" localSheetId="0" hidden="1">'на 01.10.2019'!$A$7:$H$158</definedName>
    <definedName name="Z_35A82584_BCCD_413D_BF58_739C849379E3_.wvu.FilterData" localSheetId="0" hidden="1">'на 01.10.2019'!$A$7:$J$411</definedName>
    <definedName name="Z_35ACC04C_1574_41FF_A750_E4D141D78D72_.wvu.FilterData" localSheetId="0" hidden="1">'на 01.10.2019'!$A$7:$J$411</definedName>
    <definedName name="Z_36279478_DEDD_46A7_8B6D_9500CB65A35C_.wvu.FilterData" localSheetId="0" hidden="1">'на 01.10.2019'!$A$7:$H$158</definedName>
    <definedName name="Z_36282042_958F_4D98_9515_9E9271F26AA2_.wvu.FilterData" localSheetId="0" hidden="1">'на 01.10.2019'!$A$7:$H$158</definedName>
    <definedName name="Z_36483E9A_03E9_431F_B24B_73C77EA6547E_.wvu.FilterData" localSheetId="0" hidden="1">'на 01.10.2019'!$A$7:$J$411</definedName>
    <definedName name="Z_368728BB_F981_4DE3_8F4E_C77C2580C6B3_.wvu.FilterData" localSheetId="0" hidden="1">'на 01.10.2019'!$A$7:$J$411</definedName>
    <definedName name="Z_36AEB3FF_FCBC_4E21_8EFE_F20781816ED3_.wvu.FilterData" localSheetId="0" hidden="1">'на 01.10.2019'!$A$7:$H$158</definedName>
    <definedName name="Z_371CA4AD_891B_4B1D_9403_45AB26546607_.wvu.FilterData" localSheetId="0" hidden="1">'на 01.10.2019'!$A$7:$J$411</definedName>
    <definedName name="Z_375FD1ED_0F0C_4C78_AE3D_1D583BC74E47_.wvu.FilterData" localSheetId="0" hidden="1">'на 01.10.2019'!$A$7:$J$411</definedName>
    <definedName name="Z_3780FC5F_184E_406C_B40E_6BE29406408E_.wvu.FilterData" localSheetId="0" hidden="1">'на 01.10.2019'!$A$7:$J$411</definedName>
    <definedName name="Z_3789C719_2C4D_4FFB_B9EF_5AA095975824_.wvu.FilterData" localSheetId="0" hidden="1">'на 01.10.2019'!$A$7:$J$411</definedName>
    <definedName name="Z_37F8CE32_8CE8_4D95_9C0E_63112E6EFFE9_.wvu.Cols" localSheetId="0" hidden="1">'на 01.10.2019'!#REF!</definedName>
    <definedName name="Z_37F8CE32_8CE8_4D95_9C0E_63112E6EFFE9_.wvu.FilterData" localSheetId="0" hidden="1">'на 01.10.2019'!$A$7:$H$158</definedName>
    <definedName name="Z_37F8CE32_8CE8_4D95_9C0E_63112E6EFFE9_.wvu.PrintArea" localSheetId="0" hidden="1">'на 01.10.2019'!$A$1:$J$158</definedName>
    <definedName name="Z_37F8CE32_8CE8_4D95_9C0E_63112E6EFFE9_.wvu.PrintTitles" localSheetId="0" hidden="1">'на 01.10.2019'!$5:$8</definedName>
    <definedName name="Z_37F8CE32_8CE8_4D95_9C0E_63112E6EFFE9_.wvu.Rows" localSheetId="0" hidden="1">'на 01.10.2019'!#REF!,'на 01.10.2019'!#REF!,'на 01.10.2019'!#REF!,'на 01.10.2019'!#REF!,'на 01.10.2019'!#REF!,'на 01.10.2019'!#REF!,'на 01.10.2019'!#REF!,'на 01.10.2019'!#REF!,'на 01.10.2019'!#REF!,'на 01.10.2019'!#REF!,'на 01.10.2019'!#REF!,'на 01.10.2019'!#REF!,'на 01.10.2019'!#REF!,'на 01.10.2019'!#REF!,'на 01.10.2019'!#REF!,'на 01.10.2019'!#REF!,'на 01.10.2019'!#REF!</definedName>
    <definedName name="Z_386EE007_6994_4AA6_8824_D461BF01F1EA_.wvu.FilterData" localSheetId="0" hidden="1">'на 01.10.2019'!$A$7:$J$411</definedName>
    <definedName name="Z_394FB935_0201_44F8_9182_26C511D48F51_.wvu.FilterData" localSheetId="0" hidden="1">'на 01.10.2019'!$A$7:$J$411</definedName>
    <definedName name="Z_39897EE2_53F6_432A_9A7F_7DBB2FBB08E4_.wvu.FilterData" localSheetId="0" hidden="1">'на 01.10.2019'!$A$7:$J$411</definedName>
    <definedName name="Z_39BDB0EB_9BA4_409E_B505_137EC009426F_.wvu.FilterData" localSheetId="0" hidden="1">'на 01.10.2019'!$A$7:$J$411</definedName>
    <definedName name="Z_39C96D4E_1C4D_4F18_8517_A4E3C24B1712_.wvu.FilterData" localSheetId="0" hidden="1">'на 01.10.2019'!$A$7:$J$411</definedName>
    <definedName name="Z_3A08D49D_7322_4FD5_90D4_F8436B9BCFE3_.wvu.FilterData" localSheetId="0" hidden="1">'на 01.10.2019'!$A$7:$J$411</definedName>
    <definedName name="Z_3A152827_EFCD_4FCD_A4F0_81C604FF3F88_.wvu.FilterData" localSheetId="0" hidden="1">'на 01.10.2019'!$A$7:$J$411</definedName>
    <definedName name="Z_3A3C36BB_10E7_4C1E_B0B9_7B6ED7A3EB3A_.wvu.FilterData" localSheetId="0" hidden="1">'на 01.10.2019'!$A$7:$J$411</definedName>
    <definedName name="Z_3A3DB971_386F_40FA_8DD4_4A74AFE3B4C9_.wvu.FilterData" localSheetId="0" hidden="1">'на 01.10.2019'!$A$7:$J$411</definedName>
    <definedName name="Z_3AAEA08B_779A_471D_BFA0_0D98BF9A4FAD_.wvu.FilterData" localSheetId="0" hidden="1">'на 01.10.2019'!$A$7:$H$158</definedName>
    <definedName name="Z_3ABBA6B1_F69F_4AC7_8A6D_97A73D7030DF_.wvu.FilterData" localSheetId="0" hidden="1">'на 01.10.2019'!$A$7:$J$411</definedName>
    <definedName name="Z_3B9A8A09_51D3_4E7C_A285_7AC18DD1651A_.wvu.FilterData" localSheetId="0" hidden="1">'на 01.10.2019'!$A$7:$J$411</definedName>
    <definedName name="Z_3C664174_3E98_4762_A560_3810A313981F_.wvu.FilterData" localSheetId="0" hidden="1">'на 01.10.2019'!$A$7:$J$411</definedName>
    <definedName name="Z_3C9F72CF_10C2_48CF_BBB6_A2B9A1393F37_.wvu.FilterData" localSheetId="0" hidden="1">'на 01.10.2019'!$A$7:$H$158</definedName>
    <definedName name="Z_3CBCA6B7_5D7C_44A4_844A_26E2A61FDE86_.wvu.FilterData" localSheetId="0" hidden="1">'на 01.10.2019'!$A$7:$J$411</definedName>
    <definedName name="Z_3CF5067B_C0BF_4885_AAB9_F758BBB164A0_.wvu.FilterData" localSheetId="0" hidden="1">'на 01.10.2019'!$A$7:$J$411</definedName>
    <definedName name="Z_3D1280C8_646B_4BB2_862F_8A8207220C6A_.wvu.FilterData" localSheetId="0" hidden="1">'на 01.10.2019'!$A$7:$H$158</definedName>
    <definedName name="Z_3D12D47D_2661_467F_878A_C80F625F0D27_.wvu.FilterData" localSheetId="0" hidden="1">'на 01.10.2019'!$A$7:$J$411</definedName>
    <definedName name="Z_3D221415_9606_4173_A756_975B19400305_.wvu.FilterData" localSheetId="0" hidden="1">'на 01.10.2019'!$A$7:$J$411</definedName>
    <definedName name="Z_3D4245D9_9AB3_43FE_97D0_205A6EA7E6E4_.wvu.FilterData" localSheetId="0" hidden="1">'на 01.10.2019'!$A$7:$J$411</definedName>
    <definedName name="Z_3D5A28D4_CB7B_405C_9FFF_EB22C14AB77F_.wvu.FilterData" localSheetId="0" hidden="1">'на 01.10.2019'!$A$7:$J$411</definedName>
    <definedName name="Z_3D6E136A_63AE_4912_A965_BD438229D989_.wvu.FilterData" localSheetId="0" hidden="1">'на 01.10.2019'!$A$7:$J$411</definedName>
    <definedName name="Z_3D767291_F26D_442B_900B_2A17CA4A2D3C_.wvu.FilterData" localSheetId="0" hidden="1">'на 01.10.2019'!$A$7:$J$411</definedName>
    <definedName name="Z_3DB4F6FC_CE58_4083_A6ED_88DCB901BB99_.wvu.FilterData" localSheetId="0" hidden="1">'на 01.10.2019'!$A$7:$H$158</definedName>
    <definedName name="Z_3E14FD86_95B1_4D0E_A8F6_A4FFDE0E3FF0_.wvu.FilterData" localSheetId="0" hidden="1">'на 01.10.2019'!$A$7:$J$411</definedName>
    <definedName name="Z_3E7BBA27_FCB5_4D66_864C_8656009B9E88_.wvu.FilterData" localSheetId="0" hidden="1">'на 01.10.2019'!$A$3:$K$195</definedName>
    <definedName name="Z_3EEA7E1A_5F2B_4408_A34C_1F0223B5B245_.wvu.FilterData" localSheetId="0" hidden="1">'на 01.10.2019'!$A$7:$J$411</definedName>
    <definedName name="Z_3F0F098D_D998_48FD_BB26_7A5537CB4DC9_.wvu.FilterData" localSheetId="0" hidden="1">'на 01.10.2019'!$A$7:$J$411</definedName>
    <definedName name="Z_3F4B50A3_77F4_4415_B0BF_C7AAD2F22592_.wvu.FilterData" localSheetId="0" hidden="1">'на 01.10.2019'!$A$7:$J$411</definedName>
    <definedName name="Z_3F4E18FA_E0CE_43C2_A7F4_5CAE036892ED_.wvu.FilterData" localSheetId="0" hidden="1">'на 01.10.2019'!$A$7:$J$411</definedName>
    <definedName name="Z_3F7954D6_04C1_4B23_AE36_0FF9609A2280_.wvu.FilterData" localSheetId="0" hidden="1">'на 01.10.2019'!$A$7:$J$411</definedName>
    <definedName name="Z_3F839701_87D5_496C_AD9C_2B5AE5742513_.wvu.FilterData" localSheetId="0" hidden="1">'на 01.10.2019'!$A$7:$J$411</definedName>
    <definedName name="Z_3FE8ACF3_2097_4BA9_8230_2DBD30F09632_.wvu.FilterData" localSheetId="0" hidden="1">'на 01.10.2019'!$A$7:$J$411</definedName>
    <definedName name="Z_3FEA0B99_83A0_4934_91F1_66BC8E596ABB_.wvu.FilterData" localSheetId="0" hidden="1">'на 01.10.2019'!$A$7:$J$411</definedName>
    <definedName name="Z_3FEDCFF8_5450_469D_9A9E_38AB8819A083_.wvu.FilterData" localSheetId="0" hidden="1">'на 01.10.2019'!$A$7:$J$411</definedName>
    <definedName name="Z_402DFE3F_A5E1_41E8_BB4F_E3062FAE22D8_.wvu.FilterData" localSheetId="0" hidden="1">'на 01.10.2019'!$A$7:$J$411</definedName>
    <definedName name="Z_403313B7_B74E_4D03_8AB9_B2A52A5BA330_.wvu.FilterData" localSheetId="0" hidden="1">'на 01.10.2019'!$A$7:$H$158</definedName>
    <definedName name="Z_4055661A_C391_44E3_B71B_DF824D593415_.wvu.FilterData" localSheetId="0" hidden="1">'на 01.10.2019'!$A$7:$H$158</definedName>
    <definedName name="Z_413E8ADC_60FE_4AEB_A365_51405ED7DAEF_.wvu.FilterData" localSheetId="0" hidden="1">'на 01.10.2019'!$A$7:$J$411</definedName>
    <definedName name="Z_415B8653_FE9C_472E_85AE_9CFA9B00FD5E_.wvu.FilterData" localSheetId="0" hidden="1">'на 01.10.2019'!$A$7:$H$158</definedName>
    <definedName name="Z_418F9F46_9018_4AFC_A504_8CA60A905B83_.wvu.FilterData" localSheetId="0" hidden="1">'на 01.10.2019'!$A$7:$J$411</definedName>
    <definedName name="Z_41A2847A_411A_4D8D_8669_7A8FD6A7F9E8_.wvu.FilterData" localSheetId="0" hidden="1">'на 01.10.2019'!$A$7:$J$411</definedName>
    <definedName name="Z_41C6EAF5_F389_4A73_A5DF_3E2ABACB9DC1_.wvu.FilterData" localSheetId="0" hidden="1">'на 01.10.2019'!$A$7:$J$411</definedName>
    <definedName name="Z_422AF1DB_ADD9_4056_90D1_EF57FA0619FA_.wvu.FilterData" localSheetId="0" hidden="1">'на 01.10.2019'!$A$7:$J$411</definedName>
    <definedName name="Z_423AE2BD_6FE7_4E39_8400_BD8A00496896_.wvu.FilterData" localSheetId="0" hidden="1">'на 01.10.2019'!$A$7:$J$411</definedName>
    <definedName name="Z_42BF13A9_20A4_4030_912B_F63923E11DBF_.wvu.FilterData" localSheetId="0" hidden="1">'на 01.10.2019'!$A$7:$J$411</definedName>
    <definedName name="Z_4388DD05_A74C_4C1C_A344_6EEDB2F4B1B0_.wvu.FilterData" localSheetId="0" hidden="1">'на 01.10.2019'!$A$7:$H$158</definedName>
    <definedName name="Z_43F7D742_5383_4CCE_A058_3A12F3676DF6_.wvu.FilterData" localSheetId="0" hidden="1">'на 01.10.2019'!$A$7:$J$411</definedName>
    <definedName name="Z_445590C0_7350_4A17_AB85_F8DCF9494ECC_.wvu.FilterData" localSheetId="0" hidden="1">'на 01.10.2019'!$A$7:$H$158</definedName>
    <definedName name="Z_448249C8_AE56_4244_9A71_332B9BB563B1_.wvu.FilterData" localSheetId="0" hidden="1">'на 01.10.2019'!$A$7:$J$411</definedName>
    <definedName name="Z_4500807F_0E0F_40C0_A6A6_F5F607F7BCF2_.wvu.FilterData" localSheetId="0" hidden="1">'на 01.10.2019'!$A$7:$J$411</definedName>
    <definedName name="Z_4518508D_B738_485B_8F09_2B48028E59D4_.wvu.FilterData" localSheetId="0" hidden="1">'на 01.10.2019'!$A$7:$J$411</definedName>
    <definedName name="Z_45394FC2_181E_425F_9DFF_B16FB4463D36_.wvu.FilterData" localSheetId="0" hidden="1">'на 01.10.2019'!$A$7:$J$411</definedName>
    <definedName name="Z_45D27932_FD3D_46DE_B431_4E5606457D7F_.wvu.FilterData" localSheetId="0" hidden="1">'на 01.10.2019'!$A$7:$H$158</definedName>
    <definedName name="Z_45DE1976_7F07_4EB4_8A9C_FB72D060BEFA_.wvu.FilterData" localSheetId="0" hidden="1">'на 01.10.2019'!$A$7:$J$411</definedName>
    <definedName name="Z_45DE1976_7F07_4EB4_8A9C_FB72D060BEFA_.wvu.PrintArea" localSheetId="0" hidden="1">'на 01.10.2019'!$A$1:$J$196</definedName>
    <definedName name="Z_45DE1976_7F07_4EB4_8A9C_FB72D060BEFA_.wvu.PrintTitles" localSheetId="0" hidden="1">'на 01.10.2019'!$5:$8</definedName>
    <definedName name="Z_463A6E53_B01C_47C1_A90D_6BF2068600E6_.wvu.FilterData" localSheetId="0" hidden="1">'на 01.10.2019'!$A$7:$J$411</definedName>
    <definedName name="Z_463F3E4B_81D6_4261_A251_5FB4227E67B1_.wvu.FilterData" localSheetId="0" hidden="1">'на 01.10.2019'!$A$7:$J$411</definedName>
    <definedName name="Z_4646AC6A_1AED_414D_9F5A_8C20F4393FAC_.wvu.FilterData" localSheetId="0" hidden="1">'на 01.10.2019'!$A$7:$J$411</definedName>
    <definedName name="Z_464A6675_A54C_47A6_87B3_7B4DF2961434_.wvu.FilterData" localSheetId="0" hidden="1">'на 01.10.2019'!$A$7:$J$411</definedName>
    <definedName name="Z_46710F25_253B_4E24_937C_29641ECA4F50_.wvu.FilterData" localSheetId="0" hidden="1">'на 01.10.2019'!$A$7:$J$411</definedName>
    <definedName name="Z_46EDADFA_EC35_46D3_9137_2B694BF910BA_.wvu.FilterData" localSheetId="0" hidden="1">'на 01.10.2019'!$A$7:$J$411</definedName>
    <definedName name="Z_474B57ED_4959_4C17_9ED5_42840CC1EF1F_.wvu.FilterData" localSheetId="0" hidden="1">'на 01.10.2019'!$A$7:$J$411</definedName>
    <definedName name="Z_4765959C_9F0B_44DF_B00A_10C6BB8CF204_.wvu.FilterData" localSheetId="0" hidden="1">'на 01.10.2019'!$A$7:$J$411</definedName>
    <definedName name="Z_476DBA6E_91D1_4913_8987_DE65424E41FC_.wvu.FilterData" localSheetId="0" hidden="1">'на 01.10.2019'!$A$7:$J$411</definedName>
    <definedName name="Z_477D6B5D_325A_45EE_9C5E_7F9C11D6E1EF_.wvu.FilterData" localSheetId="0" hidden="1">'на 01.10.2019'!$A$7:$J$411</definedName>
    <definedName name="Z_47A8A680_8C4D_4709_925D_1B1D9945DCD8_.wvu.FilterData" localSheetId="0" hidden="1">'на 01.10.2019'!$A$7:$J$411</definedName>
    <definedName name="Z_47BCB1EA_366A_4F56_B866_A7D2D6FB6413_.wvu.FilterData" localSheetId="0" hidden="1">'на 01.10.2019'!$A$7:$J$411</definedName>
    <definedName name="Z_47CE02E9_7BC4_47FC_9B44_1B5CC8466C98_.wvu.FilterData" localSheetId="0" hidden="1">'на 01.10.2019'!$A$7:$J$411</definedName>
    <definedName name="Z_47DE35B6_B347_4C65_8E49_C2008CA773EB_.wvu.FilterData" localSheetId="0" hidden="1">'на 01.10.2019'!$A$7:$H$158</definedName>
    <definedName name="Z_47E54F1A_929E_4350_846F_D427E0D466DD_.wvu.FilterData" localSheetId="0" hidden="1">'на 01.10.2019'!$A$7:$J$411</definedName>
    <definedName name="Z_486156AC_4370_4C02_BA8A_CB9B49D1A8EC_.wvu.FilterData" localSheetId="0" hidden="1">'на 01.10.2019'!$A$7:$J$411</definedName>
    <definedName name="Z_4861CA5D_AAF5_4F79_B1FC_28136A948C67_.wvu.FilterData" localSheetId="0" hidden="1">'на 01.10.2019'!$A$7:$J$411</definedName>
    <definedName name="Z_48DA5D36_0C58_49EA_8441_4706633948A7_.wvu.FilterData" localSheetId="0" hidden="1">'на 01.10.2019'!$A$7:$J$411</definedName>
    <definedName name="Z_490A2F1C_31D3_46A4_90C2_4FE00A2A3110_.wvu.FilterData" localSheetId="0" hidden="1">'на 01.10.2019'!$A$7:$J$411</definedName>
    <definedName name="Z_494248FA_238D_478D_A4F9_307A931FFEE2_.wvu.FilterData" localSheetId="0" hidden="1">'на 01.10.2019'!$A$7:$J$411</definedName>
    <definedName name="Z_495CB41C_9D74_45FB_9A3C_30411D304A3A_.wvu.FilterData" localSheetId="0" hidden="1">'на 01.10.2019'!$A$7:$J$411</definedName>
    <definedName name="Z_49C7329D_3247_4713_BC9A_64F0EE2B0B3C_.wvu.FilterData" localSheetId="0" hidden="1">'на 01.10.2019'!$A$7:$J$411</definedName>
    <definedName name="Z_49E10B09_97E3_41C9_892E_7D9C5DFF5740_.wvu.FilterData" localSheetId="0" hidden="1">'на 01.10.2019'!$A$7:$J$411</definedName>
    <definedName name="Z_49F2D403_965E_4EAD_9917_761D5083F09E_.wvu.FilterData" localSheetId="0" hidden="1">'на 01.10.2019'!$A$7:$J$411</definedName>
    <definedName name="Z_4A659025_264B_4535_9CC0_B58EAC1CFB45_.wvu.FilterData" localSheetId="0" hidden="1">'на 01.10.2019'!$A$7:$J$411</definedName>
    <definedName name="Z_4A8D74AF_6B6C_4239_9EC3_301119213646_.wvu.FilterData" localSheetId="0" hidden="1">'на 01.10.2019'!$A$7:$J$411</definedName>
    <definedName name="Z_4AE61192_90D6_4C2B_9424_00320246C826_.wvu.FilterData" localSheetId="0" hidden="1">'на 01.10.2019'!$A$7:$J$411</definedName>
    <definedName name="Z_4AF0FF7E_D940_4246_AB71_AC8FEDA2EF24_.wvu.FilterData" localSheetId="0" hidden="1">'на 01.10.2019'!$A$7:$J$411</definedName>
    <definedName name="Z_4B8100D5_9B41_4D1D_BD47_2CC7A425BCB9_.wvu.FilterData" localSheetId="0" hidden="1">'на 01.10.2019'!$A$7:$J$411</definedName>
    <definedName name="Z_4BB7905C_0E11_42F1_848D_90186131796A_.wvu.FilterData" localSheetId="0" hidden="1">'на 01.10.2019'!$A$7:$H$158</definedName>
    <definedName name="Z_4BE15B2D_077F_41A8_A21C_AB77D19D57D3_.wvu.FilterData" localSheetId="0" hidden="1">'на 01.10.2019'!$A$7:$J$411</definedName>
    <definedName name="Z_4C1FE39D_945F_4F14_94DF_F69B283DCD9F_.wvu.FilterData" localSheetId="0" hidden="1">'на 01.10.2019'!$A$7:$H$158</definedName>
    <definedName name="Z_4C99A172_787E_4AA6_A4A2_6DD4177EA173_.wvu.FilterData" localSheetId="0" hidden="1">'на 01.10.2019'!$A$7:$J$411</definedName>
    <definedName name="Z_4CA010EE_9FB5_4C7E_A14E_34EFE4C7E4F1_.wvu.FilterData" localSheetId="0" hidden="1">'на 01.10.2019'!$A$7:$J$411</definedName>
    <definedName name="Z_4CEB490B_58FB_4CA0_AAF2_63178FECD849_.wvu.FilterData" localSheetId="0" hidden="1">'на 01.10.2019'!$A$7:$J$411</definedName>
    <definedName name="Z_4DBA5214_E42E_4E7C_B43C_190A2BF79ACC_.wvu.FilterData" localSheetId="0" hidden="1">'на 01.10.2019'!$A$7:$J$411</definedName>
    <definedName name="Z_4DC9D79A_8761_4284_BFE5_DFE7738AB4F8_.wvu.FilterData" localSheetId="0" hidden="1">'на 01.10.2019'!$A$7:$J$411</definedName>
    <definedName name="Z_4DF21929_63B0_45D6_9063_EE3D75E46DF0_.wvu.FilterData" localSheetId="0" hidden="1">'на 01.10.2019'!$A$7:$J$411</definedName>
    <definedName name="Z_4E70B456_53A6_4A9B_B0D8_E54D21A50BAA_.wvu.FilterData" localSheetId="0" hidden="1">'на 01.10.2019'!$A$7:$J$411</definedName>
    <definedName name="Z_4EB9A2EB_6EC6_4AFE_AFFA_537868B4F130_.wvu.FilterData" localSheetId="0" hidden="1">'на 01.10.2019'!$A$7:$J$411</definedName>
    <definedName name="Z_4EF3C623_C372_46C1_AA60_4AC85C37C9F2_.wvu.FilterData" localSheetId="0" hidden="1">'на 01.10.2019'!$A$7:$J$411</definedName>
    <definedName name="Z_4F08029A_B8F0_4DA4_87B0_16FDC76C4FA3_.wvu.FilterData" localSheetId="0" hidden="1">'на 01.10.2019'!$A$7:$J$411</definedName>
    <definedName name="Z_4FA4A69A_6589_44A8_8710_9041295BCBA3_.wvu.FilterData" localSheetId="0" hidden="1">'на 01.10.2019'!$A$7:$J$411</definedName>
    <definedName name="Z_4FE18469_4F1B_4C4F_94F8_2337C288BBDA_.wvu.FilterData" localSheetId="0" hidden="1">'на 01.10.2019'!$A$7:$J$411</definedName>
    <definedName name="Z_5039ACE2_215B_49F3_AC23_F5E171EB2E04_.wvu.FilterData" localSheetId="0" hidden="1">'на 01.10.2019'!$A$7:$J$411</definedName>
    <definedName name="Z_50C47821_D4D0_4482_B67B_271683C3EE7C_.wvu.FilterData" localSheetId="0" hidden="1">'на 01.10.2019'!$A$7:$J$411</definedName>
    <definedName name="Z_50C7EE06_D3E5_466A_B02E_784815AC69C9_.wvu.FilterData" localSheetId="0" hidden="1">'на 01.10.2019'!$A$7:$J$411</definedName>
    <definedName name="Z_50F270BE_8CE5_4CA8_ACB0_0FE221C0502F_.wvu.FilterData" localSheetId="0" hidden="1">'на 01.10.2019'!$A$7:$J$411</definedName>
    <definedName name="Z_5118907D_F812_419B_BA38_C5D1A4D7AA9B_.wvu.FilterData" localSheetId="0" hidden="1">'на 01.10.2019'!$A$7:$J$411</definedName>
    <definedName name="Z_512708F0_FC6D_4404_BE68_DA23201791B7_.wvu.FilterData" localSheetId="0" hidden="1">'на 01.10.2019'!$A$7:$J$411</definedName>
    <definedName name="Z_51637613_0EB8_43CA_A073_E9BDD29429FF_.wvu.FilterData" localSheetId="0" hidden="1">'на 01.10.2019'!$A$7:$J$411</definedName>
    <definedName name="Z_51BD5A76_12FD_4D74_BB88_134070337907_.wvu.FilterData" localSheetId="0" hidden="1">'на 01.10.2019'!$A$7:$J$411</definedName>
    <definedName name="Z_5211D146_D07B_4B5D_8712_916865134037_.wvu.FilterData" localSheetId="0" hidden="1">'на 01.10.2019'!$A$7:$J$411</definedName>
    <definedName name="Z_52306391_FBA4_4117_8AD3_6946E8898C18_.wvu.FilterData" localSheetId="0" hidden="1">'на 01.10.2019'!$A$7:$J$411</definedName>
    <definedName name="Z_5253E1E1_F351_4BC1_B2DF_DE6F6B57B558_.wvu.FilterData" localSheetId="0" hidden="1">'на 01.10.2019'!$A$7:$J$411</definedName>
    <definedName name="Z_529A9D10_2BB0_46A7_944D_8ECDFA0395B8_.wvu.FilterData" localSheetId="0" hidden="1">'на 01.10.2019'!$A$7:$J$411</definedName>
    <definedName name="Z_52ACD1DE_5C8C_419B_897D_A938C2151D22_.wvu.FilterData" localSheetId="0" hidden="1">'на 01.10.2019'!$A$7:$J$411</definedName>
    <definedName name="Z_52C40832_4D48_45A4_B802_95C62DCB5A61_.wvu.FilterData" localSheetId="0" hidden="1">'на 01.10.2019'!$A$7:$H$158</definedName>
    <definedName name="Z_53011515_95F3_4C88_88B6_C1D6475FC303_.wvu.FilterData" localSheetId="0" hidden="1">'на 01.10.2019'!$A$7:$J$411</definedName>
    <definedName name="Z_539CB3DF_9B66_4BE7_9074_8CE0405EB8A6_.wvu.Cols" localSheetId="0" hidden="1">'на 01.10.2019'!#REF!,'на 01.10.2019'!#REF!</definedName>
    <definedName name="Z_539CB3DF_9B66_4BE7_9074_8CE0405EB8A6_.wvu.FilterData" localSheetId="0" hidden="1">'на 01.10.2019'!$A$7:$J$411</definedName>
    <definedName name="Z_539CB3DF_9B66_4BE7_9074_8CE0405EB8A6_.wvu.PrintArea" localSheetId="0" hidden="1">'на 01.10.2019'!$A$1:$J$190</definedName>
    <definedName name="Z_539CB3DF_9B66_4BE7_9074_8CE0405EB8A6_.wvu.PrintTitles" localSheetId="0" hidden="1">'на 01.10.2019'!$5:$8</definedName>
    <definedName name="Z_543FDC9E_DC95_4C7A_84E4_76AA766A82EF_.wvu.FilterData" localSheetId="0" hidden="1">'на 01.10.2019'!$A$7:$J$411</definedName>
    <definedName name="Z_54703B32_BADE_4A70_9C97_888CD74744A0_.wvu.FilterData" localSheetId="0" hidden="1">'на 01.10.2019'!$A$7:$J$411</definedName>
    <definedName name="Z_54998E4E_243D_4810_826F_6D61E2FD7B80_.wvu.FilterData" localSheetId="0" hidden="1">'на 01.10.2019'!$A$7:$J$411</definedName>
    <definedName name="Z_54BA7F95_777A_45AD_95C4_BDBF7D83E6C8_.wvu.FilterData" localSheetId="0" hidden="1">'на 01.10.2019'!$A$7:$J$411</definedName>
    <definedName name="Z_55266A36_B6A9_42E1_8467_17D14F12BABD_.wvu.FilterData" localSheetId="0" hidden="1">'на 01.10.2019'!$A$7:$H$158</definedName>
    <definedName name="Z_55F24CBB_212F_42F4_BB98_92561BDA95C3_.wvu.FilterData" localSheetId="0" hidden="1">'на 01.10.2019'!$A$7:$J$411</definedName>
    <definedName name="Z_564F82E8_8306_4799_B1F9_06B1FD1FB16E_.wvu.FilterData" localSheetId="0" hidden="1">'на 01.10.2019'!$A$3:$K$195</definedName>
    <definedName name="Z_565A1A16_6A4F_4794_B3C1_1808DC7E86C0_.wvu.FilterData" localSheetId="0" hidden="1">'на 01.10.2019'!$A$7:$H$158</definedName>
    <definedName name="Z_568C3823_FEE7_49C8_B4CF_3D48541DA65C_.wvu.FilterData" localSheetId="0" hidden="1">'на 01.10.2019'!$A$7:$H$158</definedName>
    <definedName name="Z_5696C387_34DF_4BED_BB60_2D85436D9DA8_.wvu.FilterData" localSheetId="0" hidden="1">'на 01.10.2019'!$A$7:$J$411</definedName>
    <definedName name="Z_56C18D87_C587_43F7_9147_D7827AADF66D_.wvu.FilterData" localSheetId="0" hidden="1">'на 01.10.2019'!$A$7:$H$158</definedName>
    <definedName name="Z_5729DC83_8713_4B21_9D2C_8A74D021747E_.wvu.FilterData" localSheetId="0" hidden="1">'на 01.10.2019'!$A$7:$H$158</definedName>
    <definedName name="Z_5730431A_42FA_4886_8F76_DA9C1179F65B_.wvu.FilterData" localSheetId="0" hidden="1">'на 01.10.2019'!$A$7:$J$411</definedName>
    <definedName name="Z_58270B81_2C5A_44D4_84D8_B29B6BA03243_.wvu.FilterData" localSheetId="0" hidden="1">'на 01.10.2019'!$A$7:$H$158</definedName>
    <definedName name="Z_5834E280_FA37_4F43_B5D8_B8D5A97A4524_.wvu.FilterData" localSheetId="0" hidden="1">'на 01.10.2019'!$A$7:$J$411</definedName>
    <definedName name="Z_58A2BFA9_7803_4AA8_99E8_85AF5847A611_.wvu.FilterData" localSheetId="0" hidden="1">'на 01.10.2019'!$A$7:$J$411</definedName>
    <definedName name="Z_58BFA8D4_CF88_4C84_B35F_981C21093C49_.wvu.FilterData" localSheetId="0" hidden="1">'на 01.10.2019'!$A$7:$J$411</definedName>
    <definedName name="Z_58EAD7A7_C312_4E53_9D90_6DB268F00AAE_.wvu.FilterData" localSheetId="0" hidden="1">'на 01.10.2019'!$A$7:$J$411</definedName>
    <definedName name="Z_59074C03_1A19_4344_8FE1_916D5A98CD29_.wvu.FilterData" localSheetId="0" hidden="1">'на 01.10.2019'!$A$7:$J$411</definedName>
    <definedName name="Z_593FC661_D3C9_4D5B_9F7F_4FD8BB281A5E_.wvu.FilterData" localSheetId="0" hidden="1">'на 01.10.2019'!$A$7:$J$411</definedName>
    <definedName name="Z_59F91900_CAE9_4608_97BE_FBC0993C389F_.wvu.FilterData" localSheetId="0" hidden="1">'на 01.10.2019'!$A$7:$H$158</definedName>
    <definedName name="Z_5A0826D2_48E8_4049_87EB_8011A792B32A_.wvu.FilterData" localSheetId="0" hidden="1">'на 01.10.2019'!$A$7:$J$411</definedName>
    <definedName name="Z_5AC843E8_BE7D_4B69_82E5_622B40389D76_.wvu.FilterData" localSheetId="0" hidden="1">'на 01.10.2019'!$A$7:$J$411</definedName>
    <definedName name="Z_5AED1EEB_F2BD_4EA8_B85A_ECC7CA9EB0BB_.wvu.FilterData" localSheetId="0" hidden="1">'на 01.10.2019'!$A$7:$J$411</definedName>
    <definedName name="Z_5B201F9D_0EC3_499C_A33C_1C4C3BFDAC63_.wvu.FilterData" localSheetId="0" hidden="1">'на 01.10.2019'!$A$7:$J$411</definedName>
    <definedName name="Z_5B530939_3820_4F41_B6AF_D342046937E2_.wvu.FilterData" localSheetId="0" hidden="1">'на 01.10.2019'!$A$7:$J$411</definedName>
    <definedName name="Z_5B6D98E6_8929_4747_9889_173EDC254AC0_.wvu.FilterData" localSheetId="0" hidden="1">'на 01.10.2019'!$A$7:$J$411</definedName>
    <definedName name="Z_5B8F35C7_BACE_46B7_A289_D37993E37EE6_.wvu.FilterData" localSheetId="0" hidden="1">'на 01.10.2019'!$A$7:$J$411</definedName>
    <definedName name="Z_5BD6B32C_AA9C_477B_9D18_4933499B50B8_.wvu.FilterData" localSheetId="0" hidden="1">'на 01.10.2019'!$A$7:$J$411</definedName>
    <definedName name="Z_5C13A1A0_C535_4639_90BE_9B5D72B8AEDB_.wvu.FilterData" localSheetId="0" hidden="1">'на 01.10.2019'!$A$7:$H$158</definedName>
    <definedName name="Z_5C253E80_F3BD_4FE4_AB93_2FEE92134E33_.wvu.FilterData" localSheetId="0" hidden="1">'на 01.10.2019'!$A$7:$J$411</definedName>
    <definedName name="Z_5C519772_2A20_4B5B_841B_37C4DE3DF25F_.wvu.FilterData" localSheetId="0" hidden="1">'на 01.10.2019'!$A$7:$J$411</definedName>
    <definedName name="Z_5CDE7466_9008_4EE8_8F19_E26D937B15F6_.wvu.FilterData" localSheetId="0" hidden="1">'на 01.10.2019'!$A$7:$H$158</definedName>
    <definedName name="Z_5D02AC07_9DDA_4DED_8BC0_7F56C2780A3D_.wvu.FilterData" localSheetId="0" hidden="1">'на 01.10.2019'!$A$7:$J$411</definedName>
    <definedName name="Z_5D1A8E24_0858_4B4C_9A88_78819F5A1F0E_.wvu.FilterData" localSheetId="0" hidden="1">'на 01.10.2019'!$A$7:$J$411</definedName>
    <definedName name="Z_5E8319AA_70BE_4A15_908D_5BB7BC61D3F7_.wvu.FilterData" localSheetId="0" hidden="1">'на 01.10.2019'!$A$7:$J$411</definedName>
    <definedName name="Z_5EB104F4_627D_44E7_960F_6C67063C7D09_.wvu.FilterData" localSheetId="0" hidden="1">'на 01.10.2019'!$A$7:$J$411</definedName>
    <definedName name="Z_5EB1B5BB_79BE_4318_9140_3FA31802D519_.wvu.FilterData" localSheetId="0" hidden="1">'на 01.10.2019'!$A$7:$J$411</definedName>
    <definedName name="Z_5EB1B5BB_79BE_4318_9140_3FA31802D519_.wvu.PrintArea" localSheetId="0" hidden="1">'на 01.10.2019'!$A$1:$J$190</definedName>
    <definedName name="Z_5EB1B5BB_79BE_4318_9140_3FA31802D519_.wvu.PrintTitles" localSheetId="0" hidden="1">'на 01.10.2019'!$5:$8</definedName>
    <definedName name="Z_5FB953A5_71FF_4056_AF98_C9D06FF0EDF3_.wvu.Cols" localSheetId="0" hidden="1">'на 01.10.2019'!#REF!,'на 01.10.2019'!#REF!</definedName>
    <definedName name="Z_5FB953A5_71FF_4056_AF98_C9D06FF0EDF3_.wvu.FilterData" localSheetId="0" hidden="1">'на 01.10.2019'!$A$7:$J$411</definedName>
    <definedName name="Z_5FB953A5_71FF_4056_AF98_C9D06FF0EDF3_.wvu.PrintArea" localSheetId="0" hidden="1">'на 01.10.2019'!$A$1:$J$190</definedName>
    <definedName name="Z_5FB953A5_71FF_4056_AF98_C9D06FF0EDF3_.wvu.PrintTitles" localSheetId="0" hidden="1">'на 01.10.2019'!$5:$8</definedName>
    <definedName name="Z_6011A554_E1A4_465F_9A01_E0469A86D44D_.wvu.FilterData" localSheetId="0" hidden="1">'на 01.10.2019'!$A$7:$J$411</definedName>
    <definedName name="Z_60155C64_695E_458C_BBFE_B89C53118803_.wvu.FilterData" localSheetId="0" hidden="1">'на 01.10.2019'!$A$7:$J$411</definedName>
    <definedName name="Z_60657231_C99E_4191_A90E_C546FB588843_.wvu.FilterData" localSheetId="0" hidden="1">'на 01.10.2019'!$A$7:$H$158</definedName>
    <definedName name="Z_6068C3FF_17AA_48A5_A88B_2523CBAC39AE_.wvu.FilterData" localSheetId="0" hidden="1">'на 01.10.2019'!$A$7:$J$411</definedName>
    <definedName name="Z_6068C3FF_17AA_48A5_A88B_2523CBAC39AE_.wvu.PrintArea" localSheetId="0" hidden="1">'на 01.10.2019'!$A$1:$J$196</definedName>
    <definedName name="Z_6068C3FF_17AA_48A5_A88B_2523CBAC39AE_.wvu.PrintTitles" localSheetId="0" hidden="1">'на 01.10.2019'!$5:$8</definedName>
    <definedName name="Z_6096DF59_5639_431F_ACAA_6E74367471D4_.wvu.FilterData" localSheetId="0" hidden="1">'на 01.10.2019'!$A$7:$J$411</definedName>
    <definedName name="Z_60B33E92_3815_4061_91AA_8E38B8895054_.wvu.FilterData" localSheetId="0" hidden="1">'на 01.10.2019'!$A$7:$H$158</definedName>
    <definedName name="Z_61D3C2BE_E5C3_4670_8A8C_5EA015D7BE13_.wvu.FilterData" localSheetId="0" hidden="1">'на 01.10.2019'!$A$7:$J$411</definedName>
    <definedName name="Z_61FEE2C2_8D13_4755_8517_9B75B80FA4B1_.wvu.FilterData" localSheetId="0" hidden="1">'на 01.10.2019'!$A$7:$J$411</definedName>
    <definedName name="Z_6246324E_D224_4FAC_8C67_F9370E7D77EB_.wvu.FilterData" localSheetId="0" hidden="1">'на 01.10.2019'!$A$7:$J$411</definedName>
    <definedName name="Z_62534477_13C5_437C_87A9_3525FC60CE4D_.wvu.FilterData" localSheetId="0" hidden="1">'на 01.10.2019'!$A$7:$J$411</definedName>
    <definedName name="Z_62691467_BD46_47AE_A6DF_52CBD0D9817B_.wvu.FilterData" localSheetId="0" hidden="1">'на 01.10.2019'!$A$7:$H$158</definedName>
    <definedName name="Z_62C4D5B7_88F6_4885_99F7_CBFA0AACC2D9_.wvu.FilterData" localSheetId="0" hidden="1">'на 01.10.2019'!$A$7:$J$411</definedName>
    <definedName name="Z_62E7809F_D5DF_4BC1_AEFF_718779E2F7F6_.wvu.FilterData" localSheetId="0" hidden="1">'на 01.10.2019'!$A$7:$J$411</definedName>
    <definedName name="Z_62F28655_B8A8_45AE_A142_E93FF8C032BD_.wvu.FilterData" localSheetId="0" hidden="1">'на 01.10.2019'!$A$7:$J$411</definedName>
    <definedName name="Z_62F2B5AA_C3D1_4669_A4A0_184285923B8F_.wvu.FilterData" localSheetId="0" hidden="1">'на 01.10.2019'!$A$7:$J$411</definedName>
    <definedName name="Z_636DA917_E508_45C7_B31A_50C91F940D46_.wvu.FilterData" localSheetId="0" hidden="1">'на 01.10.2019'!$A$7:$J$411</definedName>
    <definedName name="Z_63720CAA_47FE_4977_B082_29E1534276C7_.wvu.FilterData" localSheetId="0" hidden="1">'на 01.10.2019'!$A$7:$J$411</definedName>
    <definedName name="Z_638AAAE8_8FF2_44D0_A160_BB2A9AEB5B72_.wvu.FilterData" localSheetId="0" hidden="1">'на 01.10.2019'!$A$7:$H$158</definedName>
    <definedName name="Z_63D45DC6_0D62_438A_9069_0A4378090381_.wvu.FilterData" localSheetId="0" hidden="1">'на 01.10.2019'!$A$7:$H$158</definedName>
    <definedName name="Z_647EE6A0_6C8D_4FBF_BCF1_907D60975A5A_.wvu.FilterData" localSheetId="0" hidden="1">'на 01.10.2019'!$A$7:$J$411</definedName>
    <definedName name="Z_648AB040_BD0E_49A1_BA40_87D3D9C0BA55_.wvu.FilterData" localSheetId="0" hidden="1">'на 01.10.2019'!$A$7:$J$411</definedName>
    <definedName name="Z_649E5CE3_4976_49D9_83DA_4E57FFC714BF_.wvu.Cols" localSheetId="0" hidden="1">'на 01.10.2019'!#REF!</definedName>
    <definedName name="Z_649E5CE3_4976_49D9_83DA_4E57FFC714BF_.wvu.FilterData" localSheetId="0" hidden="1">'на 01.10.2019'!$A$7:$J$411</definedName>
    <definedName name="Z_649E5CE3_4976_49D9_83DA_4E57FFC714BF_.wvu.PrintArea" localSheetId="0" hidden="1">'на 01.10.2019'!$A$1:$J$194</definedName>
    <definedName name="Z_649E5CE3_4976_49D9_83DA_4E57FFC714BF_.wvu.PrintTitles" localSheetId="0" hidden="1">'на 01.10.2019'!$5:$8</definedName>
    <definedName name="Z_64C01F03_E840_4B6E_960F_5E13E0981676_.wvu.FilterData" localSheetId="0" hidden="1">'на 01.10.2019'!$A$7:$J$411</definedName>
    <definedName name="Z_65F8B16B_220F_4FC8_86A4_6BDB56CB5C59_.wvu.FilterData" localSheetId="0" hidden="1">'на 01.10.2019'!$A$3:$K$195</definedName>
    <definedName name="Z_6654CD2E_14AE_4299_8801_306919BA9D32_.wvu.FilterData" localSheetId="0" hidden="1">'на 01.10.2019'!$A$7:$J$411</definedName>
    <definedName name="Z_66550ABE_0FE4_4071_B1FA_6163FA599414_.wvu.FilterData" localSheetId="0" hidden="1">'на 01.10.2019'!$A$7:$J$411</definedName>
    <definedName name="Z_6656F77C_55F8_4E1C_A222_2E884838D2F2_.wvu.FilterData" localSheetId="0" hidden="1">'на 01.10.2019'!$A$7:$J$411</definedName>
    <definedName name="Z_66EE8E68_84F1_44B5_B60B_7ED67214A421_.wvu.FilterData" localSheetId="0" hidden="1">'на 01.10.2019'!$A$7:$J$411</definedName>
    <definedName name="Z_67A1158E_8E10_4053_B044_B8AB7C784C01_.wvu.FilterData" localSheetId="0" hidden="1">'на 01.10.2019'!$A$7:$J$411</definedName>
    <definedName name="Z_67ADFAE6_A9AF_44D7_8539_93CD0F6B7849_.wvu.FilterData" localSheetId="0" hidden="1">'на 01.10.2019'!$A$7:$J$411</definedName>
    <definedName name="Z_67ADFAE6_A9AF_44D7_8539_93CD0F6B7849_.wvu.PrintArea" localSheetId="0" hidden="1">'на 01.10.2019'!$A$1:$J$210</definedName>
    <definedName name="Z_67ADFAE6_A9AF_44D7_8539_93CD0F6B7849_.wvu.PrintTitles" localSheetId="0" hidden="1">'на 01.10.2019'!$5:$8</definedName>
    <definedName name="Z_67ADFAE6_A9AF_44D7_8539_93CD0F6B7849_.wvu.Rows" localSheetId="0" hidden="1">'на 01.10.2019'!$20:$20,'на 01.10.2019'!$42:$42,'на 01.10.2019'!$47:$48,'на 01.10.2019'!$67:$68,'на 01.10.2019'!$73:$74,'на 01.10.2019'!$79:$80,'на 01.10.2019'!$85:$86,'на 01.10.2019'!$91:$92,'на 01.10.2019'!$97:$98,'на 01.10.2019'!$103:$104,'на 01.10.2019'!$109:$110,'на 01.10.2019'!$115:$116,'на 01.10.2019'!$121:$122,'на 01.10.2019'!$133:$134,'на 01.10.2019'!$144:$146,'на 01.10.2019'!$153:$158,'на 01.10.2019'!$171:$172,'на 01.10.2019'!$193:$194,'на 01.10.2019'!$209:$210</definedName>
    <definedName name="Z_68543727_5837_47F3_A17E_A06AE03143F0_.wvu.FilterData" localSheetId="0" hidden="1">'на 01.10.2019'!$A$7:$J$411</definedName>
    <definedName name="Z_6901CD30_42B7_4EC1_AF54_8AB710BFE495_.wvu.FilterData" localSheetId="0" hidden="1">'на 01.10.2019'!$A$7:$J$411</definedName>
    <definedName name="Z_69321B6F_CF2A_4DAB_82CF_8CAAD629F257_.wvu.FilterData" localSheetId="0" hidden="1">'на 01.10.2019'!$A$7:$J$411</definedName>
    <definedName name="Z_6A19F32A_B160_4483_91DD_03217B777DF3_.wvu.FilterData" localSheetId="0" hidden="1">'на 01.10.2019'!$A$7:$J$411</definedName>
    <definedName name="Z_6A3BD144_0140_4ADD_AD88_B274AA069B37_.wvu.FilterData" localSheetId="0" hidden="1">'на 01.10.2019'!$A$7:$J$411</definedName>
    <definedName name="Z_6AE09898_DB20_4B56_B25D_C756C4A5A0A2_.wvu.FilterData" localSheetId="0" hidden="1">'на 01.10.2019'!$A$7:$J$411</definedName>
    <definedName name="Z_6B30174D_06F6_400C_8FE4_A489A229C982_.wvu.FilterData" localSheetId="0" hidden="1">'на 01.10.2019'!$A$7:$J$411</definedName>
    <definedName name="Z_6B9F1A4E_485B_421D_A44C_0AAE5901E28D_.wvu.FilterData" localSheetId="0" hidden="1">'на 01.10.2019'!$A$7:$J$411</definedName>
    <definedName name="Z_6BE4E62B_4F97_4F96_9638_8ADCE8F932B1_.wvu.FilterData" localSheetId="0" hidden="1">'на 01.10.2019'!$A$7:$H$158</definedName>
    <definedName name="Z_6BE735CC_AF2E_4F67_B22D_A8AB001D3353_.wvu.FilterData" localSheetId="0" hidden="1">'на 01.10.2019'!$A$7:$H$158</definedName>
    <definedName name="Z_6C574B3A_CBDC_4063_B039_06E2BE768645_.wvu.FilterData" localSheetId="0" hidden="1">'на 01.10.2019'!$A$7:$J$411</definedName>
    <definedName name="Z_6CF84B0C_144A_4CF4_A34E_B9147B738037_.wvu.FilterData" localSheetId="0" hidden="1">'на 01.10.2019'!$A$7:$H$158</definedName>
    <definedName name="Z_6D091BF8_3118_4C66_BFCF_A396B92963B0_.wvu.FilterData" localSheetId="0" hidden="1">'на 01.10.2019'!$A$7:$J$411</definedName>
    <definedName name="Z_6D692D1F_2186_4B62_878B_AABF13F25116_.wvu.FilterData" localSheetId="0" hidden="1">'на 01.10.2019'!$A$7:$J$411</definedName>
    <definedName name="Z_6D7CFBF1_75D3_41F3_8694_AE4E45FE6F72_.wvu.FilterData" localSheetId="0" hidden="1">'на 01.10.2019'!$A$7:$J$411</definedName>
    <definedName name="Z_6DC5357A_CB08_43BF_90C5_44CA067A2BB4_.wvu.FilterData" localSheetId="0" hidden="1">'на 01.10.2019'!$A$7:$J$411</definedName>
    <definedName name="Z_6E1926CF_4906_4A55_811C_617ED8BB98BA_.wvu.FilterData" localSheetId="0" hidden="1">'на 01.10.2019'!$A$7:$J$411</definedName>
    <definedName name="Z_6E2D6686_B9FD_4BBA_8CD4_95C6386F5509_.wvu.FilterData" localSheetId="0" hidden="1">'на 01.10.2019'!$A$7:$H$158</definedName>
    <definedName name="Z_6E4A7295_8CE0_4D28_ABEF_D38EBAE7C204_.wvu.FilterData" localSheetId="0" hidden="1">'на 01.10.2019'!$A$7:$J$411</definedName>
    <definedName name="Z_6E4A7295_8CE0_4D28_ABEF_D38EBAE7C204_.wvu.PrintArea" localSheetId="0" hidden="1">'на 01.10.2019'!$A$1:$J$211</definedName>
    <definedName name="Z_6E4A7295_8CE0_4D28_ABEF_D38EBAE7C204_.wvu.PrintTitles" localSheetId="0" hidden="1">'на 01.10.2019'!$5:$8</definedName>
    <definedName name="Z_6ECBF068_1C02_4E6C_B4E6_EB2B6EC464BD_.wvu.FilterData" localSheetId="0" hidden="1">'на 01.10.2019'!$A$7:$J$411</definedName>
    <definedName name="Z_6F1223ED_6D7E_4BDC_97BD_57C6B16DF50B_.wvu.FilterData" localSheetId="0" hidden="1">'на 01.10.2019'!$A$7:$J$411</definedName>
    <definedName name="Z_6F188E27_E72B_48C9_888E_3A4AAF082D5A_.wvu.FilterData" localSheetId="0" hidden="1">'на 01.10.2019'!$A$7:$J$411</definedName>
    <definedName name="Z_6F5A12C8_A074_4C40_BB8E_7EC26830E12E_.wvu.FilterData" localSheetId="0" hidden="1">'на 01.10.2019'!$A$7:$J$411</definedName>
    <definedName name="Z_6F60BF81_D1A9_4E04_93E7_3EE7124B8D23_.wvu.FilterData" localSheetId="0" hidden="1">'на 01.10.2019'!$A$7:$H$158</definedName>
    <definedName name="Z_6FA95ECB_A72C_44B0_B29D_BED71D2AC5FA_.wvu.FilterData" localSheetId="0" hidden="1">'на 01.10.2019'!$A$7:$J$411</definedName>
    <definedName name="Z_6FC51FBE_9907_47C6_90D2_77583F097BE8_.wvu.FilterData" localSheetId="0" hidden="1">'на 01.10.2019'!$A$7:$J$411</definedName>
    <definedName name="Z_701E5EC3_E633_4389_A70E_4DD82E713CE4_.wvu.FilterData" localSheetId="0" hidden="1">'на 01.10.2019'!$A$7:$J$411</definedName>
    <definedName name="Z_70563E19_BB5A_4FAB_8E42_6308F4D97788_.wvu.FilterData" localSheetId="0" hidden="1">'на 01.10.2019'!$A$7:$J$411</definedName>
    <definedName name="Z_70567FCD_AD22_4F19_9380_E5332B152F74_.wvu.FilterData" localSheetId="0" hidden="1">'на 01.10.2019'!$A$7:$J$411</definedName>
    <definedName name="Z_706D67E7_3361_40B2_829D_8844AB8060E2_.wvu.FilterData" localSheetId="0" hidden="1">'на 01.10.2019'!$A$7:$H$158</definedName>
    <definedName name="Z_70E4543C_ADDB_4019_BDB2_F36D27861FA5_.wvu.FilterData" localSheetId="0" hidden="1">'на 01.10.2019'!$A$7:$J$411</definedName>
    <definedName name="Z_70F1B7E8_7988_4C81_9922_ABE1AE06A197_.wvu.FilterData" localSheetId="0" hidden="1">'на 01.10.2019'!$A$7:$J$411</definedName>
    <definedName name="Z_71392A7E_0652_42FB_9A5C_35A0D8CFF7F9_.wvu.FilterData" localSheetId="0" hidden="1">'на 01.10.2019'!$A$7:$J$411</definedName>
    <definedName name="Z_7246383F_5A7C_4469_ABE5_F3DE99D7B98C_.wvu.FilterData" localSheetId="0" hidden="1">'на 01.10.2019'!$A$7:$H$158</definedName>
    <definedName name="Z_727CF329_C3C3_4900_8882_0105D9B87052_.wvu.FilterData" localSheetId="0" hidden="1">'на 01.10.2019'!$A$7:$J$411</definedName>
    <definedName name="Z_728B417D_5E48_46CF_86FE_9C0FFD136F19_.wvu.FilterData" localSheetId="0" hidden="1">'на 01.10.2019'!$A$7:$J$411</definedName>
    <definedName name="Z_72971C39_5C91_4008_BD77_2DC24FDFDCB6_.wvu.FilterData" localSheetId="0" hidden="1">'на 01.10.2019'!$A$7:$J$411</definedName>
    <definedName name="Z_72BCCF18_7B1D_4731_977C_FF5C187A4C82_.wvu.FilterData" localSheetId="0" hidden="1">'на 01.10.2019'!$A$7:$J$411</definedName>
    <definedName name="Z_72C0943B_A5D5_4B80_AD54_166C5CDC74DE_.wvu.FilterData" localSheetId="0" hidden="1">'на 01.10.2019'!$A$3:$K$195</definedName>
    <definedName name="Z_72C0943B_A5D5_4B80_AD54_166C5CDC74DE_.wvu.PrintArea" localSheetId="0" hidden="1">'на 01.10.2019'!$A$1:$J$210</definedName>
    <definedName name="Z_72C0943B_A5D5_4B80_AD54_166C5CDC74DE_.wvu.PrintTitles" localSheetId="0" hidden="1">'на 01.10.2019'!$5:$8</definedName>
    <definedName name="Z_7351B774_7780_442A_903E_647131A150ED_.wvu.FilterData" localSheetId="0" hidden="1">'на 01.10.2019'!$A$7:$J$411</definedName>
    <definedName name="Z_7376FA42_13A1_4710_BABC_A35C9B40426F_.wvu.FilterData" localSheetId="0" hidden="1">'на 01.10.2019'!$A$7:$J$411</definedName>
    <definedName name="Z_73DD0BF4_420B_48CB_9B9B_8A8636EFB6F5_.wvu.FilterData" localSheetId="0" hidden="1">'на 01.10.2019'!$A$7:$J$411</definedName>
    <definedName name="Z_741C3AAD_37E5_4231_B8F1_6F6ABAB5BA70_.wvu.FilterData" localSheetId="0" hidden="1">'на 01.10.2019'!$A$3:$K$195</definedName>
    <definedName name="Z_742C8CE1_B323_4B6C_901C_E2B713ADDB04_.wvu.FilterData" localSheetId="0" hidden="1">'на 01.10.2019'!$A$7:$H$158</definedName>
    <definedName name="Z_748F9DE0_4D4D_45B7_B0A6_8E38A8FAC9E9_.wvu.FilterData" localSheetId="0" hidden="1">'на 01.10.2019'!$A$7:$J$411</definedName>
    <definedName name="Z_74E76C1B_437A_4F95_A676_022F5E1C8D67_.wvu.FilterData" localSheetId="0" hidden="1">'на 01.10.2019'!$A$7:$J$411</definedName>
    <definedName name="Z_74F25527_9FBE_45D8_B38D_2B215FE8DD1E_.wvu.FilterData" localSheetId="0" hidden="1">'на 01.10.2019'!$A$7:$J$411</definedName>
    <definedName name="Z_762066AC_D656_4392_845D_8C6157B76764_.wvu.FilterData" localSheetId="0" hidden="1">'на 01.10.2019'!$A$7:$H$158</definedName>
    <definedName name="Z_7654DBDC_86A8_4903_B5DC_30516E94F2C0_.wvu.FilterData" localSheetId="0" hidden="1">'на 01.10.2019'!$A$7:$J$411</definedName>
    <definedName name="Z_77081AB2_288F_4D22_9FAD_2429DAF1E510_.wvu.FilterData" localSheetId="0" hidden="1">'на 01.10.2019'!$A$7:$J$411</definedName>
    <definedName name="Z_777611BF_FE54_48A9_A8A8_0C82A3AE3A94_.wvu.FilterData" localSheetId="0" hidden="1">'на 01.10.2019'!$A$7:$J$411</definedName>
    <definedName name="Z_784E79C4_44EE_4A5F_B5EE_E1C5DC2A73F5_.wvu.FilterData" localSheetId="0" hidden="1">'на 01.10.2019'!$A$7:$J$411</definedName>
    <definedName name="Z_793C7B2D_7F2B_48EC_8A47_D2709381137D_.wvu.FilterData" localSheetId="0" hidden="1">'на 01.10.2019'!$A$7:$J$411</definedName>
    <definedName name="Z_799DB00F_141C_483B_A462_359C05A36D93_.wvu.FilterData" localSheetId="0" hidden="1">'на 01.10.2019'!$A$7:$H$158</definedName>
    <definedName name="Z_79E4D554_5B2C_41A7_B934_B430838AA03E_.wvu.FilterData" localSheetId="0" hidden="1">'на 01.10.2019'!$A$7:$J$411</definedName>
    <definedName name="Z_7A01CF94_90AE_4821_93EE_D3FE8D12D8D5_.wvu.FilterData" localSheetId="0" hidden="1">'на 01.10.2019'!$A$7:$J$411</definedName>
    <definedName name="Z_7A09065A_45D5_4C53_B9DD_121DF6719D64_.wvu.FilterData" localSheetId="0" hidden="1">'на 01.10.2019'!$A$7:$H$158</definedName>
    <definedName name="Z_7A581F71_E82E_4B42_ADFE_CBB110352CF0_.wvu.FilterData" localSheetId="0" hidden="1">'на 01.10.2019'!$A$7:$J$411</definedName>
    <definedName name="Z_7A71A7FF_8800_4D00_AEC1_1B599D526CDE_.wvu.FilterData" localSheetId="0" hidden="1">'на 01.10.2019'!$A$7:$J$411</definedName>
    <definedName name="Z_7AE14342_BF53_4FA2_8C85_1038D8BA9596_.wvu.FilterData" localSheetId="0" hidden="1">'на 01.10.2019'!$A$7:$H$158</definedName>
    <definedName name="Z_7B245AB0_C2AF_4822_BFC4_2399F85856C1_.wvu.Cols" localSheetId="0" hidden="1">'на 01.10.2019'!#REF!,'на 01.10.2019'!#REF!</definedName>
    <definedName name="Z_7B245AB0_C2AF_4822_BFC4_2399F85856C1_.wvu.FilterData" localSheetId="0" hidden="1">'на 01.10.2019'!$A$7:$J$411</definedName>
    <definedName name="Z_7B245AB0_C2AF_4822_BFC4_2399F85856C1_.wvu.PrintArea" localSheetId="0" hidden="1">'на 01.10.2019'!$A$1:$J$190</definedName>
    <definedName name="Z_7B245AB0_C2AF_4822_BFC4_2399F85856C1_.wvu.PrintTitles" localSheetId="0" hidden="1">'на 01.10.2019'!$5:$8</definedName>
    <definedName name="Z_7B77AEA7_9EB0_430F_94C7_6393A69B0369_.wvu.FilterData" localSheetId="0" hidden="1">'на 01.10.2019'!$A$7:$J$411</definedName>
    <definedName name="Z_7BA445E6_50A0_4F67_81F2_B2945A5BFD3F_.wvu.FilterData" localSheetId="0" hidden="1">'на 01.10.2019'!$A$7:$J$411</definedName>
    <definedName name="Z_7BC27702_AD83_4B6E_860E_D694439F877D_.wvu.FilterData" localSheetId="0" hidden="1">'на 01.10.2019'!$A$7:$H$158</definedName>
    <definedName name="Z_7C23B52F_243B_4908_ACCE_2C6A732F4CE2_.wvu.FilterData" localSheetId="0" hidden="1">'на 01.10.2019'!$A$7:$J$411</definedName>
    <definedName name="Z_7C5735B6_B983_4E14_B7E4_71C183F79239_.wvu.FilterData" localSheetId="0" hidden="1">'на 01.10.2019'!$A$7:$J$411</definedName>
    <definedName name="Z_7CB2D520_A8A5_4D6C_BE39_64C505DBAE2C_.wvu.FilterData" localSheetId="0" hidden="1">'на 01.10.2019'!$A$7:$J$411</definedName>
    <definedName name="Z_7CB9D1CB_80BA_40B4_9A94_7ED38A1B10BF_.wvu.FilterData" localSheetId="0" hidden="1">'на 01.10.2019'!$A$7:$J$411</definedName>
    <definedName name="Z_7D3CF40D_731A_458F_92D4_5239AC179A47_.wvu.FilterData" localSheetId="0" hidden="1">'на 01.10.2019'!$A$7:$J$411</definedName>
    <definedName name="Z_7D748AFA_A668_4029_AD67_E233DAE0B748_.wvu.FilterData" localSheetId="0" hidden="1">'на 01.10.2019'!$A$7:$J$411</definedName>
    <definedName name="Z_7DB24378_D193_4D04_9739_831C8625EEAE_.wvu.FilterData" localSheetId="0" hidden="1">'на 01.10.2019'!$A$7:$J$60</definedName>
    <definedName name="Z_7DE2C6BB_5F23_4345_9D0D_B5B4BA992A74_.wvu.FilterData" localSheetId="0" hidden="1">'на 01.10.2019'!$A$7:$J$411</definedName>
    <definedName name="Z_7E10B4A2_86C5_49FE_B735_A2A4A6EBA352_.wvu.FilterData" localSheetId="0" hidden="1">'на 01.10.2019'!$A$7:$J$411</definedName>
    <definedName name="Z_7E77AE50_A8E9_48E1_BD6F_0651484E1DB4_.wvu.FilterData" localSheetId="0" hidden="1">'на 01.10.2019'!$A$7:$J$411</definedName>
    <definedName name="Z_7EA33A1B_0947_4DD9_ACB5_FE84B029B96C_.wvu.FilterData" localSheetId="0" hidden="1">'на 01.10.2019'!$A$7:$J$411</definedName>
    <definedName name="Z_8007FFF7_F225_4D07_B648_0021B9FE9E8A_.wvu.FilterData" localSheetId="0" hidden="1">'на 01.10.2019'!$A$7:$J$411</definedName>
    <definedName name="Z_80140D8B_E635_4A57_8CFB_A0D49EB42D6A_.wvu.FilterData" localSheetId="0" hidden="1">'на 01.10.2019'!$A$7:$J$411</definedName>
    <definedName name="Z_8031C64D_1C21_4159_B071_D2328195B6C4_.wvu.FilterData" localSheetId="0" hidden="1">'на 01.10.2019'!$A$7:$J$411</definedName>
    <definedName name="Z_80D84490_9B2F_4196_9FDE_6B9221814592_.wvu.FilterData" localSheetId="0" hidden="1">'на 01.10.2019'!$A$7:$J$411</definedName>
    <definedName name="Z_81403331_C5EB_4760_B273_D3D9C8D43951_.wvu.FilterData" localSheetId="0" hidden="1">'на 01.10.2019'!$A$7:$H$158</definedName>
    <definedName name="Z_81649847_CB5B_4966_A3DA_C8770A46509B_.wvu.FilterData" localSheetId="0" hidden="1">'на 01.10.2019'!$A$7:$J$411</definedName>
    <definedName name="Z_81BE03B7_DE2F_4E82_8496_CAF917D1CC3F_.wvu.FilterData" localSheetId="0" hidden="1">'на 01.10.2019'!$A$7:$J$411</definedName>
    <definedName name="Z_8220CA38_66F1_4F9F_A7AE_CF3DF89B0B66_.wvu.FilterData" localSheetId="0" hidden="1">'на 01.10.2019'!$A$7:$J$411</definedName>
    <definedName name="Z_8280D1E0_5055_49CD_A383_D6B2F2EBD512_.wvu.FilterData" localSheetId="0" hidden="1">'на 01.10.2019'!$A$7:$H$158</definedName>
    <definedName name="Z_829F5F3F_AACC_4AF4_A7EF_0FD75747C358_.wvu.FilterData" localSheetId="0" hidden="1">'на 01.10.2019'!$A$7:$J$411</definedName>
    <definedName name="Z_82EF6439_1F2C_48B0_83F0_00AD9D43623A_.wvu.FilterData" localSheetId="0" hidden="1">'на 01.10.2019'!$A$7:$J$411</definedName>
    <definedName name="Z_837CFD4A_C906_4267_9AF6_CD5874FBB89E_.wvu.FilterData" localSheetId="0" hidden="1">'на 01.10.2019'!$A$7:$J$411</definedName>
    <definedName name="Z_83894FAF_831A_4268_8B2F_EACBEA69E5F1_.wvu.FilterData" localSheetId="0" hidden="1">'на 01.10.2019'!$A$7:$J$411</definedName>
    <definedName name="Z_840133FA_9546_4ED0_AA3E_E87F8F80931F_.wvu.FilterData" localSheetId="0" hidden="1">'на 01.10.2019'!$A$7:$J$411</definedName>
    <definedName name="Z_8407F1E6_9EC7_461D_8D1B_94A2C00F9BA6_.wvu.FilterData" localSheetId="0" hidden="1">'на 01.10.2019'!$A$7:$J$411</definedName>
    <definedName name="Z_8462E4B7_FF49_4401_9CB1_027D70C3D86B_.wvu.FilterData" localSheetId="0" hidden="1">'на 01.10.2019'!$A$7:$H$158</definedName>
    <definedName name="Z_8518C130_335F_4917_99A5_712FA6AC79A6_.wvu.FilterData" localSheetId="0" hidden="1">'на 01.10.2019'!$A$7:$J$411</definedName>
    <definedName name="Z_8518EF96_21CF_4CEA_B17C_8AA8E48B82CF_.wvu.FilterData" localSheetId="0" hidden="1">'на 01.10.2019'!$A$7:$J$411</definedName>
    <definedName name="Z_85336449_1C25_4AF7_89BA_281D7385CDF9_.wvu.FilterData" localSheetId="0" hidden="1">'на 01.10.2019'!$A$7:$J$411</definedName>
    <definedName name="Z_85610BEE_6BD4_4AC9_9284_0AD9E6A15466_.wvu.FilterData" localSheetId="0" hidden="1">'на 01.10.2019'!$A$7:$J$411</definedName>
    <definedName name="Z_85621B9F_ABEF_4928_B406_5F6003CD3FC1_.wvu.FilterData" localSheetId="0" hidden="1">'на 01.10.2019'!$A$7:$J$411</definedName>
    <definedName name="Z_856E1644_43B0_4A35_AD05_C3FB0553F633_.wvu.FilterData" localSheetId="0" hidden="1">'на 01.10.2019'!$A$7:$J$411</definedName>
    <definedName name="Z_85941411_C589_4588_ABE6_705DAC8DCC3D_.wvu.FilterData" localSheetId="0" hidden="1">'на 01.10.2019'!$A$7:$J$411</definedName>
    <definedName name="Z_85EC44C9_3155_42D3_A129_8E0E8C37A7B0_.wvu.FilterData" localSheetId="0" hidden="1">'на 01.10.2019'!$A$7:$J$411</definedName>
    <definedName name="Z_8608FEAB_BF57_4E40_9AFB_AA087E242421_.wvu.FilterData" localSheetId="0" hidden="1">'на 01.10.2019'!$A$7:$J$411</definedName>
    <definedName name="Z_8649CC96_F63A_4F83_8C89_AA8F47AC05F3_.wvu.FilterData" localSheetId="0" hidden="1">'на 01.10.2019'!$A$7:$H$158</definedName>
    <definedName name="Z_865E39A3_4E09_45FF_A763_447E1E4F2C56_.wvu.FilterData" localSheetId="0" hidden="1">'на 01.10.2019'!$A$7:$J$411</definedName>
    <definedName name="Z_866666B3_A778_4059_8EF6_136684A0F698_.wvu.FilterData" localSheetId="0" hidden="1">'на 01.10.2019'!$A$7:$J$411</definedName>
    <definedName name="Z_868403B4_F60C_4700_B312_EDA79B4B2FC0_.wvu.FilterData" localSheetId="0" hidden="1">'на 01.10.2019'!$A$7:$J$411</definedName>
    <definedName name="Z_871DCBA4_4473_4C58_85F8_F17781E7BAB8_.wvu.FilterData" localSheetId="0" hidden="1">'на 01.10.2019'!$A$7:$J$411</definedName>
    <definedName name="Z_8789C1A0_51C5_46EF_B1F1_B319BE008AC1_.wvu.FilterData" localSheetId="0" hidden="1">'на 01.10.2019'!$A$7:$J$411</definedName>
    <definedName name="Z_87AE545F_036F_4E8B_9D04_AE59AB8BAC14_.wvu.FilterData" localSheetId="0" hidden="1">'на 01.10.2019'!$A$7:$H$158</definedName>
    <definedName name="Z_87D86486_B5EF_4463_9350_9D1E042A42DF_.wvu.FilterData" localSheetId="0" hidden="1">'на 01.10.2019'!$A$7:$J$411</definedName>
    <definedName name="Z_882AE0C6_2439_44EF_9DFE_625D71A6FEB9_.wvu.FilterData" localSheetId="0" hidden="1">'на 01.10.2019'!$A$7:$J$411</definedName>
    <definedName name="Z_883D51B0_0A2B_40BD_A4BD_D3780EBDA8D9_.wvu.FilterData" localSheetId="0" hidden="1">'на 01.10.2019'!$A$7:$J$411</definedName>
    <definedName name="Z_8878B53B_0E8A_4A11_8A26_C2AC9BB8A4A9_.wvu.FilterData" localSheetId="0" hidden="1">'на 01.10.2019'!$A$7:$H$158</definedName>
    <definedName name="Z_888B8943_9277_42CB_A862_699801009D7B_.wvu.FilterData" localSheetId="0" hidden="1">'на 01.10.2019'!$A$7:$J$411</definedName>
    <definedName name="Z_88A0F5C8_F1C4_4816_99C8_59CB44BCE491_.wvu.FilterData" localSheetId="0" hidden="1">'на 01.10.2019'!$A$7:$J$411</definedName>
    <definedName name="Z_893C2773_315C_4E37_8B64_9EE805C92E03_.wvu.FilterData" localSheetId="0" hidden="1">'на 01.10.2019'!$A$7:$J$411</definedName>
    <definedName name="Z_893FA4D1_A90D_4C00_9051_4D40650C669D_.wvu.FilterData" localSheetId="0" hidden="1">'на 01.10.2019'!$A$7:$J$411</definedName>
    <definedName name="Z_895608B2_F053_445E_BD6A_E885E9D4FE51_.wvu.FilterData" localSheetId="0" hidden="1">'на 01.10.2019'!$A$7:$J$411</definedName>
    <definedName name="Z_898FFEFC_C4FC_44BB_BE63_00FC13DD2042_.wvu.FilterData" localSheetId="0" hidden="1">'на 01.10.2019'!$A$7:$J$411</definedName>
    <definedName name="Z_89C6A5BF_E8A5_4A6F_A481_15B2F7A6D4E2_.wvu.FilterData" localSheetId="0" hidden="1">'на 01.10.2019'!$A$7:$J$411</definedName>
    <definedName name="Z_89F2DB1B_0F19_4230_A501_8A6666788E86_.wvu.FilterData" localSheetId="0" hidden="1">'на 01.10.2019'!$A$7:$J$411</definedName>
    <definedName name="Z_8A4ABF0A_262D_4454_86FE_CA0ADCDF3E94_.wvu.FilterData" localSheetId="0" hidden="1">'на 01.10.2019'!$A$7:$J$411</definedName>
    <definedName name="Z_8AEDF337_2CA8_4768_B777_87BA785EB7CF_.wvu.FilterData" localSheetId="0" hidden="1">'на 01.10.2019'!$A$7:$J$411</definedName>
    <definedName name="Z_8BA7C340_DD6D_4BDE_939B_41C98A02B423_.wvu.FilterData" localSheetId="0" hidden="1">'на 01.10.2019'!$A$7:$J$411</definedName>
    <definedName name="Z_8BB118EA_41BC_4E46_8EA1_4268AA5B6DB1_.wvu.FilterData" localSheetId="0" hidden="1">'на 01.10.2019'!$A$7:$J$411</definedName>
    <definedName name="Z_8C04CD6E_A1CC_4EF8_8DD5_B859F52073A0_.wvu.FilterData" localSheetId="0" hidden="1">'на 01.10.2019'!$A$7:$J$411</definedName>
    <definedName name="Z_8C654415_86D2_479D_A511_8A4B3774E375_.wvu.FilterData" localSheetId="0" hidden="1">'на 01.10.2019'!$A$7:$H$158</definedName>
    <definedName name="Z_8CAD663B_CD5E_4846_B4FD_69BCB6D1EB12_.wvu.FilterData" localSheetId="0" hidden="1">'на 01.10.2019'!$A$7:$H$158</definedName>
    <definedName name="Z_8CB267BE_E783_4914_8FFF_50D79F1D75CF_.wvu.FilterData" localSheetId="0" hidden="1">'на 01.10.2019'!$A$7:$H$158</definedName>
    <definedName name="Z_8D0153EB_A3EC_4213_A12B_74D6D827770F_.wvu.FilterData" localSheetId="0" hidden="1">'на 01.10.2019'!$A$7:$J$411</definedName>
    <definedName name="Z_8D165CA5_5C34_4274_A8CC_4FBD8A8EE6D4_.wvu.FilterData" localSheetId="0" hidden="1">'на 01.10.2019'!$A$7:$J$411</definedName>
    <definedName name="Z_8D7BE686_9FAF_4C26_8FD5_5395E55E0797_.wvu.FilterData" localSheetId="0" hidden="1">'на 01.10.2019'!$A$7:$H$158</definedName>
    <definedName name="Z_8D7C2311_E9FE_48F6_9665_BB17829B147C_.wvu.FilterData" localSheetId="0" hidden="1">'на 01.10.2019'!$A$7:$J$411</definedName>
    <definedName name="Z_8D8D2F4C_3B7E_4C1F_A367_4BA418733E1A_.wvu.FilterData" localSheetId="0" hidden="1">'на 01.10.2019'!$A$7:$H$158</definedName>
    <definedName name="Z_8DFDD887_4859_4275_91A7_634544543F21_.wvu.FilterData" localSheetId="0" hidden="1">'на 01.10.2019'!$A$7:$J$411</definedName>
    <definedName name="Z_8E62A2BE_7CE7_496E_AC79_F133ABDC98BF_.wvu.FilterData" localSheetId="0" hidden="1">'на 01.10.2019'!$A$7:$H$158</definedName>
    <definedName name="Z_8E9F6F00_AE74_405E_A586_56EFCF2E0935_.wvu.FilterData" localSheetId="0" hidden="1">'на 01.10.2019'!$A$7:$J$411</definedName>
    <definedName name="Z_8EEB3EFB_2D0D_474D_A904_853356F13984_.wvu.FilterData" localSheetId="0" hidden="1">'на 01.10.2019'!$A$7:$J$411</definedName>
    <definedName name="Z_8F2A8A22_72A2_4B00_8248_255CA52D5828_.wvu.FilterData" localSheetId="0" hidden="1">'на 01.10.2019'!$A$7:$J$411</definedName>
    <definedName name="Z_8F2C6946_96AE_437C_B49F_554BFA809A0E_.wvu.FilterData" localSheetId="0" hidden="1">'на 01.10.2019'!$A$7:$J$411</definedName>
    <definedName name="Z_8F77D1FA_0A19_42EE_8A6C_A8B882128C49_.wvu.FilterData" localSheetId="0" hidden="1">'на 01.10.2019'!$A$7:$J$411</definedName>
    <definedName name="Z_8FF9DCA5_6AD6_43DC_B4C2_6F2C2BD54E25_.wvu.FilterData" localSheetId="0" hidden="1">'на 01.10.2019'!$A$7:$J$411</definedName>
    <definedName name="Z_90067115_7038_486C_B585_B48F5820801A_.wvu.FilterData" localSheetId="0" hidden="1">'на 01.10.2019'!$A$7:$J$411</definedName>
    <definedName name="Z_9044C5A5_1D21_4DB7_B551_B82CFEBFBFBE_.wvu.FilterData" localSheetId="0" hidden="1">'на 01.10.2019'!$A$7:$J$411</definedName>
    <definedName name="Z_9089CAE7_C9D5_4B44_BF40_622C1D4BEC1A_.wvu.FilterData" localSheetId="0" hidden="1">'на 01.10.2019'!$A$7:$J$411</definedName>
    <definedName name="Z_90B62036_E8E2_47F2_BA67_9490969E5E89_.wvu.FilterData" localSheetId="0" hidden="1">'на 01.10.2019'!$A$7:$J$411</definedName>
    <definedName name="Z_91482E4A_EB85_41D6_AA9F_21521D0F577E_.wvu.FilterData" localSheetId="0" hidden="1">'на 01.10.2019'!$A$7:$J$411</definedName>
    <definedName name="Z_91A44DD7_EFA1_45BC_BF8A_C6EBAED142C3_.wvu.FilterData" localSheetId="0" hidden="1">'на 01.10.2019'!$A$7:$J$411</definedName>
    <definedName name="Z_91E3A4F6_DD5F_4801_8A73_43FA173EA59A_.wvu.FilterData" localSheetId="0" hidden="1">'на 01.10.2019'!$A$7:$J$411</definedName>
    <definedName name="Z_920A2071_C71B_4F9A_9162_3A507E3571B7_.wvu.FilterData" localSheetId="0" hidden="1">'на 01.10.2019'!$A$7:$J$411</definedName>
    <definedName name="Z_920FBB9C_08EB_4E34_86D0_F557F6CFABB8_.wvu.FilterData" localSheetId="0" hidden="1">'на 01.10.2019'!$A$7:$J$411</definedName>
    <definedName name="Z_92A69ACC_08E1_4049_9A4E_909BE09E8D3F_.wvu.FilterData" localSheetId="0" hidden="1">'на 01.10.2019'!$A$7:$J$411</definedName>
    <definedName name="Z_92A7494D_B642_4D2E_8A98_FA3ADD190BCE_.wvu.FilterData" localSheetId="0" hidden="1">'на 01.10.2019'!$A$7:$J$411</definedName>
    <definedName name="Z_92A89EF4_8A4E_4790_B0CC_01892B6039EB_.wvu.FilterData" localSheetId="0" hidden="1">'на 01.10.2019'!$A$7:$J$411</definedName>
    <definedName name="Z_92B14807_1A18_49A7_BCF6_3D45DEFE0E47_.wvu.FilterData" localSheetId="0" hidden="1">'на 01.10.2019'!$A$7:$J$411</definedName>
    <definedName name="Z_92E38377_38CC_496E_BBD8_5394F7550FE3_.wvu.FilterData" localSheetId="0" hidden="1">'на 01.10.2019'!$A$7:$J$411</definedName>
    <definedName name="Z_93030161_EBD2_4C55_BB01_67290B2149A7_.wvu.FilterData" localSheetId="0" hidden="1">'на 01.10.2019'!$A$7:$J$411</definedName>
    <definedName name="Z_935DFEC4_8817_4BB5_A846_9674D5A05EE9_.wvu.FilterData" localSheetId="0" hidden="1">'на 01.10.2019'!$A$7:$H$158</definedName>
    <definedName name="Z_938F43B0_CEED_4632_948B_C835F76DFE4A_.wvu.FilterData" localSheetId="0" hidden="1">'на 01.10.2019'!$A$7:$J$411</definedName>
    <definedName name="Z_93997AAE_3E78_48E8_AE0E_38B78085663A_.wvu.FilterData" localSheetId="0" hidden="1">'на 01.10.2019'!$A$7:$J$411</definedName>
    <definedName name="Z_944D1186_FA84_48E6_9A44_19022D55084A_.wvu.FilterData" localSheetId="0" hidden="1">'на 01.10.2019'!$A$7:$J$411</definedName>
    <definedName name="Z_94851B80_49A7_4207_A790_443843F85060_.wvu.FilterData" localSheetId="0" hidden="1">'на 01.10.2019'!$A$7:$J$411</definedName>
    <definedName name="Z_94E3B816_367C_44F4_94FC_13D42F694C13_.wvu.FilterData" localSheetId="0" hidden="1">'на 01.10.2019'!$A$7:$J$411</definedName>
    <definedName name="Z_9567BAA3_C404_4ADC_8B8B_933A1A5CE7B8_.wvu.FilterData" localSheetId="0" hidden="1">'на 01.10.2019'!$A$7:$J$411</definedName>
    <definedName name="Z_95B26847_5719_44C4_809A_1AA433F7B4DC_.wvu.FilterData" localSheetId="0" hidden="1">'на 01.10.2019'!$A$7:$J$411</definedName>
    <definedName name="Z_95B5A563_A81C_425C_AC80_18232E0FA0F2_.wvu.FilterData" localSheetId="0" hidden="1">'на 01.10.2019'!$A$7:$H$158</definedName>
    <definedName name="Z_95DCDA71_E71C_4701_B168_34A55CC7547D_.wvu.FilterData" localSheetId="0" hidden="1">'на 01.10.2019'!$A$7:$J$411</definedName>
    <definedName name="Z_95E04D27_058D_4765_8CB6_B789CC5A15B9_.wvu.FilterData" localSheetId="0" hidden="1">'на 01.10.2019'!$A$7:$J$411</definedName>
    <definedName name="Z_96167660_EA8B_4F7D_87A1_785E97B459B3_.wvu.FilterData" localSheetId="0" hidden="1">'на 01.10.2019'!$A$7:$H$158</definedName>
    <definedName name="Z_96879477_4713_4ABC_982A_7EB1C07B4DED_.wvu.FilterData" localSheetId="0" hidden="1">'на 01.10.2019'!$A$7:$H$158</definedName>
    <definedName name="Z_969E164A_AA47_4A3D_AECC_F3C5A8BBA40A_.wvu.FilterData" localSheetId="0" hidden="1">'на 01.10.2019'!$A$7:$J$411</definedName>
    <definedName name="Z_96C46F49_6CFA_47C5_9713_424D77847057_.wvu.FilterData" localSheetId="0" hidden="1">'на 01.10.2019'!$A$7:$J$411</definedName>
    <definedName name="Z_9780079B_2369_4362_9878_DE63286783A8_.wvu.FilterData" localSheetId="0" hidden="1">'на 01.10.2019'!$A$7:$J$411</definedName>
    <definedName name="Z_97B55429_A18E_43B5_9AF8_FE73FCDE4BBB_.wvu.FilterData" localSheetId="0" hidden="1">'на 01.10.2019'!$A$7:$J$411</definedName>
    <definedName name="Z_97E2C09C_6040_4BDA_B6A0_AF60F993AC48_.wvu.FilterData" localSheetId="0" hidden="1">'на 01.10.2019'!$A$7:$J$411</definedName>
    <definedName name="Z_97F74FDF_2C27_4D85_A3A7_1EF51A8A2DFF_.wvu.FilterData" localSheetId="0" hidden="1">'на 01.10.2019'!$A$7:$H$158</definedName>
    <definedName name="Z_98620FAB_A12D_44CF_95E4_17A962FCE777_.wvu.FilterData" localSheetId="0" hidden="1">'на 01.10.2019'!$A$7:$J$411</definedName>
    <definedName name="Z_987C1B6D_28A7_49CB_BBF0_6C3FFB9FC1C5_.wvu.FilterData" localSheetId="0" hidden="1">'на 01.10.2019'!$A$7:$J$411</definedName>
    <definedName name="Z_98AE7DDA_90CE_4E15_AD8D_6630EEDB042C_.wvu.FilterData" localSheetId="0" hidden="1">'на 01.10.2019'!$A$7:$J$411</definedName>
    <definedName name="Z_98BF881C_EB9C_4397_B787_F3FB50ED2890_.wvu.FilterData" localSheetId="0" hidden="1">'на 01.10.2019'!$A$7:$J$411</definedName>
    <definedName name="Z_98E168F2_55D9_4CA5_BFC7_4762AF11FD48_.wvu.FilterData" localSheetId="0" hidden="1">'на 01.10.2019'!$A$7:$J$411</definedName>
    <definedName name="Z_998B8119_4FF3_4A16_838D_539C6AE34D55_.wvu.Cols" localSheetId="0" hidden="1">'на 01.10.2019'!#REF!,'на 01.10.2019'!#REF!</definedName>
    <definedName name="Z_998B8119_4FF3_4A16_838D_539C6AE34D55_.wvu.FilterData" localSheetId="0" hidden="1">'на 01.10.2019'!$A$7:$J$411</definedName>
    <definedName name="Z_998B8119_4FF3_4A16_838D_539C6AE34D55_.wvu.PrintArea" localSheetId="0" hidden="1">'на 01.10.2019'!$A$1:$J$190</definedName>
    <definedName name="Z_998B8119_4FF3_4A16_838D_539C6AE34D55_.wvu.PrintTitles" localSheetId="0" hidden="1">'на 01.10.2019'!$5:$8</definedName>
    <definedName name="Z_998B8119_4FF3_4A16_838D_539C6AE34D55_.wvu.Rows" localSheetId="0" hidden="1">'на 01.10.2019'!#REF!</definedName>
    <definedName name="Z_99950613_28E7_4EC2_B918_559A2757B0A9_.wvu.FilterData" localSheetId="0" hidden="1">'на 01.10.2019'!$A$7:$J$411</definedName>
    <definedName name="Z_99950613_28E7_4EC2_B918_559A2757B0A9_.wvu.PrintArea" localSheetId="0" hidden="1">'на 01.10.2019'!$A$1:$J$196</definedName>
    <definedName name="Z_99950613_28E7_4EC2_B918_559A2757B0A9_.wvu.PrintTitles" localSheetId="0" hidden="1">'на 01.10.2019'!$5:$8</definedName>
    <definedName name="Z_99A00621_53DB_4FBF_8383_336AC7B2FEE0_.wvu.FilterData" localSheetId="0" hidden="1">'на 01.10.2019'!$A$7:$J$411</definedName>
    <definedName name="Z_9A28E7E9_55CD_40D9_9E29_E07B8DD3C238_.wvu.FilterData" localSheetId="0" hidden="1">'на 01.10.2019'!$A$7:$J$411</definedName>
    <definedName name="Z_9A769443_7DFA_43D5_AB26_6F2EEF53DAF1_.wvu.FilterData" localSheetId="0" hidden="1">'на 01.10.2019'!$A$7:$H$158</definedName>
    <definedName name="Z_9A867A2D_A50A_44FA_836D_C92580FE5490_.wvu.FilterData" localSheetId="0" hidden="1">'на 01.10.2019'!$A$7:$J$411</definedName>
    <definedName name="Z_9A8CADCF_85D0_4D32_80F2_6CE3DE83CA66_.wvu.FilterData" localSheetId="0" hidden="1">'на 01.10.2019'!$A$7:$J$411</definedName>
    <definedName name="Z_9B640DD4_FBFD_444A_B4D5_4A34ED79B9BC_.wvu.FilterData" localSheetId="0" hidden="1">'на 01.10.2019'!$A$7:$J$411</definedName>
    <definedName name="Z_9C310551_EC8B_4B87_B5AF_39FC532C6FE3_.wvu.FilterData" localSheetId="0" hidden="1">'на 01.10.2019'!$A$7:$H$158</definedName>
    <definedName name="Z_9C38FBC7_6E93_40A5_BD30_7720FC92D0D4_.wvu.FilterData" localSheetId="0" hidden="1">'на 01.10.2019'!$A$7:$J$411</definedName>
    <definedName name="Z_9CB26755_9CF3_42C9_A567_6FF9CCE0F397_.wvu.FilterData" localSheetId="0" hidden="1">'на 01.10.2019'!$A$7:$J$411</definedName>
    <definedName name="Z_9CE1F91A_5326_41A6_9CA7_C24ACCBE2F48_.wvu.FilterData" localSheetId="0" hidden="1">'на 01.10.2019'!$A$7:$J$411</definedName>
    <definedName name="Z_9D24C81C_5B18_4B40_BF88_7236C9CAE366_.wvu.FilterData" localSheetId="0" hidden="1">'на 01.10.2019'!$A$7:$H$158</definedName>
    <definedName name="Z_9DE7839B_6B77_48C9_B008_4D6E417DD85D_.wvu.FilterData" localSheetId="0" hidden="1">'на 01.10.2019'!$A$7:$J$411</definedName>
    <definedName name="Z_9E1D944D_E62F_4660_B928_F956F86CCB3D_.wvu.FilterData" localSheetId="0" hidden="1">'на 01.10.2019'!$A$7:$J$411</definedName>
    <definedName name="Z_9E720D93_31F0_4636_BA00_6CE6F83F3651_.wvu.FilterData" localSheetId="0" hidden="1">'на 01.10.2019'!$A$7:$J$411</definedName>
    <definedName name="Z_9E943B7D_D4C7_443F_BC4C_8AB90546D8A5_.wvu.Cols" localSheetId="0" hidden="1">'на 01.10.2019'!#REF!,'на 01.10.2019'!#REF!</definedName>
    <definedName name="Z_9E943B7D_D4C7_443F_BC4C_8AB90546D8A5_.wvu.FilterData" localSheetId="0" hidden="1">'на 01.10.2019'!$A$3:$J$60</definedName>
    <definedName name="Z_9E943B7D_D4C7_443F_BC4C_8AB90546D8A5_.wvu.PrintTitles" localSheetId="0" hidden="1">'на 01.10.2019'!$5:$8</definedName>
    <definedName name="Z_9E943B7D_D4C7_443F_BC4C_8AB90546D8A5_.wvu.Rows" localSheetId="0" hidden="1">'на 01.10.2019'!#REF!,'на 01.10.2019'!#REF!,'на 01.10.2019'!#REF!,'на 01.10.2019'!#REF!,'на 01.10.2019'!#REF!,'на 01.10.2019'!#REF!,'на 01.10.2019'!#REF!,'на 01.10.2019'!#REF!,'на 01.10.2019'!#REF!,'на 01.10.2019'!#REF!,'на 01.10.2019'!#REF!,'на 01.10.2019'!#REF!,'на 01.10.2019'!#REF!,'на 01.10.2019'!#REF!,'на 01.10.2019'!#REF!,'на 01.10.2019'!#REF!,'на 01.10.2019'!#REF!,'на 01.10.2019'!#REF!,'на 01.10.2019'!#REF!,'на 01.10.2019'!#REF!</definedName>
    <definedName name="Z_9EC99D85_9CBB_4D41_A0AC_5A782960B43C_.wvu.FilterData" localSheetId="0" hidden="1">'на 01.10.2019'!$A$7:$H$158</definedName>
    <definedName name="Z_9EE9225B_6C4B_479E_B8A3_AD0EB35235F9_.wvu.FilterData" localSheetId="0" hidden="1">'на 01.10.2019'!$A$7:$J$411</definedName>
    <definedName name="Z_9F469FEB_94D1_4BA9_BDF6_0A94C53541EA_.wvu.FilterData" localSheetId="0" hidden="1">'на 01.10.2019'!$A$7:$J$411</definedName>
    <definedName name="Z_9FA29541_62F4_4CED_BF33_19F6BA57578F_.wvu.Cols" localSheetId="0" hidden="1">'на 01.10.2019'!#REF!,'на 01.10.2019'!#REF!</definedName>
    <definedName name="Z_9FA29541_62F4_4CED_BF33_19F6BA57578F_.wvu.FilterData" localSheetId="0" hidden="1">'на 01.10.2019'!$A$7:$J$411</definedName>
    <definedName name="Z_9FA29541_62F4_4CED_BF33_19F6BA57578F_.wvu.PrintArea" localSheetId="0" hidden="1">'на 01.10.2019'!$A$1:$J$190</definedName>
    <definedName name="Z_9FA29541_62F4_4CED_BF33_19F6BA57578F_.wvu.PrintTitles" localSheetId="0" hidden="1">'на 01.10.2019'!$5:$8</definedName>
    <definedName name="Z_9FDAEEB9_7434_4701_B9D3_AEFADA35D37B_.wvu.FilterData" localSheetId="0" hidden="1">'на 01.10.2019'!$A$7:$J$411</definedName>
    <definedName name="Z_A03C4C06_B945_48DE_83E2_706D18377BFA_.wvu.FilterData" localSheetId="0" hidden="1">'на 01.10.2019'!$A$7:$J$411</definedName>
    <definedName name="Z_A076AA26_B89C_401B_BFC1_DBB6CC9D6D95_.wvu.FilterData" localSheetId="0" hidden="1">'на 01.10.2019'!$A$7:$J$411</definedName>
    <definedName name="Z_A08B7B60_BE09_484D_B75E_15D9DE206B17_.wvu.FilterData" localSheetId="0" hidden="1">'на 01.10.2019'!$A$7:$J$411</definedName>
    <definedName name="Z_A0963EEC_5578_46DF_B7B0_2B9F8CADC5B9_.wvu.FilterData" localSheetId="0" hidden="1">'на 01.10.2019'!$A$7:$J$411</definedName>
    <definedName name="Z_A0A3CD9B_2436_40D7_91DB_589A95FBBF00_.wvu.FilterData" localSheetId="0" hidden="1">'на 01.10.2019'!$A$7:$J$411</definedName>
    <definedName name="Z_A0A3CD9B_2436_40D7_91DB_589A95FBBF00_.wvu.PrintArea" localSheetId="0" hidden="1">'на 01.10.2019'!$A$1:$J$210</definedName>
    <definedName name="Z_A0A3CD9B_2436_40D7_91DB_589A95FBBF00_.wvu.PrintTitles" localSheetId="0" hidden="1">'на 01.10.2019'!$5:$8</definedName>
    <definedName name="Z_A0EB0A04_1124_498B_8C4B_C1E25B53C1A8_.wvu.FilterData" localSheetId="0" hidden="1">'на 01.10.2019'!$A$7:$H$158</definedName>
    <definedName name="Z_A0F76A4B_6862_4C98_8A93_2EBAEE1B6BB0_.wvu.FilterData" localSheetId="0" hidden="1">'на 01.10.2019'!$A$7:$J$411</definedName>
    <definedName name="Z_A113B19A_DB2C_4585_AED7_B7EF9F05E57E_.wvu.FilterData" localSheetId="0" hidden="1">'на 01.10.2019'!$A$7:$J$411</definedName>
    <definedName name="Z_A1252AD3_62A9_4B5D_B0FA_98A0DCCDEFC0_.wvu.FilterData" localSheetId="0" hidden="1">'на 01.10.2019'!$A$7:$J$411</definedName>
    <definedName name="Z_A21CB1BD_5236_485F_8FCB_D43C0EB079B8_.wvu.FilterData" localSheetId="0" hidden="1">'на 01.10.2019'!$A$7:$J$411</definedName>
    <definedName name="Z_A2611F3A_C06C_4662_B39E_6F08BA7C9B14_.wvu.FilterData" localSheetId="0" hidden="1">'на 01.10.2019'!$A$7:$H$158</definedName>
    <definedName name="Z_A28DA500_33FC_4913_B21A_3E2D7ED7A130_.wvu.FilterData" localSheetId="0" hidden="1">'на 01.10.2019'!$A$7:$H$158</definedName>
    <definedName name="Z_A38250FB_559C_49CE_918A_6673F9586B86_.wvu.FilterData" localSheetId="0" hidden="1">'на 01.10.2019'!$A$7:$J$411</definedName>
    <definedName name="Z_A3A455A0_D439_4DB6_9552_34013CFCFF6F_.wvu.FilterData" localSheetId="0" hidden="1">'на 01.10.2019'!$A$7:$J$411</definedName>
    <definedName name="Z_A5169FE8_9D26_44E6_A6EA_F78B40E1DE01_.wvu.FilterData" localSheetId="0" hidden="1">'на 01.10.2019'!$A$7:$J$411</definedName>
    <definedName name="Z_A57C42F9_18B1_4AA0_97AE_4F8F0C3D5B4A_.wvu.FilterData" localSheetId="0" hidden="1">'на 01.10.2019'!$A$7:$J$411</definedName>
    <definedName name="Z_A62258B9_7768_4C4F_AFFC_537782E81CFF_.wvu.FilterData" localSheetId="0" hidden="1">'на 01.10.2019'!$A$7:$H$158</definedName>
    <definedName name="Z_A65D4FF6_26A1_47FE_AF98_41E05002FB1E_.wvu.FilterData" localSheetId="0" hidden="1">'на 01.10.2019'!$A$7:$H$158</definedName>
    <definedName name="Z_A6816A2A_A381_4629_A196_A2D2CBED046E_.wvu.FilterData" localSheetId="0" hidden="1">'на 01.10.2019'!$A$7:$J$411</definedName>
    <definedName name="Z_A6B98527_7CBF_4E4D_BDEA_9334A3EB779F_.wvu.Cols" localSheetId="0" hidden="1">'на 01.10.2019'!#REF!,'на 01.10.2019'!#REF!,'на 01.10.2019'!$K:$BN</definedName>
    <definedName name="Z_A6B98527_7CBF_4E4D_BDEA_9334A3EB779F_.wvu.FilterData" localSheetId="0" hidden="1">'на 01.10.2019'!$A$7:$J$411</definedName>
    <definedName name="Z_A6B98527_7CBF_4E4D_BDEA_9334A3EB779F_.wvu.PrintArea" localSheetId="0" hidden="1">'на 01.10.2019'!$A$1:$BN$190</definedName>
    <definedName name="Z_A6B98527_7CBF_4E4D_BDEA_9334A3EB779F_.wvu.PrintTitles" localSheetId="0" hidden="1">'на 01.10.2019'!$5:$7</definedName>
    <definedName name="Z_A80309A3_DC3C_4005_B42B_D4917A972961_.wvu.FilterData" localSheetId="0" hidden="1">'на 01.10.2019'!$A$7:$J$411</definedName>
    <definedName name="Z_A8EFE8CB_4B40_4A53_8B7A_29439E2B50D7_.wvu.FilterData" localSheetId="0" hidden="1">'на 01.10.2019'!$A$7:$J$411</definedName>
    <definedName name="Z_A98C96B5_CE3A_4FF9_B3E5_0DBB66ADC5BB_.wvu.FilterData" localSheetId="0" hidden="1">'на 01.10.2019'!$A$7:$H$158</definedName>
    <definedName name="Z_A9BB2943_E4B1_4809_A926_69F8C50E1CF2_.wvu.FilterData" localSheetId="0" hidden="1">'на 01.10.2019'!$A$7:$J$411</definedName>
    <definedName name="Z_AA4C7BF5_07E0_4095_B165_D2AF600190FA_.wvu.FilterData" localSheetId="0" hidden="1">'на 01.10.2019'!$A$7:$H$158</definedName>
    <definedName name="Z_AAC4B5AB_1913_4D9C_A1FF_BD9345E009EB_.wvu.FilterData" localSheetId="0" hidden="1">'на 01.10.2019'!$A$7:$H$158</definedName>
    <definedName name="Z_AB20AEF7_931C_411F_91E6_F461408B5AE6_.wvu.FilterData" localSheetId="0" hidden="1">'на 01.10.2019'!$A$7:$J$411</definedName>
    <definedName name="Z_ABA75302_0F6D_4886_9D81_1818E8870CAA_.wvu.FilterData" localSheetId="0" hidden="1">'на 01.10.2019'!$A$3:$K$195</definedName>
    <definedName name="Z_ABAF42E6_6CD6_46B1_A0C6_0099C207BC1C_.wvu.FilterData" localSheetId="0" hidden="1">'на 01.10.2019'!$A$7:$J$411</definedName>
    <definedName name="Z_ABF07E15_3FB5_46FA_8B18_72FA32E3F1DA_.wvu.FilterData" localSheetId="0" hidden="1">'на 01.10.2019'!$A$7:$J$411</definedName>
    <definedName name="Z_ACFE2E5A_B4BC_4793_B103_05F97C227772_.wvu.FilterData" localSheetId="0" hidden="1">'на 01.10.2019'!$A$7:$J$411</definedName>
    <definedName name="Z_AD079EA2_4E18_46EE_8E20_0C7923C917D2_.wvu.FilterData" localSheetId="0" hidden="1">'на 01.10.2019'!$A$7:$J$411</definedName>
    <definedName name="Z_AD5FD28B_B163_4E28_9CF1_4D777A9C7F23_.wvu.FilterData" localSheetId="0" hidden="1">'на 01.10.2019'!$A$7:$J$411</definedName>
    <definedName name="Z_ADE318A0_9CB5_431A_AF2B_D561B19631D9_.wvu.FilterData" localSheetId="0" hidden="1">'на 01.10.2019'!$A$7:$J$411</definedName>
    <definedName name="Z_ADEB3242_7660_4E37_BB66_F38B3721740A_.wvu.FilterData" localSheetId="0" hidden="1">'на 01.10.2019'!$A$7:$J$411</definedName>
    <definedName name="Z_ADF53E9B_9172_4E3F_AC45_4FF59160C1DB_.wvu.FilterData" localSheetId="0" hidden="1">'на 01.10.2019'!$A$7:$J$411</definedName>
    <definedName name="Z_AF01D870_77CB_46A2_A95B_3A27FF42EAA8_.wvu.FilterData" localSheetId="0" hidden="1">'на 01.10.2019'!$A$7:$H$158</definedName>
    <definedName name="Z_AF1AEFF5_9892_4FCB_BD3E_6CF1CEE1B71B_.wvu.FilterData" localSheetId="0" hidden="1">'на 01.10.2019'!$A$7:$J$411</definedName>
    <definedName name="Z_AF52B61E_FDEA_47EA_AEB5_644F9593AA6A_.wvu.FilterData" localSheetId="0" hidden="1">'на 01.10.2019'!$A$7:$J$411</definedName>
    <definedName name="Z_AF578863_5150_4761_94CC_531A4DF22DCE_.wvu.FilterData" localSheetId="0" hidden="1">'на 01.10.2019'!$A$7:$J$411</definedName>
    <definedName name="Z_AFABF6AA_2F6E_48B0_98F8_213EA30990B1_.wvu.FilterData" localSheetId="0" hidden="1">'на 01.10.2019'!$A$7:$J$411</definedName>
    <definedName name="Z_AFC26506_1EE1_430F_B247_3257CE41958A_.wvu.FilterData" localSheetId="0" hidden="1">'на 01.10.2019'!$A$7:$J$411</definedName>
    <definedName name="Z_B00B4D71_156E_4DD9_93CC_1F392CBA035F_.wvu.FilterData" localSheetId="0" hidden="1">'на 01.10.2019'!$A$7:$J$411</definedName>
    <definedName name="Z_B0B61858_D248_4F0B_95EB_A53482FBF19B_.wvu.FilterData" localSheetId="0" hidden="1">'на 01.10.2019'!$A$7:$J$411</definedName>
    <definedName name="Z_B0BB7BD4_E507_4D19_A9BF_6595068A89B5_.wvu.FilterData" localSheetId="0" hidden="1">'на 01.10.2019'!$A$7:$J$411</definedName>
    <definedName name="Z_B180D137_9F25_4AD4_9057_37928F1867A8_.wvu.FilterData" localSheetId="0" hidden="1">'на 01.10.2019'!$A$7:$H$158</definedName>
    <definedName name="Z_B1FA2CF0_321B_4787_93E8_EB6D5C78D6B5_.wvu.FilterData" localSheetId="0" hidden="1">'на 01.10.2019'!$A$7:$J$411</definedName>
    <definedName name="Z_B246A3A0_6AE0_4610_AE7A_F7490C26DBCA_.wvu.FilterData" localSheetId="0" hidden="1">'на 01.10.2019'!$A$7:$J$411</definedName>
    <definedName name="Z_B2D38EAC_E767_43A7_B7A2_621639FE347D_.wvu.FilterData" localSheetId="0" hidden="1">'на 01.10.2019'!$A$7:$H$158</definedName>
    <definedName name="Z_B2E9D1B9_C3FE_4F75_89F4_46F3E34C24E4_.wvu.FilterData" localSheetId="0" hidden="1">'на 01.10.2019'!$A$7:$J$411</definedName>
    <definedName name="Z_B30FEF93_CDBE_4AC5_9298_7B65E13C3F79_.wvu.FilterData" localSheetId="0" hidden="1">'на 01.10.2019'!$A$7:$J$411</definedName>
    <definedName name="Z_B3114865_FFF9_40B7_B9E6_C3642102DCF9_.wvu.FilterData" localSheetId="0" hidden="1">'на 01.10.2019'!$A$7:$J$411</definedName>
    <definedName name="Z_B3339176_D3D0_4D7A_8AAB_C0B71F942A93_.wvu.FilterData" localSheetId="0" hidden="1">'на 01.10.2019'!$A$7:$H$158</definedName>
    <definedName name="Z_B350A9CC_C225_45B2_AEE1_E6A61C6949F5_.wvu.FilterData" localSheetId="0" hidden="1">'на 01.10.2019'!$A$7:$J$411</definedName>
    <definedName name="Z_B3655F0F_A78B_43E5_BFD5_814C66A7690F_.wvu.FilterData" localSheetId="0" hidden="1">'на 01.10.2019'!$A$7:$J$411</definedName>
    <definedName name="Z_B45FAC42_679D_43AB_B511_9E5492CAC2DB_.wvu.FilterData" localSheetId="0" hidden="1">'на 01.10.2019'!$A$7:$H$158</definedName>
    <definedName name="Z_B47A0A9E_665F_4B62_A9A6_650B391D5D49_.wvu.FilterData" localSheetId="0" hidden="1">'на 01.10.2019'!$A$7:$J$411</definedName>
    <definedName name="Z_B499C08D_A2E7_417F_A9B7_BFCE2B66534F_.wvu.FilterData" localSheetId="0" hidden="1">'на 01.10.2019'!$A$7:$J$411</definedName>
    <definedName name="Z_B4E448FF_1059_48E0_93CC_976057024FF4_.wvu.FilterData" localSheetId="0" hidden="1">'на 01.10.2019'!$A$7:$J$411</definedName>
    <definedName name="Z_B509A51A_98E0_4D86_A1E4_A5AB9AE9E52F_.wvu.FilterData" localSheetId="0" hidden="1">'на 01.10.2019'!$A$7:$J$411</definedName>
    <definedName name="Z_B543C7D0_E350_4DA4_A835_ADCB64A4D66D_.wvu.FilterData" localSheetId="0" hidden="1">'на 01.10.2019'!$A$7:$J$411</definedName>
    <definedName name="Z_B5533D56_E1AE_4DE7_8436_EF9CA55A4943_.wvu.FilterData" localSheetId="0" hidden="1">'на 01.10.2019'!$A$7:$J$411</definedName>
    <definedName name="Z_B56BEF44_39DC_4F5B_A5E5_157C237832AF_.wvu.FilterData" localSheetId="0" hidden="1">'на 01.10.2019'!$A$7:$H$158</definedName>
    <definedName name="Z_B5A6FE62_B66C_45B1_AF17_B7686B0B3A3F_.wvu.FilterData" localSheetId="0" hidden="1">'на 01.10.2019'!$A$7:$J$411</definedName>
    <definedName name="Z_B603D180_E09A_4B9C_810F_9423EBA4A0EA_.wvu.FilterData" localSheetId="0" hidden="1">'на 01.10.2019'!$A$7:$J$411</definedName>
    <definedName name="Z_B666AFF1_6658_457A_A768_4BF1349F009A_.wvu.FilterData" localSheetId="0" hidden="1">'на 01.10.2019'!$A$7:$J$411</definedName>
    <definedName name="Z_B698776A_6A96_445D_9813_F5440DD90495_.wvu.FilterData" localSheetId="0" hidden="1">'на 01.10.2019'!$A$7:$J$411</definedName>
    <definedName name="Z_B6D72401_10F2_4D08_9A2D_EC1E2043D946_.wvu.FilterData" localSheetId="0" hidden="1">'на 01.10.2019'!$A$7:$J$411</definedName>
    <definedName name="Z_B6F11AB1_40C8_4880_BE42_1C35664CF325_.wvu.FilterData" localSheetId="0" hidden="1">'на 01.10.2019'!$A$7:$J$411</definedName>
    <definedName name="Z_B736B334_F8CF_4A1D_A747_B2B8CF3F3731_.wvu.FilterData" localSheetId="0" hidden="1">'на 01.10.2019'!$A$7:$J$411</definedName>
    <definedName name="Z_B7A22467_168B_475A_AC6B_F744F4990F6A_.wvu.FilterData" localSheetId="0" hidden="1">'на 01.10.2019'!$A$7:$J$411</definedName>
    <definedName name="Z_B7A4DC29_6CA3_48BD_BD2B_5EA61D250392_.wvu.FilterData" localSheetId="0" hidden="1">'на 01.10.2019'!$A$7:$H$158</definedName>
    <definedName name="Z_B7D9DE91_6329_4AB9_BB45_131E306E53B9_.wvu.FilterData" localSheetId="0" hidden="1">'на 01.10.2019'!$A$7:$J$411</definedName>
    <definedName name="Z_B7F67755_3086_43A6_86E7_370F80E61BD0_.wvu.FilterData" localSheetId="0" hidden="1">'на 01.10.2019'!$A$7:$H$158</definedName>
    <definedName name="Z_B8283716_285A_45D5_8283_DCA7A3C9CFC7_.wvu.FilterData" localSheetId="0" hidden="1">'на 01.10.2019'!$A$7:$J$411</definedName>
    <definedName name="Z_B858041A_E0C9_4C5A_A736_A0DA4684B712_.wvu.FilterData" localSheetId="0" hidden="1">'на 01.10.2019'!$A$7:$J$411</definedName>
    <definedName name="Z_B898A439_2A40_408A_B02D_FB1508A09127_.wvu.FilterData" localSheetId="0" hidden="1">'на 01.10.2019'!$A$7:$J$411</definedName>
    <definedName name="Z_B8EDA240_D337_4165_927F_4408D011F4B1_.wvu.FilterData" localSheetId="0" hidden="1">'на 01.10.2019'!$A$7:$J$411</definedName>
    <definedName name="Z_B908EE8E_4AFB_4152_A270_8C591D48DDA3_.wvu.FilterData" localSheetId="0" hidden="1">'на 01.10.2019'!$A$7:$J$411</definedName>
    <definedName name="Z_B94999B0_3597_431C_9F36_97A338C842BB_.wvu.FilterData" localSheetId="0" hidden="1">'на 01.10.2019'!$A$7:$J$411</definedName>
    <definedName name="Z_B9A29D57_1D84_4BB4_A72C_EF14D2D8DD4E_.wvu.FilterData" localSheetId="0" hidden="1">'на 01.10.2019'!$A$7:$J$411</definedName>
    <definedName name="Z_B9E4A290_7C7B_4FC4_B3B5_77FC903959FC_.wvu.FilterData" localSheetId="0" hidden="1">'на 01.10.2019'!$A$7:$J$411</definedName>
    <definedName name="Z_B9FDB936_DEDC_405B_AC55_3262523808BE_.wvu.FilterData" localSheetId="0" hidden="1">'на 01.10.2019'!$A$7:$J$411</definedName>
    <definedName name="Z_BAB4825B_2E54_4A6C_A72D_1F8E7B4FEFFB_.wvu.FilterData" localSheetId="0" hidden="1">'на 01.10.2019'!$A$7:$J$411</definedName>
    <definedName name="Z_BAFB3A8F_5ACD_4C4A_A33C_831C754D88C0_.wvu.FilterData" localSheetId="0" hidden="1">'на 01.10.2019'!$A$7:$J$411</definedName>
    <definedName name="Z_BBED0997_5705_4C3C_95F1_5444E893BE19_.wvu.FilterData" localSheetId="0" hidden="1">'на 01.10.2019'!$A$7:$J$411</definedName>
    <definedName name="Z_BC09D690_D177_4FC8_AE1F_8F0F0D5C6ECD_.wvu.FilterData" localSheetId="0" hidden="1">'на 01.10.2019'!$A$7:$J$411</definedName>
    <definedName name="Z_BC202F3F_4E55_462F_AFE4_24E3BB6517B3_.wvu.FilterData" localSheetId="0" hidden="1">'на 01.10.2019'!$A$7:$J$411</definedName>
    <definedName name="Z_BC6910FC_42F8_457B_8F8D_9BC0111CE283_.wvu.FilterData" localSheetId="0" hidden="1">'на 01.10.2019'!$A$7:$J$411</definedName>
    <definedName name="Z_BD08DE99_B722_4C7F_897B_080446202D0F_.wvu.FilterData" localSheetId="0" hidden="1">'на 01.10.2019'!$A$7:$J$411</definedName>
    <definedName name="Z_BD43FB27_5C5A_40CF_A333_A059BA765D4E_.wvu.FilterData" localSheetId="0" hidden="1">'на 01.10.2019'!$A$7:$J$411</definedName>
    <definedName name="Z_BD690439_1CC5_4E37_A0E9_1B65A930CD21_.wvu.FilterData" localSheetId="0" hidden="1">'на 01.10.2019'!$A$7:$J$411</definedName>
    <definedName name="Z_BD707806_8F10_492F_81AE_A7900A187828_.wvu.FilterData" localSheetId="0" hidden="1">'на 01.10.2019'!$A$3:$K$195</definedName>
    <definedName name="Z_BD822A95_4AA3_4CF6_94E8_04D2B9283308_.wvu.FilterData" localSheetId="0" hidden="1">'на 01.10.2019'!$A$7:$J$411</definedName>
    <definedName name="Z_BDD573CF_BFE0_4002_B5F7_E438A5DAD635_.wvu.FilterData" localSheetId="0" hidden="1">'на 01.10.2019'!$A$7:$J$411</definedName>
    <definedName name="Z_BE3F7214_4B0C_40FA_B4F7_B0F38416BCEF_.wvu.FilterData" localSheetId="0" hidden="1">'на 01.10.2019'!$A$7:$J$411</definedName>
    <definedName name="Z_BE41C01B_5C79_4BA0_8F6F_0E99B8B69C13_.wvu.FilterData" localSheetId="0" hidden="1">'на 01.10.2019'!$A$7:$J$411</definedName>
    <definedName name="Z_BE442298_736F_47F5_9592_76FFCCDA59DB_.wvu.FilterData" localSheetId="0" hidden="1">'на 01.10.2019'!$A$7:$H$158</definedName>
    <definedName name="Z_BE6B1708_951F_4834_B0E1_EB03AAA7B777_.wvu.FilterData" localSheetId="0" hidden="1">'на 01.10.2019'!$A$7:$J$411</definedName>
    <definedName name="Z_BE842559_6B14_41AC_A92A_4E50A6CE8B79_.wvu.FilterData" localSheetId="0" hidden="1">'на 01.10.2019'!$A$7:$J$411</definedName>
    <definedName name="Z_BE97AC31_BFEB_4520_BC44_68B0C987C70A_.wvu.FilterData" localSheetId="0" hidden="1">'на 01.10.2019'!$A$7:$J$411</definedName>
    <definedName name="Z_BEA0FDBA_BB07_4C19_8BBD_5E57EE395C09_.wvu.FilterData" localSheetId="0" hidden="1">'на 01.10.2019'!$A$7:$J$411</definedName>
    <definedName name="Z_BEA0FDBA_BB07_4C19_8BBD_5E57EE395C09_.wvu.PrintArea" localSheetId="0" hidden="1">'на 01.10.2019'!$A$1:$J$210</definedName>
    <definedName name="Z_BEA0FDBA_BB07_4C19_8BBD_5E57EE395C09_.wvu.PrintTitles" localSheetId="0" hidden="1">'на 01.10.2019'!$5:$8</definedName>
    <definedName name="Z_BF22223F_B516_45E8_9C4B_DD4CB4CE2C48_.wvu.FilterData" localSheetId="0" hidden="1">'на 01.10.2019'!$A$7:$J$411</definedName>
    <definedName name="Z_BF65F093_304D_44F0_BF26_E5F8F9093CF5_.wvu.FilterData" localSheetId="0" hidden="1">'на 01.10.2019'!$A$7:$J$60</definedName>
    <definedName name="Z_C02D2AC3_00AB_4B4C_8299_349FC338B994_.wvu.FilterData" localSheetId="0" hidden="1">'на 01.10.2019'!$A$7:$J$411</definedName>
    <definedName name="Z_C0E14968_138D_48A2_9D67_80D62DD131B4_.wvu.FilterData" localSheetId="0" hidden="1">'на 01.10.2019'!$A$7:$J$411</definedName>
    <definedName name="Z_C0ED18A2_48B4_4C82_979B_4B80DB79BC08_.wvu.FilterData" localSheetId="0" hidden="1">'на 01.10.2019'!$A$7:$J$411</definedName>
    <definedName name="Z_C106F923_AD55_472E_86A3_2C4C13F084E8_.wvu.FilterData" localSheetId="0" hidden="1">'на 01.10.2019'!$A$7:$J$411</definedName>
    <definedName name="Z_C140C6EF_B272_4886_8555_3A3DB8A6C4A0_.wvu.FilterData" localSheetId="0" hidden="1">'на 01.10.2019'!$A$7:$J$411</definedName>
    <definedName name="Z_C14C28B9_3A8B_4F55_AC1E_B6D3DA6398D5_.wvu.FilterData" localSheetId="0" hidden="1">'на 01.10.2019'!$A$7:$J$411</definedName>
    <definedName name="Z_C276A679_E43E_444B_B0E9_B307A301A03A_.wvu.FilterData" localSheetId="0" hidden="1">'на 01.10.2019'!$A$7:$J$411</definedName>
    <definedName name="Z_C27BA0A8_746D_45AD_B889_823A6BAE07E3_.wvu.FilterData" localSheetId="0" hidden="1">'на 01.10.2019'!$A$7:$J$411</definedName>
    <definedName name="Z_C2E7FF11_4F7B_4EA9_AD45_A8385AC4BC24_.wvu.FilterData" localSheetId="0" hidden="1">'на 01.10.2019'!$A$7:$H$158</definedName>
    <definedName name="Z_C35C56D1_B129_4866_84BA_2C2957BC8254_.wvu.FilterData" localSheetId="0" hidden="1">'на 01.10.2019'!$A$7:$J$411</definedName>
    <definedName name="Z_C3E7B974_7E68_49C9_8A66_DEBBC3D71CB8_.wvu.FilterData" localSheetId="0" hidden="1">'на 01.10.2019'!$A$7:$H$158</definedName>
    <definedName name="Z_C3E97E4D_03A9_422E_8E65_116E90E7DE0A_.wvu.FilterData" localSheetId="0" hidden="1">'на 01.10.2019'!$A$7:$J$411</definedName>
    <definedName name="Z_C47D5376_4107_461D_B353_0F0CCA5A27B8_.wvu.FilterData" localSheetId="0" hidden="1">'на 01.10.2019'!$A$7:$H$158</definedName>
    <definedName name="Z_C4A81194_E272_4927_9E06_D47C43E50753_.wvu.FilterData" localSheetId="0" hidden="1">'на 01.10.2019'!$A$7:$J$411</definedName>
    <definedName name="Z_C4E388F3_F33E_45AF_8E75_3BD450853C20_.wvu.FilterData" localSheetId="0" hidden="1">'на 01.10.2019'!$A$7:$J$411</definedName>
    <definedName name="Z_C55D9313_9108_41CA_AD0E_FE2F7292C638_.wvu.FilterData" localSheetId="0" hidden="1">'на 01.10.2019'!$A$7:$H$158</definedName>
    <definedName name="Z_C5A38A18_427F_40C3_A14B_55DA8E81FB09_.wvu.FilterData" localSheetId="0" hidden="1">'на 01.10.2019'!$A$7:$J$411</definedName>
    <definedName name="Z_C5D84F85_3611_4C2A_903D_ECFF3A3DA3D9_.wvu.FilterData" localSheetId="0" hidden="1">'на 01.10.2019'!$A$7:$H$158</definedName>
    <definedName name="Z_C636DE0B_BC5D_45AA_89BD_B628CA1FE119_.wvu.FilterData" localSheetId="0" hidden="1">'на 01.10.2019'!$A$7:$J$411</definedName>
    <definedName name="Z_C70C85CF_5ADB_4631_87C7_BA23E9BE3196_.wvu.FilterData" localSheetId="0" hidden="1">'на 01.10.2019'!$A$7:$J$411</definedName>
    <definedName name="Z_C74598AC_1D4B_466D_8455_294C1A2E69BB_.wvu.FilterData" localSheetId="0" hidden="1">'на 01.10.2019'!$A$7:$H$158</definedName>
    <definedName name="Z_C745CD1F_9AA3_43D8_A7DA_ABDAF8508B62_.wvu.FilterData" localSheetId="0" hidden="1">'на 01.10.2019'!$A$7:$J$411</definedName>
    <definedName name="Z_C77795A2_6414_4CC8_AA0C_59805D660811_.wvu.FilterData" localSheetId="0" hidden="1">'на 01.10.2019'!$A$7:$J$411</definedName>
    <definedName name="Z_C7B45388_19BF_40B6_BABC_45E74244A2D0_.wvu.FilterData" localSheetId="0" hidden="1">'на 01.10.2019'!$A$7:$J$411</definedName>
    <definedName name="Z_C7DB809B_EB90_4CA8_929B_8A5AA3E83B84_.wvu.FilterData" localSheetId="0" hidden="1">'на 01.10.2019'!$A$7:$J$411</definedName>
    <definedName name="Z_C8544891_FA2D_4348_8F5A_3864908C96CE_.wvu.FilterData" localSheetId="0" hidden="1">'на 01.10.2019'!$A$7:$J$411</definedName>
    <definedName name="Z_C8579552_11B1_4140_9659_E1DA02EF9DD1_.wvu.FilterData" localSheetId="0" hidden="1">'на 01.10.2019'!$A$7:$J$411</definedName>
    <definedName name="Z_C8C7D91A_0101_429D_A7C4_25C2A366909A_.wvu.Cols" localSheetId="0" hidden="1">'на 01.10.2019'!#REF!,'на 01.10.2019'!#REF!</definedName>
    <definedName name="Z_C8C7D91A_0101_429D_A7C4_25C2A366909A_.wvu.FilterData" localSheetId="0" hidden="1">'на 01.10.2019'!$A$7:$J$60</definedName>
    <definedName name="Z_C8C7D91A_0101_429D_A7C4_25C2A366909A_.wvu.Rows" localSheetId="0" hidden="1">'на 01.10.2019'!#REF!,'на 01.10.2019'!#REF!,'на 01.10.2019'!#REF!,'на 01.10.2019'!#REF!,'на 01.10.2019'!#REF!,'на 01.10.2019'!#REF!,'на 01.10.2019'!#REF!,'на 01.10.2019'!#REF!,'на 01.10.2019'!#REF!,'на 01.10.2019'!#REF!</definedName>
    <definedName name="Z_C9081176_529C_43E8_8E20_8AC24E7C2D35_.wvu.FilterData" localSheetId="0" hidden="1">'на 01.10.2019'!$A$7:$J$411</definedName>
    <definedName name="Z_C9339390_6849_4952_8898_4133E1235E89_.wvu.FilterData" localSheetId="0" hidden="1">'на 01.10.2019'!$A$7:$J$411</definedName>
    <definedName name="Z_C94FB5D5_E515_4327_B4DC_AC3D7C1A6363_.wvu.FilterData" localSheetId="0" hidden="1">'на 01.10.2019'!$A$7:$J$411</definedName>
    <definedName name="Z_C97ACF3E_ACD3_4C9D_94FA_EA6F3D46505E_.wvu.FilterData" localSheetId="0" hidden="1">'на 01.10.2019'!$A$7:$J$411</definedName>
    <definedName name="Z_C98B4A4E_FC1F_45B3_ABB0_7DC9BD4B8057_.wvu.FilterData" localSheetId="0" hidden="1">'на 01.10.2019'!$A$7:$H$158</definedName>
    <definedName name="Z_C9A5AE8B_0A38_4D54_B36F_AFD2A577F3EF_.wvu.FilterData" localSheetId="0" hidden="1">'на 01.10.2019'!$A$7:$J$411</definedName>
    <definedName name="Z_CA384592_0CFD_4322_A4EB_34EC04693944_.wvu.FilterData" localSheetId="0" hidden="1">'на 01.10.2019'!$A$7:$J$411</definedName>
    <definedName name="Z_CA384592_0CFD_4322_A4EB_34EC04693944_.wvu.PrintArea" localSheetId="0" hidden="1">'на 01.10.2019'!$A$1:$J$210</definedName>
    <definedName name="Z_CA384592_0CFD_4322_A4EB_34EC04693944_.wvu.PrintTitles" localSheetId="0" hidden="1">'на 01.10.2019'!$5:$8</definedName>
    <definedName name="Z_CAABA8F8_73A9_4D5F_A949_7D5636830179_.wvu.FilterData" localSheetId="0" hidden="1">'на 01.10.2019'!$A$7:$J$411</definedName>
    <definedName name="Z_CAAD7F8A_A328_4C0A_9ECF_2AD83A08D699_.wvu.FilterData" localSheetId="0" hidden="1">'на 01.10.2019'!$A$7:$H$158</definedName>
    <definedName name="Z_CB1A56DC_A135_41E6_8A02_AE4E518C879F_.wvu.FilterData" localSheetId="0" hidden="1">'на 01.10.2019'!$A$7:$J$411</definedName>
    <definedName name="Z_CB37E750_1F35_4C0A_B3BA_F688CA9C8186_.wvu.FilterData" localSheetId="0" hidden="1">'на 01.10.2019'!$A$7:$J$411</definedName>
    <definedName name="Z_CB4880DD_CE83_4DFC_BBA7_70687256D5A4_.wvu.FilterData" localSheetId="0" hidden="1">'на 01.10.2019'!$A$7:$H$158</definedName>
    <definedName name="Z_CBDBA949_FA00_4560_8001_BD00E63FCCA4_.wvu.FilterData" localSheetId="0" hidden="1">'на 01.10.2019'!$A$7:$J$411</definedName>
    <definedName name="Z_CBE0F0AD_DD6D_4940_A07E_F4A48D085109_.wvu.FilterData" localSheetId="0" hidden="1">'на 01.10.2019'!$A$7:$J$411</definedName>
    <definedName name="Z_CBF12BD1_A071_4448_8003_32E74F40E3E3_.wvu.FilterData" localSheetId="0" hidden="1">'на 01.10.2019'!$A$7:$H$158</definedName>
    <definedName name="Z_CBF9D894_3FD2_4B68_BAC8_643DB23851C0_.wvu.FilterData" localSheetId="0" hidden="1">'на 01.10.2019'!$A$7:$H$158</definedName>
    <definedName name="Z_CBF9D894_3FD2_4B68_BAC8_643DB23851C0_.wvu.Rows" localSheetId="0" hidden="1">'на 01.10.2019'!#REF!,'на 01.10.2019'!#REF!,'на 01.10.2019'!#REF!,'на 01.10.2019'!#REF!</definedName>
    <definedName name="Z_CCC17219_B1A3_4C6B_B903_0E4550432FD0_.wvu.FilterData" localSheetId="0" hidden="1">'на 01.10.2019'!$A$7:$H$158</definedName>
    <definedName name="Z_CCF533A2_322B_40E2_88B2_065E6D1D35B4_.wvu.FilterData" localSheetId="0" hidden="1">'на 01.10.2019'!$A$7:$J$411</definedName>
    <definedName name="Z_CCF533A2_322B_40E2_88B2_065E6D1D35B4_.wvu.PrintArea" localSheetId="0" hidden="1">'на 01.10.2019'!$A$1:$J$210</definedName>
    <definedName name="Z_CCF533A2_322B_40E2_88B2_065E6D1D35B4_.wvu.PrintTitles" localSheetId="0" hidden="1">'на 01.10.2019'!$5:$8</definedName>
    <definedName name="Z_CD10AFE5_EACD_43E3_B0AD_1FCFF7EEADC3_.wvu.FilterData" localSheetId="0" hidden="1">'на 01.10.2019'!$A$7:$J$411</definedName>
    <definedName name="Z_CDABDA6A_CEAA_4779_9390_A07E787E5F1B_.wvu.FilterData" localSheetId="0" hidden="1">'на 01.10.2019'!$A$7:$J$411</definedName>
    <definedName name="Z_CDBBEB40_4DC8_4F8A_B0B0_EE0E987A2098_.wvu.FilterData" localSheetId="0" hidden="1">'на 01.10.2019'!$A$7:$J$411</definedName>
    <definedName name="Z_CDFBC319_A453_4828_B4DA_A1FF8333C207_.wvu.FilterData" localSheetId="0" hidden="1">'на 01.10.2019'!$A$7:$J$411</definedName>
    <definedName name="Z_CEF22FD3_C3E9_4C31_B864_568CAC74A486_.wvu.FilterData" localSheetId="0" hidden="1">'на 01.10.2019'!$A$7:$J$411</definedName>
    <definedName name="Z_CF48F23D_BCBE_4761_98DC_307CD6AE082C_.wvu.FilterData" localSheetId="0" hidden="1">'на 01.10.2019'!$A$7:$J$411</definedName>
    <definedName name="Z_CF5548A0_D31B_45AF_A34B_8CF892F36DC9_.wvu.FilterData" localSheetId="0" hidden="1">'на 01.10.2019'!$A$7:$J$411</definedName>
    <definedName name="Z_CFA268BD_7CEF_488F_ADF6_EE6E6545D4E9_.wvu.FilterData" localSheetId="0" hidden="1">'на 01.10.2019'!$A$7:$J$411</definedName>
    <definedName name="Z_CFEB7053_3C1D_451D_9A86_5940DFCF964A_.wvu.FilterData" localSheetId="0" hidden="1">'на 01.10.2019'!$A$7:$J$411</definedName>
    <definedName name="Z_D165341F_496A_48CE_829A_555B16787041_.wvu.FilterData" localSheetId="0" hidden="1">'на 01.10.2019'!$A$7:$J$411</definedName>
    <definedName name="Z_D20DFCFE_63F9_4265_B37B_4F36C46DF159_.wvu.Cols" localSheetId="0" hidden="1">'на 01.10.2019'!#REF!,'на 01.10.2019'!#REF!</definedName>
    <definedName name="Z_D20DFCFE_63F9_4265_B37B_4F36C46DF159_.wvu.FilterData" localSheetId="0" hidden="1">'на 01.10.2019'!$A$7:$J$411</definedName>
    <definedName name="Z_D20DFCFE_63F9_4265_B37B_4F36C46DF159_.wvu.PrintArea" localSheetId="0" hidden="1">'на 01.10.2019'!$A$1:$J$190</definedName>
    <definedName name="Z_D20DFCFE_63F9_4265_B37B_4F36C46DF159_.wvu.PrintTitles" localSheetId="0" hidden="1">'на 01.10.2019'!$5:$8</definedName>
    <definedName name="Z_D20DFCFE_63F9_4265_B37B_4F36C46DF159_.wvu.Rows" localSheetId="0" hidden="1">'на 01.10.2019'!#REF!,'на 01.10.2019'!#REF!,'на 01.10.2019'!#REF!,'на 01.10.2019'!#REF!,'на 01.10.2019'!#REF!</definedName>
    <definedName name="Z_D2422493_0DF6_4923_AFF9_1CE532FC9E0E_.wvu.FilterData" localSheetId="0" hidden="1">'на 01.10.2019'!$A$7:$J$411</definedName>
    <definedName name="Z_D26EAC32_42CC_46AF_8D27_8094727B2B8E_.wvu.FilterData" localSheetId="0" hidden="1">'на 01.10.2019'!$A$7:$J$411</definedName>
    <definedName name="Z_D286DC47_88D4_4B88_8422_D4AFC7D084CA_.wvu.FilterData" localSheetId="0" hidden="1">'на 01.10.2019'!$A$7:$J$411</definedName>
    <definedName name="Z_D298563F_7459_410D_A6E1_6B1CDFA6DAA7_.wvu.FilterData" localSheetId="0" hidden="1">'на 01.10.2019'!$A$7:$J$411</definedName>
    <definedName name="Z_D2CDC970_AFE4_4856_AE2C_2B5F33E42B72_.wvu.FilterData" localSheetId="0" hidden="1">'на 01.10.2019'!$A$7:$J$411</definedName>
    <definedName name="Z_D2D627FD_8F1D_4B0C_A4A1_1A515A2831A8_.wvu.FilterData" localSheetId="0" hidden="1">'на 01.10.2019'!$A$7:$J$411</definedName>
    <definedName name="Z_D343F548_3DE6_4716_9B8B_0FF1DF1B1DE3_.wvu.FilterData" localSheetId="0" hidden="1">'на 01.10.2019'!$A$7:$H$158</definedName>
    <definedName name="Z_D3607008_88A4_4735_BF9B_0D60A732D98C_.wvu.FilterData" localSheetId="0" hidden="1">'на 01.10.2019'!$A$7:$J$411</definedName>
    <definedName name="Z_D3C3EFC2_493C_4B9B_BC16_8147B08F8F65_.wvu.FilterData" localSheetId="0" hidden="1">'на 01.10.2019'!$A$7:$H$158</definedName>
    <definedName name="Z_D3D848E7_EB88_4E73_985E_C45B9AE68145_.wvu.FilterData" localSheetId="0" hidden="1">'на 01.10.2019'!$A$7:$J$411</definedName>
    <definedName name="Z_D3E86F4B_12A8_47CC_AEBE_74534991E315_.wvu.FilterData" localSheetId="0" hidden="1">'на 01.10.2019'!$A$7:$J$411</definedName>
    <definedName name="Z_D3F31BC4_4CDA_431B_BA5F_ADE76A923760_.wvu.FilterData" localSheetId="0" hidden="1">'на 01.10.2019'!$A$7:$H$158</definedName>
    <definedName name="Z_D41FF341_5913_4A9E_9CE5_B058CA00C0C7_.wvu.FilterData" localSheetId="0" hidden="1">'на 01.10.2019'!$A$7:$J$411</definedName>
    <definedName name="Z_D45ABB34_16CC_462D_8459_2034D47F465D_.wvu.FilterData" localSheetId="0" hidden="1">'на 01.10.2019'!$A$7:$H$158</definedName>
    <definedName name="Z_D479007E_A9E8_4307_A3E8_18A2BB5C55F2_.wvu.FilterData" localSheetId="0" hidden="1">'на 01.10.2019'!$A$7:$J$411</definedName>
    <definedName name="Z_D489BEDD_3BCD_49DF_9648_48FD6162F1E7_.wvu.FilterData" localSheetId="0" hidden="1">'на 01.10.2019'!$A$7:$J$411</definedName>
    <definedName name="Z_D48CEF89_B01B_4E1D_92B4_235EA4A40F11_.wvu.FilterData" localSheetId="0" hidden="1">'на 01.10.2019'!$A$7:$J$411</definedName>
    <definedName name="Z_D4B24D18_8D1D_47A1_AE9B_21E3F9EF98EE_.wvu.FilterData" localSheetId="0" hidden="1">'на 01.10.2019'!$A$7:$J$411</definedName>
    <definedName name="Z_D4C26987_0F4D_4A17_91A3_C1C154DC81B2_.wvu.FilterData" localSheetId="0" hidden="1">'на 01.10.2019'!$A$7:$J$411</definedName>
    <definedName name="Z_D4D3E883_F6A4_4364_94CA_00BA6BEEBB0B_.wvu.FilterData" localSheetId="0" hidden="1">'на 01.10.2019'!$A$7:$J$411</definedName>
    <definedName name="Z_D4E20E73_FD07_4BE4_B8FA_FE6B214643C4_.wvu.FilterData" localSheetId="0" hidden="1">'на 01.10.2019'!$A$7:$J$411</definedName>
    <definedName name="Z_D5317C3A_3EDA_404B_818D_EAF558810951_.wvu.FilterData" localSheetId="0" hidden="1">'на 01.10.2019'!$A$7:$H$158</definedName>
    <definedName name="Z_D537FB3B_712D_486A_BA32_4F73BEB2AA19_.wvu.FilterData" localSheetId="0" hidden="1">'на 01.10.2019'!$A$7:$H$158</definedName>
    <definedName name="Z_D6730C21_0555_4F4D_B589_9DE5CFF9C442_.wvu.FilterData" localSheetId="0" hidden="1">'на 01.10.2019'!$A$7:$H$158</definedName>
    <definedName name="Z_D692A203_B3F4_405F_AE1A_37385B86A714_.wvu.FilterData" localSheetId="0" hidden="1">'на 01.10.2019'!$A$7:$J$411</definedName>
    <definedName name="Z_D6D7FE80_F340_4943_9CA8_381604446690_.wvu.FilterData" localSheetId="0" hidden="1">'на 01.10.2019'!$A$7:$J$411</definedName>
    <definedName name="Z_D7104B72_13BA_47A2_BD7D_6C7C814EB74F_.wvu.FilterData" localSheetId="0" hidden="1">'на 01.10.2019'!$A$7:$J$411</definedName>
    <definedName name="Z_D74587C8_09B2_428F_ACC0_4DEF87F264B1_.wvu.FilterData" localSheetId="0" hidden="1">'на 01.10.2019'!$A$7:$J$411</definedName>
    <definedName name="Z_D7BC8E82_4392_4806_9DAE_D94253790B9C_.wvu.Cols" localSheetId="0" hidden="1">'на 01.10.2019'!#REF!,'на 01.10.2019'!#REF!,'на 01.10.2019'!$K:$BN</definedName>
    <definedName name="Z_D7BC8E82_4392_4806_9DAE_D94253790B9C_.wvu.FilterData" localSheetId="0" hidden="1">'на 01.10.2019'!$A$7:$J$411</definedName>
    <definedName name="Z_D7BC8E82_4392_4806_9DAE_D94253790B9C_.wvu.PrintArea" localSheetId="0" hidden="1">'на 01.10.2019'!$A$1:$BN$190</definedName>
    <definedName name="Z_D7BC8E82_4392_4806_9DAE_D94253790B9C_.wvu.PrintTitles" localSheetId="0" hidden="1">'на 01.10.2019'!$5:$7</definedName>
    <definedName name="Z_D7DA24ED_ABB7_4D6E_ACD6_4B88F5184AF8_.wvu.FilterData" localSheetId="0" hidden="1">'на 01.10.2019'!$A$7:$J$411</definedName>
    <definedName name="Z_D8418465_ECB6_40A4_8538_9D6D02B4E5CE_.wvu.FilterData" localSheetId="0" hidden="1">'на 01.10.2019'!$A$7:$H$158</definedName>
    <definedName name="Z_D84FBB24_1F53_4A51_B9A3_672EE24CBBBB_.wvu.FilterData" localSheetId="0" hidden="1">'на 01.10.2019'!$A$7:$J$411</definedName>
    <definedName name="Z_D8836A46_4276_4875_86A1_BB0E2B53006C_.wvu.FilterData" localSheetId="0" hidden="1">'на 01.10.2019'!$A$7:$H$158</definedName>
    <definedName name="Z_D8EBE17E_7A1A_4392_901C_A4C8DD4BAF28_.wvu.FilterData" localSheetId="0" hidden="1">'на 01.10.2019'!$A$7:$H$158</definedName>
    <definedName name="Z_D917D9C8_DA24_43F6_B702_2D065DC4F3EA_.wvu.FilterData" localSheetId="0" hidden="1">'на 01.10.2019'!$A$7:$J$411</definedName>
    <definedName name="Z_D921BCFE_106A_48C3_8051_F877509D5A90_.wvu.FilterData" localSheetId="0" hidden="1">'на 01.10.2019'!$A$7:$J$411</definedName>
    <definedName name="Z_D930048B_C8C6_498D_B7FD_C4CFAF447C25_.wvu.FilterData" localSheetId="0" hidden="1">'на 01.10.2019'!$A$7:$J$411</definedName>
    <definedName name="Z_D93C7415_B321_4E66_84AD_0490D011FDE7_.wvu.FilterData" localSheetId="0" hidden="1">'на 01.10.2019'!$A$7:$J$411</definedName>
    <definedName name="Z_D952F92C_16FA_49C0_ACE1_EEFE2012130A_.wvu.FilterData" localSheetId="0" hidden="1">'на 01.10.2019'!$A$7:$J$411</definedName>
    <definedName name="Z_D954D534_B88D_4A21_85D6_C0757B597D1E_.wvu.FilterData" localSheetId="0" hidden="1">'на 01.10.2019'!$A$7:$J$411</definedName>
    <definedName name="Z_D95852A1_B0FC_4AC5_B62B_5CCBE05B0D15_.wvu.FilterData" localSheetId="0" hidden="1">'на 01.10.2019'!$A$7:$J$411</definedName>
    <definedName name="Z_D959BDE9_080D_4FE3_8F84_52318978F935_.wvu.FilterData" localSheetId="0" hidden="1">'на 01.10.2019'!$A$7:$J$411</definedName>
    <definedName name="Z_D97BC9A1_860C_45CB_8FAD_B69CEE39193C_.wvu.FilterData" localSheetId="0" hidden="1">'на 01.10.2019'!$A$7:$H$158</definedName>
    <definedName name="Z_D981844C_3450_4227_997A_DB8016618FC0_.wvu.FilterData" localSheetId="0" hidden="1">'на 01.10.2019'!$A$7:$J$411</definedName>
    <definedName name="Z_D9E7CF58_1888_4559_99D1_C71D21E76828_.wvu.FilterData" localSheetId="0" hidden="1">'на 01.10.2019'!$A$7:$J$411</definedName>
    <definedName name="Z_DA244080_1388_426A_A939_BCE866427DCE_.wvu.FilterData" localSheetId="0" hidden="1">'на 01.10.2019'!$A$7:$J$411</definedName>
    <definedName name="Z_DA3033F1_502F_4BCA_B468_CBA3E20E7254_.wvu.FilterData" localSheetId="0" hidden="1">'на 01.10.2019'!$A$7:$J$411</definedName>
    <definedName name="Z_DA5DFA2D_C1AA_42F5_8828_D1905F1C9BD0_.wvu.FilterData" localSheetId="0" hidden="1">'на 01.10.2019'!$A$7:$J$411</definedName>
    <definedName name="Z_DAB9487C_F291_4A20_8CE8_A04CF6419B39_.wvu.FilterData" localSheetId="0" hidden="1">'на 01.10.2019'!$A$7:$J$411</definedName>
    <definedName name="Z_DAC9AAEB_9A63_4C22_9074_CCD144369BE1_.wvu.FilterData" localSheetId="0" hidden="1">'на 01.10.2019'!$A$7:$J$411</definedName>
    <definedName name="Z_DB55315D_56C8_4F2C_9317_AA25AA5EAC9E_.wvu.FilterData" localSheetId="0" hidden="1">'на 01.10.2019'!$A$7:$J$411</definedName>
    <definedName name="Z_DBB88EE7_5C30_443C_A427_07BA2C7C58DA_.wvu.FilterData" localSheetId="0" hidden="1">'на 01.10.2019'!$A$7:$J$411</definedName>
    <definedName name="Z_DBF40914_927D_466F_8B6B_F333D1AFC9B0_.wvu.FilterData" localSheetId="0" hidden="1">'на 01.10.2019'!$A$7:$J$411</definedName>
    <definedName name="Z_DC263B7F_7E05_4E66_AE9F_05D6DDE635B1_.wvu.FilterData" localSheetId="0" hidden="1">'на 01.10.2019'!$A$7:$H$158</definedName>
    <definedName name="Z_DC796824_ECED_4590_A3E8_8D5A3534C637_.wvu.FilterData" localSheetId="0" hidden="1">'на 01.10.2019'!$A$7:$H$158</definedName>
    <definedName name="Z_DCC1B134_1BA2_418E_B1D0_0938D8743370_.wvu.FilterData" localSheetId="0" hidden="1">'на 01.10.2019'!$A$7:$H$158</definedName>
    <definedName name="Z_DCC98630_5CE8_4EB8_B53F_29063CBFDB7B_.wvu.FilterData" localSheetId="0" hidden="1">'на 01.10.2019'!$A$7:$J$411</definedName>
    <definedName name="Z_DCD43F69_17CB_4C08_94B1_4237BF1E81A1_.wvu.FilterData" localSheetId="0" hidden="1">'на 01.10.2019'!$A$7:$J$411</definedName>
    <definedName name="Z_DCF0AAEF_DCCD_45D0_96BB_43A3455DEADB_.wvu.FilterData" localSheetId="0" hidden="1">'на 01.10.2019'!$A$7:$J$411</definedName>
    <definedName name="Z_DD479BCC_48E3_497E_81BC_9A58CD7AC8EF_.wvu.FilterData" localSheetId="0" hidden="1">'на 01.10.2019'!$A$7:$J$411</definedName>
    <definedName name="Z_DDA68DE5_EF86_4A52_97CD_589088C5FE7A_.wvu.FilterData" localSheetId="0" hidden="1">'на 01.10.2019'!$A$7:$H$158</definedName>
    <definedName name="Z_DE210091_3D77_4964_B6B2_443A728CBE9E_.wvu.FilterData" localSheetId="0" hidden="1">'на 01.10.2019'!$A$7:$J$411</definedName>
    <definedName name="Z_DE2C3999_6F3E_4D24_86CF_8803BF5FAA48_.wvu.FilterData" localSheetId="0" hidden="1">'на 01.10.2019'!$A$7:$J$60</definedName>
    <definedName name="Z_DEA6EDB2_F27D_4C8F_B061_FD80BEC5543F_.wvu.FilterData" localSheetId="0" hidden="1">'на 01.10.2019'!$A$7:$H$158</definedName>
    <definedName name="Z_DEC0916C_F395_445D_ABBE_41FCE4F7A20B_.wvu.FilterData" localSheetId="0" hidden="1">'на 01.10.2019'!$A$7:$J$411</definedName>
    <definedName name="Z_DECE3245_1BE4_4A3F_B644_E8DE80612C1E_.wvu.FilterData" localSheetId="0" hidden="1">'на 01.10.2019'!$A$7:$J$411</definedName>
    <definedName name="Z_DF05D3F1_839D_4ABD_B109_8DDDEA6E4554_.wvu.FilterData" localSheetId="0" hidden="1">'на 01.10.2019'!$A$7:$J$411</definedName>
    <definedName name="Z_DF6B7D46_D8DB_447A_83A4_53EE18358CF2_.wvu.FilterData" localSheetId="0" hidden="1">'на 01.10.2019'!$A$7:$J$411</definedName>
    <definedName name="Z_DFB08918_D5A4_4224_AEA5_63620C0D53DD_.wvu.FilterData" localSheetId="0" hidden="1">'на 01.10.2019'!$A$7:$J$411</definedName>
    <definedName name="Z_DFFC57A9_AC13_44A1_9304_B04C6A69A49C_.wvu.FilterData" localSheetId="0" hidden="1">'на 01.10.2019'!$A$7:$J$411</definedName>
    <definedName name="Z_E0178566_B0D6_4A04_941F_723DE4642B4A_.wvu.FilterData" localSheetId="0" hidden="1">'на 01.10.2019'!$A$7:$J$411</definedName>
    <definedName name="Z_E0415026_A3A4_4408_93D6_8180A1256A98_.wvu.FilterData" localSheetId="0" hidden="1">'на 01.10.2019'!$A$7:$J$411</definedName>
    <definedName name="Z_E06FEE19_D4C1_4288_ADA7_5CB65BBBB4B6_.wvu.FilterData" localSheetId="0" hidden="1">'на 01.10.2019'!$A$7:$J$411</definedName>
    <definedName name="Z_E08AFE05_9FC9_4440_8CA6_890648C8FE48_.wvu.FilterData" localSheetId="0" hidden="1">'на 01.10.2019'!$A$7:$J$411</definedName>
    <definedName name="Z_E0B34E03_0754_4713_9A98_5ACEE69C9E71_.wvu.FilterData" localSheetId="0" hidden="1">'на 01.10.2019'!$A$7:$H$158</definedName>
    <definedName name="Z_E1E7843B_3EC3_4FFF_9B1C_53E7DE6A4004_.wvu.FilterData" localSheetId="0" hidden="1">'на 01.10.2019'!$A$7:$H$158</definedName>
    <definedName name="Z_E25FE844_1AD8_4E16_B2DB_9033A702F13A_.wvu.FilterData" localSheetId="0" hidden="1">'на 01.10.2019'!$A$7:$H$158</definedName>
    <definedName name="Z_E2861A4E_263A_4BE6_9223_2DA352B0AD2D_.wvu.FilterData" localSheetId="0" hidden="1">'на 01.10.2019'!$A$7:$H$158</definedName>
    <definedName name="Z_E2FB76DF_1C94_4620_8087_FEE12FDAA3D2_.wvu.FilterData" localSheetId="0" hidden="1">'на 01.10.2019'!$A$7:$H$158</definedName>
    <definedName name="Z_E32A8700_E851_4315_A889_932E30063272_.wvu.FilterData" localSheetId="0" hidden="1">'на 01.10.2019'!$A$7:$J$411</definedName>
    <definedName name="Z_E3C6ECC1_0F12_435D_9B36_B23F6133337F_.wvu.FilterData" localSheetId="0" hidden="1">'на 01.10.2019'!$A$7:$H$158</definedName>
    <definedName name="Z_E437F2F2_3B79_49F0_9901_D31498A163D7_.wvu.FilterData" localSheetId="0" hidden="1">'на 01.10.2019'!$A$7:$J$411</definedName>
    <definedName name="Z_E531BAEE_E556_4AEF_B35B_C675BD99939C_.wvu.FilterData" localSheetId="0" hidden="1">'на 01.10.2019'!$A$7:$J$411</definedName>
    <definedName name="Z_E563A17B_3B3B_4B28_89D6_A5FC82DB33C2_.wvu.FilterData" localSheetId="0" hidden="1">'на 01.10.2019'!$A$7:$J$411</definedName>
    <definedName name="Z_E5DA1B9B_62F2_4CE6_9A2F_0A446D4275B1_.wvu.FilterData" localSheetId="0" hidden="1">'на 01.10.2019'!$A$7:$J$411</definedName>
    <definedName name="Z_E5EC7523_F88D_4AD4_9A8D_84C16AB7BFC1_.wvu.FilterData" localSheetId="0" hidden="1">'на 01.10.2019'!$A$7:$J$411</definedName>
    <definedName name="Z_E6B0F607_AC37_4539_B427_EA5DBDA71490_.wvu.FilterData" localSheetId="0" hidden="1">'на 01.10.2019'!$A$7:$J$411</definedName>
    <definedName name="Z_E6BEB68E_1813_43FA_83CB_AD563380E01C_.wvu.FilterData" localSheetId="0" hidden="1">'на 01.10.2019'!$A$7:$J$411</definedName>
    <definedName name="Z_E6F2229B_648C_45EB_AFDD_48E1933E9057_.wvu.FilterData" localSheetId="0" hidden="1">'на 01.10.2019'!$A$7:$J$411</definedName>
    <definedName name="Z_E79ABD49_719F_4887_A43D_3DE66BF8AD95_.wvu.FilterData" localSheetId="0" hidden="1">'на 01.10.2019'!$A$7:$J$411</definedName>
    <definedName name="Z_E7E34260_E3FF_494E_BB4E_1D372EA1276B_.wvu.FilterData" localSheetId="0" hidden="1">'на 01.10.2019'!$A$7:$J$411</definedName>
    <definedName name="Z_E818C85D_F563_4BCC_9747_0856B0207D9A_.wvu.FilterData" localSheetId="0" hidden="1">'на 01.10.2019'!$A$7:$J$411</definedName>
    <definedName name="Z_E85A9955_A3DD_46D7_A4A3_9B67A0E2B00C_.wvu.FilterData" localSheetId="0" hidden="1">'на 01.10.2019'!$A$7:$J$411</definedName>
    <definedName name="Z_E85CF805_B7EC_4B8E_BF6B_2D35F453C813_.wvu.FilterData" localSheetId="0" hidden="1">'на 01.10.2019'!$A$7:$J$411</definedName>
    <definedName name="Z_E8619C4F_9D0C_40CF_8636_CF30BDB53D78_.wvu.FilterData" localSheetId="0" hidden="1">'на 01.10.2019'!$A$7:$J$411</definedName>
    <definedName name="Z_E86B59AB_8419_4B63_BADC_4C4DB9795CAA_.wvu.FilterData" localSheetId="0" hidden="1">'на 01.10.2019'!$A$7:$J$411</definedName>
    <definedName name="Z_E88E1D11_18C0_4724_9D4F_2C85DDF57564_.wvu.FilterData" localSheetId="0" hidden="1">'на 01.10.2019'!$A$7:$H$158</definedName>
    <definedName name="Z_E8E447B7_386A_4449_A267_EA8A8ED2E9DF_.wvu.FilterData" localSheetId="0" hidden="1">'на 01.10.2019'!$A$7:$J$411</definedName>
    <definedName name="Z_E952215A_EF2B_4724_A091_1F77A330F7A6_.wvu.FilterData" localSheetId="0" hidden="1">'на 01.10.2019'!$A$7:$J$411</definedName>
    <definedName name="Z_E9A4F66F_BB40_4C19_8750_6E61AF1D74A1_.wvu.FilterData" localSheetId="0" hidden="1">'на 01.10.2019'!$A$7:$J$411</definedName>
    <definedName name="Z_EA16B1A6_A575_4BB9_B51E_98E088646246_.wvu.FilterData" localSheetId="0" hidden="1">'на 01.10.2019'!$A$7:$J$411</definedName>
    <definedName name="Z_EA234825_5817_4C50_AC45_83D70F061045_.wvu.FilterData" localSheetId="0" hidden="1">'на 01.10.2019'!$A$7:$J$411</definedName>
    <definedName name="Z_EA26BD39_D295_43F0_9554_645E38E73803_.wvu.FilterData" localSheetId="0" hidden="1">'на 01.10.2019'!$A$7:$J$411</definedName>
    <definedName name="Z_EA769D6D_3269_481D_9974_BC10C6C55FF6_.wvu.FilterData" localSheetId="0" hidden="1">'на 01.10.2019'!$A$7:$H$158</definedName>
    <definedName name="Z_EA7BB06C_40E6_4375_9BE4_353C118D0D8A_.wvu.FilterData" localSheetId="0" hidden="1">'на 01.10.2019'!$A$7:$J$411</definedName>
    <definedName name="Z_EAEC0497_D454_492F_A78A_948CBC8B7349_.wvu.FilterData" localSheetId="0" hidden="1">'на 01.10.2019'!$A$7:$J$411</definedName>
    <definedName name="Z_EB2D8BE6_72BC_4D23_BEC7_DBF109493B0C_.wvu.FilterData" localSheetId="0" hidden="1">'на 01.10.2019'!$A$7:$J$411</definedName>
    <definedName name="Z_EBCDBD63_50FE_4D52_B280_2A723FA77236_.wvu.FilterData" localSheetId="0" hidden="1">'на 01.10.2019'!$A$7:$H$158</definedName>
    <definedName name="Z_EBE6EB5A_28BA_42FD_8E13_84A84E5CEFFA_.wvu.FilterData" localSheetId="0" hidden="1">'на 01.10.2019'!$A$7:$J$411</definedName>
    <definedName name="Z_EC6B58CC_C695_4EAF_B026_DA7CE6279D7A_.wvu.FilterData" localSheetId="0" hidden="1">'на 01.10.2019'!$A$7:$J$411</definedName>
    <definedName name="Z_EC741CE0_C720_481D_9CFE_596247B0CF36_.wvu.FilterData" localSheetId="0" hidden="1">'на 01.10.2019'!$A$7:$J$411</definedName>
    <definedName name="Z_EC7DFC56_670B_4634_9C36_1A0E9779A8AB_.wvu.FilterData" localSheetId="0" hidden="1">'на 01.10.2019'!$A$7:$J$411</definedName>
    <definedName name="Z_EC7EDFF4_8717_443E_A482_A625A9C4247F_.wvu.FilterData" localSheetId="0" hidden="1">'на 01.10.2019'!$A$7:$J$411</definedName>
    <definedName name="Z_ECDB9DF1_6EBE_4872_A4EA_C132DB4F17D1_.wvu.FilterData" localSheetId="0" hidden="1">'на 01.10.2019'!$A$7:$J$411</definedName>
    <definedName name="Z_ED3CA1AD_27FA_49EB_91E7_60AB4F0D9C59_.wvu.FilterData" localSheetId="0" hidden="1">'на 01.10.2019'!$A$7:$J$411</definedName>
    <definedName name="Z_ED74FBD3_DF35_4798_8C2A_7ADA46D140AA_.wvu.FilterData" localSheetId="0" hidden="1">'на 01.10.2019'!$A$7:$H$158</definedName>
    <definedName name="Z_EF1610FE_843B_4864_9DAD_05F697DD47DC_.wvu.FilterData" localSheetId="0" hidden="1">'на 01.10.2019'!$A$7:$J$411</definedName>
    <definedName name="Z_EFFADE78_6F23_4B5D_AE74_3E82BA29B398_.wvu.FilterData" localSheetId="0" hidden="1">'на 01.10.2019'!$A$7:$H$158</definedName>
    <definedName name="Z_F05EFB87_3BE7_41AF_8465_1EA73F5E8818_.wvu.FilterData" localSheetId="0" hidden="1">'на 01.10.2019'!$A$7:$J$411</definedName>
    <definedName name="Z_F0EB967D_F079_4FD4_AD5F_5BA84E405B49_.wvu.FilterData" localSheetId="0" hidden="1">'на 01.10.2019'!$A$7:$J$411</definedName>
    <definedName name="Z_F140A98E_30AA_4FD0_8B93_08F8951EDE5E_.wvu.FilterData" localSheetId="0" hidden="1">'на 01.10.2019'!$A$7:$H$158</definedName>
    <definedName name="Z_F1D58EA3_233E_4B2C_907F_20FB7B32BCEB_.wvu.FilterData" localSheetId="0" hidden="1">'на 01.10.2019'!$A$7:$J$411</definedName>
    <definedName name="Z_F2110B0B_AAE7_42F0_B553_C360E9249AD4_.wvu.Cols" localSheetId="0" hidden="1">'на 01.10.2019'!#REF!,'на 01.10.2019'!#REF!,'на 01.10.2019'!$K:$BN</definedName>
    <definedName name="Z_F2110B0B_AAE7_42F0_B553_C360E9249AD4_.wvu.FilterData" localSheetId="0" hidden="1">'на 01.10.2019'!$A$7:$J$411</definedName>
    <definedName name="Z_F2110B0B_AAE7_42F0_B553_C360E9249AD4_.wvu.PrintArea" localSheetId="0" hidden="1">'на 01.10.2019'!$A$1:$BN$190</definedName>
    <definedName name="Z_F2110B0B_AAE7_42F0_B553_C360E9249AD4_.wvu.PrintTitles" localSheetId="0" hidden="1">'на 01.10.2019'!$5:$7</definedName>
    <definedName name="Z_F24FF7CE_BEE9_4D69_9CC9_1D573409219A_.wvu.FilterData" localSheetId="0" hidden="1">'на 01.10.2019'!$A$7:$J$411</definedName>
    <definedName name="Z_F2B210B3_A608_46A5_94E1_E525F8F6A2C4_.wvu.FilterData" localSheetId="0" hidden="1">'на 01.10.2019'!$A$7:$J$411</definedName>
    <definedName name="Z_F30FADD4_07E9_4B4F_B53A_86E542EF0570_.wvu.FilterData" localSheetId="0" hidden="1">'на 01.10.2019'!$A$7:$J$411</definedName>
    <definedName name="Z_F31E06D7_BB46_4306_AC80_7D867336978C_.wvu.FilterData" localSheetId="0" hidden="1">'на 01.10.2019'!$A$7:$J$411</definedName>
    <definedName name="Z_F338BCFF_FE37_4512_82DE_8C10862CD583_.wvu.FilterData" localSheetId="0" hidden="1">'на 01.10.2019'!$A$7:$J$411</definedName>
    <definedName name="Z_F34EC6B1_390D_4B75_852C_F8775ACC3B29_.wvu.FilterData" localSheetId="0" hidden="1">'на 01.10.2019'!$A$7:$J$411</definedName>
    <definedName name="Z_F3E148B1_ED1B_4330_84E7_EFC4722C807A_.wvu.FilterData" localSheetId="0" hidden="1">'на 01.10.2019'!$A$7:$J$411</definedName>
    <definedName name="Z_F3EB4276_07ED_4C3D_8305_EFD9881E26ED_.wvu.FilterData" localSheetId="0" hidden="1">'на 01.10.2019'!$A$7:$J$411</definedName>
    <definedName name="Z_F3F1BB49_52AF_48BB_95BC_060170851629_.wvu.FilterData" localSheetId="0" hidden="1">'на 01.10.2019'!$A$7:$J$411</definedName>
    <definedName name="Z_F413BB5D_EA53_42FB_84EF_A630DFA6E3CE_.wvu.FilterData" localSheetId="0" hidden="1">'на 01.10.2019'!$A$7:$J$411</definedName>
    <definedName name="Z_F424C8EB_1FD1_4B7C_BB16_C87F07FB1A66_.wvu.FilterData" localSheetId="0" hidden="1">'на 01.10.2019'!$A$7:$J$411</definedName>
    <definedName name="Z_F48552A9_1F3B_415E_B25A_3A35D2E6EB46_.wvu.FilterData" localSheetId="0" hidden="1">'на 01.10.2019'!$A$7:$J$411</definedName>
    <definedName name="Z_F4D51502_0CCD_4E1C_8387_D94D30666E39_.wvu.FilterData" localSheetId="0" hidden="1">'на 01.10.2019'!$A$7:$J$411</definedName>
    <definedName name="Z_F52002B9_A233_461F_9C02_2195A969869E_.wvu.FilterData" localSheetId="0" hidden="1">'на 01.10.2019'!$A$7:$J$411</definedName>
    <definedName name="Z_F5904F57_BE1E_4C1A_B9F2_3334C6090028_.wvu.FilterData" localSheetId="0" hidden="1">'на 01.10.2019'!$A$7:$J$411</definedName>
    <definedName name="Z_F5A92536_7ADF_4574_9094_4E9E2907828D_.wvu.FilterData" localSheetId="0" hidden="1">'на 01.10.2019'!$A$7:$J$411</definedName>
    <definedName name="Z_F5F50589_1DF0_4A91_A5AE_A081904AF6B0_.wvu.FilterData" localSheetId="0" hidden="1">'на 01.10.2019'!$A$7:$J$411</definedName>
    <definedName name="Z_F66AFAC6_2D91_47B3_B144_43AE4E90F02F_.wvu.FilterData" localSheetId="0" hidden="1">'на 01.10.2019'!$A$7:$J$411</definedName>
    <definedName name="Z_F675BEC0_5D51_42CD_8359_31DF2F226166_.wvu.FilterData" localSheetId="0" hidden="1">'на 01.10.2019'!$A$7:$J$411</definedName>
    <definedName name="Z_F6F4D1CA_4991_462D_A51D_FD0D91822706_.wvu.FilterData" localSheetId="0" hidden="1">'на 01.10.2019'!$A$7:$J$411</definedName>
    <definedName name="Z_F7FC106B_79FE_40D3_AA43_206A7284AC4B_.wvu.FilterData" localSheetId="0" hidden="1">'на 01.10.2019'!$A$7:$J$411</definedName>
    <definedName name="Z_F8CD48ED_A67F_492E_A417_09D352E93E12_.wvu.FilterData" localSheetId="0" hidden="1">'на 01.10.2019'!$A$7:$H$158</definedName>
    <definedName name="Z_F8E4304E_2CC4_4F73_A08A_BA6FE8EB77EF_.wvu.FilterData" localSheetId="0" hidden="1">'на 01.10.2019'!$A$7:$J$411</definedName>
    <definedName name="Z_F9AF50D2_05C8_4D13_9F15_43FAA7F1CB7A_.wvu.FilterData" localSheetId="0" hidden="1">'на 01.10.2019'!$A$7:$J$411</definedName>
    <definedName name="Z_F9F96D65_7E5D_4EDB_B47B_CD800EE8793F_.wvu.FilterData" localSheetId="0" hidden="1">'на 01.10.2019'!$A$7:$H$158</definedName>
    <definedName name="Z_FA263ADC_F7F9_4F21_8D0A_B162CFE58321_.wvu.FilterData" localSheetId="0" hidden="1">'на 01.10.2019'!$A$7:$J$411</definedName>
    <definedName name="Z_FA270880_5E39_4EAA_BE02_BDB906770A67_.wvu.FilterData" localSheetId="0" hidden="1">'на 01.10.2019'!$A$7:$J$411</definedName>
    <definedName name="Z_FA47CA05_CCF1_4EDC_AAF6_26967695B1D8_.wvu.FilterData" localSheetId="0" hidden="1">'на 01.10.2019'!$A$7:$J$411</definedName>
    <definedName name="Z_FA687933_7694_4C0F_8982_34C11239740C_.wvu.FilterData" localSheetId="0" hidden="1">'на 01.10.2019'!$A$7:$J$411</definedName>
    <definedName name="Z_FA9FECB8_BA16_47CC_97A5_FF0276B7BA2A_.wvu.FilterData" localSheetId="0" hidden="1">'на 01.10.2019'!$A$7:$J$411</definedName>
    <definedName name="Z_FADBBBF4_A5FD_47EA_87AF_F3DC2DF00CA8_.wvu.FilterData" localSheetId="0" hidden="1">'на 01.10.2019'!$A$7:$J$411</definedName>
    <definedName name="Z_FAEA1540_FB92_4A7F_8E18_381E2C6FAF74_.wvu.FilterData" localSheetId="0" hidden="1">'на 01.10.2019'!$A$7:$H$158</definedName>
    <definedName name="Z_FB2B2898_07E8_4F64_9660_A5CFE0C3B2A1_.wvu.FilterData" localSheetId="0" hidden="1">'на 01.10.2019'!$A$7:$J$411</definedName>
    <definedName name="Z_FB35B37B_2F7F_4D23_B40F_380D683C704C_.wvu.FilterData" localSheetId="0" hidden="1">'на 01.10.2019'!$A$7:$J$411</definedName>
    <definedName name="Z_FBEEEF36_B47B_4551_8D8A_904E9E1222D4_.wvu.FilterData" localSheetId="0" hidden="1">'на 01.10.2019'!$A$7:$H$158</definedName>
    <definedName name="Z_FBFEC7B7_C5D0_44F3_87E7_66C52A67E842_.wvu.FilterData" localSheetId="0" hidden="1">'на 01.10.2019'!$A$7:$J$411</definedName>
    <definedName name="Z_FC5D3D29_E6B6_4724_B01C_EFC5C58D36F7_.wvu.FilterData" localSheetId="0" hidden="1">'на 01.10.2019'!$A$7:$J$411</definedName>
    <definedName name="Z_FC921717_EFFF_4C5F_AE15_5DB48A6B2DDC_.wvu.FilterData" localSheetId="0" hidden="1">'на 01.10.2019'!$A$7:$J$411</definedName>
    <definedName name="Z_FCC3AE73_E537_4FEF_8316_D2033D529D47_.wvu.FilterData" localSheetId="0" hidden="1">'на 01.10.2019'!$A$7:$J$411</definedName>
    <definedName name="Z_FCFEE462_86B3_4D22_A291_C53135F468F2_.wvu.FilterData" localSheetId="0" hidden="1">'на 01.10.2019'!$A$7:$J$411</definedName>
    <definedName name="Z_FD01F790_1BBF_4238_916B_FA56833C331E_.wvu.FilterData" localSheetId="0" hidden="1">'на 01.10.2019'!$A$7:$J$411</definedName>
    <definedName name="Z_FD0E1B66_1ED2_4768_AEAA_4813773FCD1B_.wvu.FilterData" localSheetId="0" hidden="1">'на 01.10.2019'!$A$7:$H$158</definedName>
    <definedName name="Z_FD3BE8C9_37F8_4B3C_B2C7_E77CF8E04BFB_.wvu.FilterData" localSheetId="0" hidden="1">'на 01.10.2019'!$A$7:$J$411</definedName>
    <definedName name="Z_FD5CEF9A_4499_4018_A32D_B5C5AF11D935_.wvu.FilterData" localSheetId="0" hidden="1">'на 01.10.2019'!$A$7:$J$411</definedName>
    <definedName name="Z_FD5EDEE5_A3CE_4C43_835A_373611C65308_.wvu.FilterData" localSheetId="0" hidden="1">'на 01.10.2019'!$A$7:$J$411</definedName>
    <definedName name="Z_FD66CF31_1A62_4649_ABF8_67009C9EEFA8_.wvu.FilterData" localSheetId="0" hidden="1">'на 01.10.2019'!$A$7:$J$411</definedName>
    <definedName name="Z_FDDB310B_7AE0_49CB_BE16_F49E6EF78E5F_.wvu.FilterData" localSheetId="0" hidden="1">'на 01.10.2019'!$A$7:$J$411</definedName>
    <definedName name="Z_FDE37E7A_0D62_48F6_B80B_D6356ECC791B_.wvu.FilterData" localSheetId="0" hidden="1">'на 01.10.2019'!$A$7:$J$411</definedName>
    <definedName name="Z_FE9D531A_F987_4486_AC6F_37568587E0CC_.wvu.FilterData" localSheetId="0" hidden="1">'на 01.10.2019'!$A$7:$J$411</definedName>
    <definedName name="Z_FEE18FC2_E5D2_4C59_B7D0_FDF82F2008D4_.wvu.FilterData" localSheetId="0" hidden="1">'на 01.10.2019'!$A$7:$J$411</definedName>
    <definedName name="Z_FEF0FD9C_0AF1_4157_A391_071CD507BEBA_.wvu.FilterData" localSheetId="0" hidden="1">'на 01.10.2019'!$A$7:$J$411</definedName>
    <definedName name="Z_FEFFCD5F_F237_4316_B50A_6C71D0FF3363_.wvu.FilterData" localSheetId="0" hidden="1">'на 01.10.2019'!$A$7:$J$411</definedName>
    <definedName name="Z_FF7CC20D_CA9E_46D2_A113_9EB09E8A7DF6_.wvu.FilterData" localSheetId="0" hidden="1">'на 01.10.2019'!$A$7:$H$158</definedName>
    <definedName name="Z_FF7F531F_28CE_4C28_BA81_DE242DB82E03_.wvu.FilterData" localSheetId="0" hidden="1">'на 01.10.2019'!$A$7:$J$411</definedName>
    <definedName name="Z_FF9EFDBE_F5FD_432E_96BA_C22D4E9B91D4_.wvu.FilterData" localSheetId="0" hidden="1">'на 01.10.2019'!$A$7:$J$411</definedName>
    <definedName name="Z_FFBF84C0_8EC1_41E5_A130_1EB26E22D86E_.wvu.FilterData" localSheetId="0" hidden="1">'на 01.10.2019'!$A$7:$J$411</definedName>
    <definedName name="_xlnm.Print_Titles" localSheetId="0">'на 01.10.2019'!$5:$8</definedName>
    <definedName name="_xlnm.Print_Area" localSheetId="0">'на 01.10.2019'!$A$1:$J$210</definedName>
  </definedNames>
  <calcPr calcId="162913" fullPrecision="0"/>
  <customWorkbookViews>
    <customWorkbookView name="Залецкая Ольга Генадьевна - Личное представление" guid="{6E4A7295-8CE0-4D28-ABEF-D38EBAE7C204}" mergeInterval="0" personalView="1" maximized="1" xWindow="-8" yWindow="-8" windowWidth="1936" windowHeight="1056" tabRatio="440" activeSheetId="1"/>
    <customWorkbookView name="Рогожина Ольга Сергеевна - Личное представление" guid="{BEA0FDBA-BB07-4C19-8BBD-5E57EE395C09}" mergeInterval="0" personalView="1" maximized="1" windowWidth="1276" windowHeight="743" tabRatio="518" activeSheetId="1"/>
    <customWorkbookView name="Астахова Анна Владимировна - Личное представление" guid="{13BE7114-35DF-4699-8779-61985C68F6C3}" mergeInterval="0" personalView="1" maximized="1" xWindow="-8" yWindow="-8" windowWidth="1296" windowHeight="1000" tabRatio="440" activeSheetId="1" showComments="commIndAndComment"/>
    <customWorkbookView name="Перевощикова Анна Васильевна - Личное представление" guid="{CCF533A2-322B-40E2-88B2-065E6D1D35B4}" mergeInterval="0" personalView="1" maximized="1" xWindow="-8" yWindow="-8" windowWidth="1936" windowHeight="1056" tabRatio="518"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Козлова Анастасия Сергеевна - Личное представление" guid="{0CCCFAED-79CE-4449-BC23-D60C794B65C2}" mergeInterval="0" personalView="1" maximized="1" windowWidth="1276" windowHeight="779" tabRatio="518" activeSheetId="1"/>
    <customWorkbookView name="kaa - Личное представление" guid="{7B245AB0-C2AF-4822-BFC4-2399F85856C1}" mergeInterval="0" personalView="1" maximized="1" xWindow="1" yWindow="1" windowWidth="1280" windowHeight="803"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Анастасия Вячеславовна - Личное представление" guid="{F2110B0B-AAE7-42F0-B553-C360E9249AD4}" mergeInterval="0" personalView="1" maximized="1" windowWidth="1276" windowHeight="779"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User - Личное представление" guid="{D20DFCFE-63F9-4265-B37B-4F36C46DF159}" mergeInterval="0" personalView="1" maximized="1" xWindow="-8" yWindow="-8" windowWidth="1296" windowHeight="1000" tabRatio="518" activeSheetId="1"/>
    <customWorkbookView name="pav - Личное представление" guid="{539CB3DF-9B66-4BE7-9074-8CE0405EB8A6}" mergeInterval="0" personalView="1" maximized="1" xWindow="1" yWindow="1" windowWidth="1276" windowHeight="794" tabRatio="518" activeSheetId="1"/>
    <customWorkbookView name="kou - Личное представление" guid="{998B8119-4FF3-4A16-838D-539C6AE34D55}" mergeInterval="0" personalView="1" maximized="1" windowWidth="1148" windowHeight="645"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Маганёва Екатерина Николаевна - Личное представление" guid="{CA384592-0CFD-4322-A4EB-34EC04693944}" mergeInterval="0" personalView="1" maximized="1" xWindow="-8" yWindow="-8" windowWidth="1296" windowHeight="1000" tabRatio="522" activeSheetId="1"/>
    <customWorkbookView name="Фесик Светлана Викторовна - Личное представление" guid="{6068C3FF-17AA-48A5-A88B-2523CBAC39AE}" mergeInterval="0" personalView="1" maximized="1" xWindow="-8" yWindow="-8" windowWidth="1296" windowHeight="1000" tabRatio="518" activeSheetId="1"/>
    <customWorkbookView name="Вершинина Мария Игоревна - Личное представление" guid="{A0A3CD9B-2436-40D7-91DB-589A95FBBF00}" mergeInterval="0" personalView="1" maximized="1" windowWidth="1276" windowHeight="799" tabRatio="522" activeSheetId="1"/>
    <customWorkbookView name="Минакова Оксана Сергеевна - Личное представление" guid="{45DE1976-7F07-4EB4-8A9C-FB72D060BEFA}" mergeInterval="0" personalView="1" maximized="1" xWindow="-8" yWindow="-8" windowWidth="1936" windowHeight="1056" tabRatio="518" activeSheetId="1"/>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s>
  <fileRecoveryPr autoRecover="0"/>
</workbook>
</file>

<file path=xl/calcChain.xml><?xml version="1.0" encoding="utf-8"?>
<calcChain xmlns="http://schemas.openxmlformats.org/spreadsheetml/2006/main">
  <c r="I51" i="1" l="1"/>
  <c r="I175" i="1" l="1"/>
  <c r="I25" i="1"/>
  <c r="I26" i="1"/>
  <c r="I24" i="1" l="1"/>
  <c r="E26" i="1" l="1"/>
  <c r="D161" i="1"/>
  <c r="I32" i="1" l="1"/>
  <c r="I181" i="1"/>
  <c r="I182" i="1"/>
  <c r="I201" i="1" l="1"/>
  <c r="C32" i="1" l="1"/>
  <c r="I163" i="1" l="1"/>
  <c r="I162" i="1"/>
  <c r="I161" i="1"/>
  <c r="I78" i="1" l="1"/>
  <c r="I77" i="1"/>
  <c r="D77" i="1"/>
  <c r="I76" i="1"/>
  <c r="I105" i="1"/>
  <c r="I84" i="1"/>
  <c r="I83" i="1"/>
  <c r="I81" i="1" s="1"/>
  <c r="D181" i="1" l="1"/>
  <c r="C181" i="1"/>
  <c r="E77" i="1" l="1"/>
  <c r="G83" i="1"/>
  <c r="G77" i="1" s="1"/>
  <c r="G78" i="1"/>
  <c r="E78" i="1"/>
  <c r="D78" i="1"/>
  <c r="C78" i="1"/>
  <c r="C77" i="1"/>
  <c r="D105" i="1"/>
  <c r="E105" i="1"/>
  <c r="F105" i="1"/>
  <c r="G105" i="1"/>
  <c r="H105" i="1"/>
  <c r="C105" i="1"/>
  <c r="G84" i="1"/>
  <c r="E84" i="1"/>
  <c r="D84" i="1"/>
  <c r="C84" i="1"/>
  <c r="D83" i="1"/>
  <c r="C83" i="1"/>
  <c r="C101" i="1"/>
  <c r="I176" i="1" l="1"/>
  <c r="E165" i="1"/>
  <c r="E148" i="1" l="1"/>
  <c r="G148" i="1" l="1"/>
  <c r="I101" i="1" l="1"/>
  <c r="I99" i="1" s="1"/>
  <c r="H99" i="1"/>
  <c r="G99" i="1"/>
  <c r="F99" i="1"/>
  <c r="E99" i="1"/>
  <c r="C99" i="1"/>
  <c r="D101" i="1" l="1"/>
  <c r="D99" i="1" s="1"/>
  <c r="H26" i="1" l="1"/>
  <c r="H181" i="1" l="1"/>
  <c r="F181" i="1"/>
  <c r="G162" i="1"/>
  <c r="I183" i="1"/>
  <c r="I202" i="1" l="1"/>
  <c r="C93" i="1" l="1"/>
  <c r="D93" i="1"/>
  <c r="C87" i="1"/>
  <c r="D87" i="1"/>
  <c r="I143" i="1" l="1"/>
  <c r="E141" i="1"/>
  <c r="D141" i="1"/>
  <c r="I141" i="1" s="1"/>
  <c r="F138" i="1"/>
  <c r="I137" i="1"/>
  <c r="I138" i="1"/>
  <c r="I136" i="1"/>
  <c r="F141" i="1" l="1"/>
  <c r="I135" i="1"/>
  <c r="I39" i="1"/>
  <c r="I40" i="1"/>
  <c r="G130" i="1" l="1"/>
  <c r="C131" i="1" l="1"/>
  <c r="I200" i="1"/>
  <c r="G29" i="1"/>
  <c r="E202" i="1" l="1"/>
  <c r="H201" i="1" l="1"/>
  <c r="F201" i="1"/>
  <c r="F200" i="1" l="1"/>
  <c r="F24" i="1" l="1"/>
  <c r="H24" i="1"/>
  <c r="C148" i="1" l="1"/>
  <c r="E131" i="1" l="1"/>
  <c r="D182" i="1" l="1"/>
  <c r="E183" i="1"/>
  <c r="E163" i="1"/>
  <c r="D32" i="1" l="1"/>
  <c r="H149" i="1"/>
  <c r="F149" i="1"/>
  <c r="I57" i="1" l="1"/>
  <c r="E159" i="1" l="1"/>
  <c r="H96" i="1" l="1"/>
  <c r="F96" i="1"/>
  <c r="I93" i="1"/>
  <c r="H95" i="1"/>
  <c r="F95" i="1"/>
  <c r="G93" i="1"/>
  <c r="E93" i="1"/>
  <c r="D113" i="1"/>
  <c r="C113" i="1"/>
  <c r="D114" i="1"/>
  <c r="C114" i="1"/>
  <c r="C75" i="1" l="1"/>
  <c r="I75" i="1"/>
  <c r="G75" i="1"/>
  <c r="E75" i="1"/>
  <c r="H93" i="1"/>
  <c r="F93" i="1"/>
  <c r="D148" i="1" l="1"/>
  <c r="I148" i="1" s="1"/>
  <c r="I147" i="1" s="1"/>
  <c r="D147" i="1" l="1"/>
  <c r="I21" i="1" l="1"/>
  <c r="G14" i="1" l="1"/>
  <c r="G13" i="1"/>
  <c r="I45" i="1" l="1"/>
  <c r="I44" i="1"/>
  <c r="I208" i="1"/>
  <c r="I207" i="1"/>
  <c r="I134" i="1" l="1"/>
  <c r="I133" i="1"/>
  <c r="G134" i="1"/>
  <c r="G133" i="1"/>
  <c r="G132" i="1"/>
  <c r="G131" i="1"/>
  <c r="E130" i="1"/>
  <c r="E132" i="1"/>
  <c r="E133" i="1"/>
  <c r="E134" i="1"/>
  <c r="D131" i="1"/>
  <c r="D132" i="1"/>
  <c r="D133" i="1"/>
  <c r="D134" i="1"/>
  <c r="C132" i="1"/>
  <c r="C133" i="1"/>
  <c r="C134" i="1"/>
  <c r="G129" i="1" l="1"/>
  <c r="D130" i="1" l="1"/>
  <c r="C130" i="1"/>
  <c r="I126" i="1"/>
  <c r="H126" i="1"/>
  <c r="F126" i="1"/>
  <c r="I125" i="1"/>
  <c r="H125" i="1"/>
  <c r="F125" i="1"/>
  <c r="G123" i="1"/>
  <c r="E123" i="1"/>
  <c r="D123" i="1"/>
  <c r="C123" i="1"/>
  <c r="I114" i="1" l="1"/>
  <c r="I113" i="1"/>
  <c r="F123" i="1"/>
  <c r="I123" i="1"/>
  <c r="H123" i="1"/>
  <c r="I192" i="1"/>
  <c r="I193" i="1"/>
  <c r="I191" i="1"/>
  <c r="I177" i="1"/>
  <c r="I209" i="1"/>
  <c r="H208" i="1"/>
  <c r="H207" i="1"/>
  <c r="F207" i="1"/>
  <c r="G205" i="1"/>
  <c r="D205" i="1"/>
  <c r="C205" i="1"/>
  <c r="I203" i="1"/>
  <c r="F208" i="1" l="1"/>
  <c r="E205" i="1"/>
  <c r="I205" i="1"/>
  <c r="H205" i="1"/>
  <c r="F205" i="1" l="1"/>
  <c r="H182" i="1" l="1"/>
  <c r="I132" i="1" l="1"/>
  <c r="G159" i="1"/>
  <c r="D159" i="1"/>
  <c r="C159" i="1"/>
  <c r="G180" i="1"/>
  <c r="F182" i="1"/>
  <c r="C180" i="1"/>
  <c r="G55" i="1"/>
  <c r="D55" i="1"/>
  <c r="C55" i="1"/>
  <c r="I55" i="1"/>
  <c r="D180" i="1" l="1"/>
  <c r="H183" i="1"/>
  <c r="H55" i="1"/>
  <c r="I180" i="1"/>
  <c r="H159" i="1"/>
  <c r="F183" i="1"/>
  <c r="E180" i="1"/>
  <c r="H180" i="1" l="1"/>
  <c r="F180" i="1"/>
  <c r="C29" i="1"/>
  <c r="I131" i="1" l="1"/>
  <c r="I173" i="1"/>
  <c r="I47" i="1"/>
  <c r="I130" i="1" l="1"/>
  <c r="H78" i="1"/>
  <c r="H77" i="1"/>
  <c r="F78" i="1"/>
  <c r="F77" i="1"/>
  <c r="F119" i="1"/>
  <c r="I129" i="1" l="1"/>
  <c r="H89" i="1"/>
  <c r="H90" i="1"/>
  <c r="F90" i="1"/>
  <c r="E43" i="1" l="1"/>
  <c r="F26" i="1" l="1"/>
  <c r="E177" i="1"/>
  <c r="E203" i="1" l="1"/>
  <c r="G141" i="1" l="1"/>
  <c r="H163" i="1" l="1"/>
  <c r="G21" i="1" l="1"/>
  <c r="F143" i="1" l="1"/>
  <c r="D72" i="1" l="1"/>
  <c r="D66" i="1" s="1"/>
  <c r="H169" i="1" l="1"/>
  <c r="C49" i="1" l="1"/>
  <c r="E193" i="1"/>
  <c r="H84" i="1" l="1"/>
  <c r="F84" i="1"/>
  <c r="H83" i="1"/>
  <c r="F83" i="1"/>
  <c r="G81" i="1"/>
  <c r="E81" i="1"/>
  <c r="D81" i="1"/>
  <c r="C81" i="1"/>
  <c r="F81" i="1" l="1"/>
  <c r="H81" i="1"/>
  <c r="F89" i="1" l="1"/>
  <c r="I87" i="1"/>
  <c r="G87" i="1"/>
  <c r="E87" i="1"/>
  <c r="H87" i="1" l="1"/>
  <c r="F87" i="1"/>
  <c r="I197" i="1" l="1"/>
  <c r="H176" i="1"/>
  <c r="H200" i="1" l="1"/>
  <c r="E190" i="1" l="1"/>
  <c r="G114" i="1" l="1"/>
  <c r="E114" i="1"/>
  <c r="I71" i="1"/>
  <c r="G113" i="1"/>
  <c r="E113" i="1"/>
  <c r="D71" i="1" l="1"/>
  <c r="C190" i="1" l="1"/>
  <c r="D190" i="1" l="1"/>
  <c r="H32" i="1" l="1"/>
  <c r="F40" i="1" l="1"/>
  <c r="C21" i="1" l="1"/>
  <c r="I70" i="1" l="1"/>
  <c r="H70" i="1"/>
  <c r="G70" i="1"/>
  <c r="G64" i="1" s="1"/>
  <c r="F70" i="1"/>
  <c r="I74" i="1"/>
  <c r="H74" i="1"/>
  <c r="G74" i="1"/>
  <c r="F74" i="1"/>
  <c r="H40" i="1"/>
  <c r="G37" i="1" l="1"/>
  <c r="H38" i="1" l="1"/>
  <c r="F38" i="1"/>
  <c r="E37" i="1"/>
  <c r="D75" i="1" l="1"/>
  <c r="F75" i="1" l="1"/>
  <c r="H75" i="1"/>
  <c r="F161" i="1" l="1"/>
  <c r="E33" i="1" l="1"/>
  <c r="F137" i="1" l="1"/>
  <c r="F136" i="1"/>
  <c r="H137" i="1"/>
  <c r="H136" i="1"/>
  <c r="F169" i="1" l="1"/>
  <c r="H161" i="1" l="1"/>
  <c r="H162" i="1"/>
  <c r="C37" i="1" l="1"/>
  <c r="F163" i="1" l="1"/>
  <c r="D37" i="1"/>
  <c r="F159" i="1" l="1"/>
  <c r="I159" i="1"/>
  <c r="C43" i="1"/>
  <c r="H192" i="1" l="1"/>
  <c r="H191" i="1"/>
  <c r="F191" i="1"/>
  <c r="F45" i="1" l="1"/>
  <c r="I65" i="1" l="1"/>
  <c r="I11" i="1" s="1"/>
  <c r="D173" i="1" l="1"/>
  <c r="I153" i="1" l="1"/>
  <c r="I190" i="1" l="1"/>
  <c r="G190" i="1"/>
  <c r="F192" i="1"/>
  <c r="H190" i="1" l="1"/>
  <c r="F190" i="1"/>
  <c r="H138" i="1" l="1"/>
  <c r="I37" i="1" l="1"/>
  <c r="H45" i="1"/>
  <c r="H46" i="1"/>
  <c r="E34" i="1" l="1"/>
  <c r="E29" i="1" s="1"/>
  <c r="D167" i="1"/>
  <c r="E167" i="1"/>
  <c r="G167" i="1"/>
  <c r="I167" i="1"/>
  <c r="C167" i="1"/>
  <c r="H167" i="1" l="1"/>
  <c r="F167" i="1"/>
  <c r="D43" i="1" l="1"/>
  <c r="G147" i="1"/>
  <c r="C147" i="1"/>
  <c r="H120" i="1" l="1"/>
  <c r="F120" i="1"/>
  <c r="H119" i="1"/>
  <c r="I117" i="1"/>
  <c r="G117" i="1"/>
  <c r="E117" i="1"/>
  <c r="D117" i="1"/>
  <c r="C117" i="1"/>
  <c r="E116" i="1"/>
  <c r="D116" i="1"/>
  <c r="C116" i="1"/>
  <c r="C74" i="1" s="1"/>
  <c r="I115" i="1"/>
  <c r="G115" i="1"/>
  <c r="E115" i="1"/>
  <c r="D115" i="1"/>
  <c r="C115" i="1"/>
  <c r="I72" i="1"/>
  <c r="G72" i="1"/>
  <c r="E72" i="1"/>
  <c r="C72" i="1"/>
  <c r="E71" i="1"/>
  <c r="E65" i="1" s="1"/>
  <c r="E112" i="1"/>
  <c r="D112" i="1"/>
  <c r="C112" i="1"/>
  <c r="C70" i="1" s="1"/>
  <c r="I68" i="1"/>
  <c r="I14" i="1" s="1"/>
  <c r="I69" i="1" l="1"/>
  <c r="E74" i="1"/>
  <c r="E70" i="1"/>
  <c r="C71" i="1"/>
  <c r="C65" i="1" s="1"/>
  <c r="C11" i="1" s="1"/>
  <c r="D70" i="1"/>
  <c r="D74" i="1"/>
  <c r="I111" i="1"/>
  <c r="D111" i="1"/>
  <c r="E111" i="1"/>
  <c r="C111" i="1"/>
  <c r="F113" i="1"/>
  <c r="F71" i="1" s="1"/>
  <c r="F114" i="1"/>
  <c r="F72" i="1" s="1"/>
  <c r="H114" i="1"/>
  <c r="H72" i="1" s="1"/>
  <c r="G71" i="1"/>
  <c r="G65" i="1" s="1"/>
  <c r="F117" i="1"/>
  <c r="H117" i="1"/>
  <c r="E69" i="1" l="1"/>
  <c r="C64" i="1"/>
  <c r="C10" i="1" s="1"/>
  <c r="C69" i="1"/>
  <c r="E66" i="1"/>
  <c r="I67" i="1"/>
  <c r="I13" i="1" s="1"/>
  <c r="D69" i="1"/>
  <c r="F111" i="1"/>
  <c r="H113" i="1"/>
  <c r="H71" i="1" s="1"/>
  <c r="G111" i="1"/>
  <c r="H111" i="1" s="1"/>
  <c r="F69" i="1" l="1"/>
  <c r="G69" i="1"/>
  <c r="H69" i="1" s="1"/>
  <c r="F32" i="1" l="1"/>
  <c r="G10" i="1"/>
  <c r="G135" i="1" l="1"/>
  <c r="I43" i="1" l="1"/>
  <c r="D21" i="1" l="1"/>
  <c r="H175" i="1"/>
  <c r="F175" i="1"/>
  <c r="H21" i="1" l="1"/>
  <c r="F176" i="1" l="1"/>
  <c r="C197" i="1" l="1"/>
  <c r="G43" i="1" l="1"/>
  <c r="F46" i="1"/>
  <c r="E58" i="1" l="1"/>
  <c r="E12" i="1" l="1"/>
  <c r="E55" i="1"/>
  <c r="E21" i="1"/>
  <c r="F21" i="1" l="1"/>
  <c r="F55" i="1"/>
  <c r="I49" i="1"/>
  <c r="G173" i="1" l="1"/>
  <c r="I66" i="1" l="1"/>
  <c r="I12" i="1" s="1"/>
  <c r="I64" i="1"/>
  <c r="I10" i="1" s="1"/>
  <c r="I9" i="1" l="1"/>
  <c r="I62" i="1"/>
  <c r="H39" i="1" l="1"/>
  <c r="F39" i="1"/>
  <c r="H51" i="1"/>
  <c r="G49" i="1"/>
  <c r="D49" i="1"/>
  <c r="F51" i="1"/>
  <c r="E49" i="1" l="1"/>
  <c r="F37" i="1"/>
  <c r="H37" i="1"/>
  <c r="H49" i="1"/>
  <c r="F49" i="1" l="1"/>
  <c r="F43" i="1"/>
  <c r="H43" i="1"/>
  <c r="H25" i="1"/>
  <c r="H165" i="1"/>
  <c r="F165" i="1"/>
  <c r="F202" i="1"/>
  <c r="H202" i="1"/>
  <c r="G197" i="1"/>
  <c r="E197" i="1"/>
  <c r="D197" i="1"/>
  <c r="F25" i="1"/>
  <c r="H197" i="1" l="1"/>
  <c r="F197" i="1"/>
  <c r="D29" i="1"/>
  <c r="F29" i="1" l="1"/>
  <c r="I29" i="1"/>
  <c r="H29" i="1"/>
  <c r="E173" i="1" l="1"/>
  <c r="C173" i="1"/>
  <c r="H173" i="1" l="1"/>
  <c r="F173" i="1"/>
  <c r="F162" i="1" l="1"/>
  <c r="G153" i="1"/>
  <c r="E153" i="1"/>
  <c r="D153" i="1"/>
  <c r="C153" i="1"/>
  <c r="H148" i="1"/>
  <c r="F148" i="1"/>
  <c r="E147" i="1"/>
  <c r="H143" i="1"/>
  <c r="C141" i="1"/>
  <c r="E135" i="1"/>
  <c r="D135" i="1"/>
  <c r="C135" i="1"/>
  <c r="C68" i="1"/>
  <c r="C14" i="1" s="1"/>
  <c r="C67" i="1"/>
  <c r="C13" i="1" s="1"/>
  <c r="G66" i="1"/>
  <c r="C66" i="1"/>
  <c r="C12" i="1" s="1"/>
  <c r="G11" i="1"/>
  <c r="C9" i="1" l="1"/>
  <c r="G12" i="1"/>
  <c r="D65" i="1"/>
  <c r="D64" i="1"/>
  <c r="E68" i="1"/>
  <c r="E67" i="1"/>
  <c r="F130" i="1"/>
  <c r="D68" i="1"/>
  <c r="D67" i="1"/>
  <c r="C62" i="1"/>
  <c r="C129" i="1"/>
  <c r="F135" i="1"/>
  <c r="F147" i="1"/>
  <c r="H132" i="1"/>
  <c r="D129" i="1"/>
  <c r="H131" i="1"/>
  <c r="F132" i="1"/>
  <c r="H135" i="1"/>
  <c r="H130" i="1"/>
  <c r="H141" i="1"/>
  <c r="H147" i="1"/>
  <c r="E14" i="1" l="1"/>
  <c r="E13" i="1"/>
  <c r="D12" i="1"/>
  <c r="D10" i="1"/>
  <c r="D11" i="1"/>
  <c r="D14" i="1"/>
  <c r="D13" i="1"/>
  <c r="D62" i="1"/>
  <c r="E129" i="1"/>
  <c r="E64" i="1"/>
  <c r="F131" i="1"/>
  <c r="H129" i="1"/>
  <c r="E10" i="1" l="1"/>
  <c r="F10" i="1" s="1"/>
  <c r="F129" i="1"/>
  <c r="E11" i="1"/>
  <c r="F11" i="1" s="1"/>
  <c r="H10" i="1"/>
  <c r="H11" i="1"/>
  <c r="H14" i="1"/>
  <c r="F14" i="1"/>
  <c r="H12" i="1"/>
  <c r="F12" i="1"/>
  <c r="D9" i="1"/>
  <c r="E62" i="1"/>
  <c r="F65" i="1"/>
  <c r="F64" i="1"/>
  <c r="H64" i="1"/>
  <c r="G62" i="1"/>
  <c r="H62" i="1" s="1"/>
  <c r="H65" i="1"/>
  <c r="G9" i="1"/>
  <c r="H66" i="1"/>
  <c r="F66" i="1"/>
  <c r="F62" i="1" l="1"/>
  <c r="H9" i="1"/>
  <c r="E9" i="1"/>
  <c r="F9" i="1" s="1"/>
  <c r="H57" i="1" l="1"/>
  <c r="F57" i="1"/>
  <c r="H17" i="1"/>
  <c r="I15" i="1"/>
  <c r="G15" i="1"/>
  <c r="D15" i="1"/>
  <c r="E15" i="1"/>
  <c r="C15" i="1"/>
  <c r="F17" i="1"/>
  <c r="H15" i="1" l="1"/>
  <c r="F15" i="1"/>
</calcChain>
</file>

<file path=xl/sharedStrings.xml><?xml version="1.0" encoding="utf-8"?>
<sst xmlns="http://schemas.openxmlformats.org/spreadsheetml/2006/main" count="288" uniqueCount="135">
  <si>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</si>
  <si>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</si>
  <si>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</si>
  <si>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</si>
  <si>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</si>
  <si>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</si>
  <si>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</si>
  <si>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</si>
  <si>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</si>
  <si>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</si>
  <si>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</si>
  <si>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</si>
  <si>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</si>
  <si>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</si>
  <si>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</si>
  <si>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</si>
  <si>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</si>
  <si>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</si>
  <si>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</si>
  <si>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</si>
  <si>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</si>
  <si>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</si>
  <si>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</si>
  <si>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</si>
  <si>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</si>
  <si>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</si>
  <si>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</si>
  <si>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</si>
  <si>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</si>
  <si>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</si>
  <si>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</si>
  <si>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</si>
  <si>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</si>
  <si>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</si>
  <si>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</si>
  <si>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</si>
  <si>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</si>
  <si>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</si>
  <si>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11.1.</t>
  </si>
  <si>
    <t>11.1.1.</t>
  </si>
  <si>
    <t>11.2.</t>
  </si>
  <si>
    <t>11.2.1.</t>
  </si>
  <si>
    <t>11.2.2.</t>
  </si>
  <si>
    <t>11.2.3.</t>
  </si>
  <si>
    <t>11.2.4.</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</si>
  <si>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</si>
  <si>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</si>
  <si>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</si>
  <si>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</si>
  <si>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</si>
  <si>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Улица Киртбая от  ул. 1 "З" до ул. 3 "З"(ДАиГ)</t>
  </si>
  <si>
    <t>26.</t>
  </si>
  <si>
    <t>11.1.2.</t>
  </si>
  <si>
    <t>11.1.2.1.</t>
  </si>
  <si>
    <t>27.</t>
  </si>
  <si>
    <t>28.</t>
  </si>
  <si>
    <t>11.1.1.1</t>
  </si>
  <si>
    <t>11.1.1.2</t>
  </si>
  <si>
    <t xml:space="preserve"> </t>
  </si>
  <si>
    <t xml:space="preserve">Утвержденный план 
на 2019 год </t>
  </si>
  <si>
    <t xml:space="preserve">Уточненный план 
на 2019 год </t>
  </si>
  <si>
    <t>Ожидаемое исполнение на 01.01.2020</t>
  </si>
  <si>
    <t>29.</t>
  </si>
  <si>
    <t>11.1.2.2.</t>
  </si>
  <si>
    <t>Улица Маяковского на участке от  ул. 30 лет Победы до ул. Университетской (ДАиГ)</t>
  </si>
  <si>
    <t>Субвенции на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(ХЭУ)</t>
  </si>
  <si>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 ДАиГ)</t>
  </si>
  <si>
    <t>Обеспечение жильем граждан, уволенных с военной службы, и приравненных к ним лиц (УУиРЖ)</t>
  </si>
  <si>
    <t>Предоставление субсидий из бюджета автономного округа бюджетам муниципальных образований автономного округа для реализации полномочий на переселение граждан из непригодного для проживания жилищного фонда и создание наемных домов социального использования (ДАиГ)</t>
  </si>
  <si>
    <t xml:space="preserve">В связи с отсутствием на 01.01.2019 участников подпрограммы, средства федерального бюджета до муниципального образования не доводились. </t>
  </si>
  <si>
    <t>Приобретение жилья в целях реализации полномочий в области жилищных отношений, установленных законодательством Российской Федерации (ДАиГ)</t>
  </si>
  <si>
    <t xml:space="preserve">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(ДАиГ)
</t>
  </si>
  <si>
    <t xml:space="preserve">Подпрограмма  4 "Обеспечение мерами государственной поддержки по улучшению жилищных условий отдельных категорий граждан"
</t>
  </si>
  <si>
    <t>Подпрограмма 2 "Содействие развитию жилищного строительства"</t>
  </si>
  <si>
    <t>"Обеспечение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(УУиРЖ)</t>
  </si>
  <si>
    <t>В 2019 году из средств окружного бюджета предусмотрены расходы на приобретение конвертов и бумаги. Закупки проводятся в соответствии с планом-графиком.</t>
  </si>
  <si>
    <t xml:space="preserve">Государственная программа «Доступная среда» </t>
  </si>
  <si>
    <t>Государственная программа "Устойчивое развитие коренных малочисленных народов Севера"</t>
  </si>
  <si>
    <t>Государственная программа "Безопасность жизнедеятельности"</t>
  </si>
  <si>
    <t>Государственная программа "Цифровое развитие Ханты-Мансийского автономного округа – Югры"</t>
  </si>
  <si>
    <t xml:space="preserve">Государственная программа «Управление государственными финансами» </t>
  </si>
  <si>
    <t>Государственная программа "Создание условий для эффективного управления муниципальными финансами"</t>
  </si>
  <si>
    <t>Государственная программа "Развитие гражданского общества"</t>
  </si>
  <si>
    <t>Государственная программа "Управление государственным имуществом"</t>
  </si>
  <si>
    <t>Государственная программа "Воспроизводство и использование природных ресурсов"</t>
  </si>
  <si>
    <t>Государственная программа "Развитие промышленности и туризма"</t>
  </si>
  <si>
    <t>30.</t>
  </si>
  <si>
    <t>Выполнение работ по определению границ зон затопления, подтопления на территории муниципального образования (ДАиГ)</t>
  </si>
  <si>
    <t>11.1.1.3</t>
  </si>
  <si>
    <t>Проект планировки и проект межевания территории ЗПЛ2 (Северный жилой район), предусматривающей индивидуальное жилое строительство в городе Сургуте (ДАиГ)</t>
  </si>
  <si>
    <t>11.1.1.4</t>
  </si>
  <si>
    <t>Региональный проект "Обеспечение устойчивого сокращения непригодного для проживания жилищного фонда"</t>
  </si>
  <si>
    <r>
      <t xml:space="preserve">Финансовые затраты на реализацию программы в </t>
    </r>
    <r>
      <rPr>
        <u/>
        <sz val="18"/>
        <rFont val="Times New Roman"/>
        <family val="2"/>
        <charset val="204"/>
      </rPr>
      <t>2019</t>
    </r>
    <r>
      <rPr>
        <sz val="18"/>
        <rFont val="Times New Roman"/>
        <family val="2"/>
        <charset val="204"/>
      </rPr>
      <t xml:space="preserve"> году  </t>
    </r>
  </si>
  <si>
    <t>на 01.10.2019</t>
  </si>
  <si>
    <t xml:space="preserve">Информация о реализации государственных программ Ханты-Мансийского автономного округа - Югры
на территории городского округа город Сургут на 01.10.2019 </t>
  </si>
  <si>
    <t>11.1.1.5</t>
  </si>
  <si>
    <t>Возмещение части затрат застройщика (инвестора) по строительству объектов инженерной инфраструктуры на основании итогов отбора</t>
  </si>
  <si>
    <r>
      <t>Государственная программа "Развитие жилищной сферы"
(</t>
    </r>
    <r>
      <rPr>
        <sz val="16"/>
        <rFont val="Times New Roman"/>
        <family val="2"/>
        <charset val="204"/>
      </rPr>
      <t xml:space="preserve">1.Субвенции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 Субсидии на строительство объектов инженерной инфраструктуры на территориях, предназначенных для жилищного строительства
4.Субсидии на реализацию мероприятий по обеспечению жильем молодых семей
5. Субсидии для реализации полномочий в области жилищных отношений
6. Субсидии для реализации полномочий в области жилищного строительства
7.Осуществление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8.Осуществление полномочий по обеспечению жильем отдельных категорий граждан, установленных Федеральным законом от 12 января 1995 года № 5-ФЗ "О ветеранах"
9.Субсидии на реализацию мероприятий по обеспечению жильем молодых семей)
10. Субсидии на обеспечение устойчивого сокращения непригодного для проживания жилищного фонда за счет средств бюджета автономного округа
11. Субсидии на обеспечение устойчивого сокращения непригодного для проживания жилищного фонда за счет средств, поступивших от Фонда содействия реформированию жилищно-коммунального хозяйства </t>
    </r>
  </si>
  <si>
    <r>
      <t>Государственная программа "Развитие агропромышленного комплекса"</t>
    </r>
    <r>
      <rPr>
        <sz val="16"/>
        <rFont val="Times New Roman"/>
        <family val="2"/>
        <charset val="204"/>
      </rPr>
      <t xml:space="preserve">
(1. Субвенции на повышение эффективности использования и развитие ресурсного потенциала рыбохозяйственного комплекса;
 2.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3. Субвенции на поддержку животноводства, переработку и реализацию продукции животноводства) </t>
    </r>
  </si>
  <si>
    <r>
      <t xml:space="preserve">Государственная программа "Экологическая безопасность"
</t>
    </r>
    <r>
      <rPr>
        <sz val="16"/>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</si>
  <si>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t xml:space="preserve">Государственная программа "Современное здравоохранение"
</t>
    </r>
    <r>
      <rPr>
        <sz val="16"/>
        <rFont val="Times New Roman"/>
        <family val="2"/>
        <charset val="204"/>
      </rPr>
      <t>(1. Субвенции на организацию осуществления мероприятий по проведению дезинсекции и дератизации в Ханты-Мансийском автономном округе - Югре.)</t>
    </r>
  </si>
  <si>
    <r>
      <t xml:space="preserve">Государственная программа «Жилищно-коммунальный комплекс и городская среда» 
</t>
    </r>
    <r>
      <rPr>
        <sz val="16"/>
        <rFont val="Times New Roman"/>
        <family val="2"/>
        <charset val="204"/>
      </rPr>
      <t xml:space="preserve">(1.Субвенции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реализацию программ формирования современной городской среды;
3.Субсидии на реализацию полномочий в сфере жилищно-коммунального комплекса)
</t>
    </r>
  </si>
  <si>
    <r>
      <t xml:space="preserve">Государственная программа "Современная транспортная система"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3. 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r>
  </si>
  <si>
    <r>
      <rPr>
        <b/>
        <sz val="16"/>
        <rFont val="Times New Roman"/>
        <family val="2"/>
        <charset val="204"/>
      </rPr>
      <t>Государственная программа "Культурное пространство"</t>
    </r>
    <r>
      <rPr>
        <sz val="16"/>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
3. Субсидии на государственную поддержку отрасли культуры;
4. Судсидии на поддержку творческой деятельности и техническое оснащение детских и кукольных театров.
</t>
    </r>
  </si>
  <si>
    <r>
      <t xml:space="preserve">Государственная программа "Развитие физической культуры и спорта"
</t>
    </r>
    <r>
      <rPr>
        <sz val="16"/>
        <rFont val="Times New Roman"/>
        <family val="2"/>
        <charset val="204"/>
      </rPr>
      <t>1</t>
    </r>
    <r>
      <rPr>
        <b/>
        <sz val="16"/>
        <rFont val="Times New Roman"/>
        <family val="2"/>
        <charset val="204"/>
      </rPr>
      <t xml:space="preserve">. </t>
    </r>
    <r>
      <rPr>
        <sz val="16"/>
        <rFont val="Times New Roman"/>
        <family val="2"/>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2. Субсидии на государственную поддержку спортивных организаций, осуществляющих подготовку спортивного резерва для сборных команд Российской Федерации.
</t>
    </r>
  </si>
  <si>
    <r>
      <t xml:space="preserve">Государственная программа "Поддержка занятости населения"
</t>
    </r>
    <r>
      <rPr>
        <sz val="16"/>
        <rFont val="Times New Roman"/>
        <family val="2"/>
        <charset val="204"/>
      </rPr>
      <t>1.</t>
    </r>
    <r>
      <rPr>
        <b/>
        <sz val="16"/>
        <rFont val="Times New Roman"/>
        <family val="2"/>
        <charset val="204"/>
      </rPr>
      <t xml:space="preserve"> </t>
    </r>
    <r>
      <rPr>
        <sz val="16"/>
        <rFont val="Times New Roman"/>
        <family val="2"/>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                                                                                                                                     3. 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                                                                       </t>
    </r>
  </si>
  <si>
    <r>
      <t xml:space="preserve">Государственная программа "Реализация государственной национальной политики и профилактика экстремизма"
</t>
    </r>
    <r>
      <rPr>
        <sz val="16"/>
        <rFont val="Times New Roman"/>
        <family val="2"/>
        <charset val="204"/>
      </rPr>
      <t xml:space="preserve">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</si>
  <si>
    <t>Подготовлен порядок предоставления субсидии на возмещение части затрат застройщикам (инвесторам) по строительству объектов инженерной инфраструктуры. Отбор участников для получения субсидии и ее выплата будут осуществлены в ноябре-декабре 2019 года.</t>
  </si>
  <si>
    <t>Закупки на приобретение жилых помещений для участников программы будут размещены  (185 кв.) после определения номенклатуры необходимых жилых помещений.</t>
  </si>
  <si>
    <t xml:space="preserve">Заключен муниципальный контракт на выполнение проектно-изыскательских работ по определению границ зон затопления, подтопления на территории муниципального образования №26/2018 от 29.10.2018г с АО "Сибземпроект". Сумма по контракту 43100,0 тыс.руб., на 2018 год - 12139,1 тыс.руб. Срок выполнения работ - 31.12.2019г. </t>
  </si>
  <si>
    <t xml:space="preserve">Заключен муниципальный контракт на выполнении проектно-изыскательских работ по разработке проекта  планировки и проекта межевания территории 3ПЛ2, предусматривающий индивидуальное жилое строительство в городе Сургуте с ООО "Архивариус", сумма контракта 2214,3 тыс.руб. Срок выполнения работ - 01.12.2019 года. </t>
  </si>
  <si>
    <t xml:space="preserve">Объект введен в эксплуатацию. Разрешение на ввод № 86-ru-86310000-51 от 13.09.2019.  
Остаток средств в размере 4 667,86 тыс. руб. - экономия по результатам проведенной закупки и заключения муниципального контракта, а также по факту выполнения работ. </t>
  </si>
  <si>
    <t xml:space="preserve">Заключен муниципальный контракт на выполнение работ по строительству объекта с ООО "ЮВиС" №9/2019 от 31.05.2019. Сумма по контракту 3779877,5 тыс.руб. (сети - 87276,0 тыс.руб., дорога - 290711,5 тыс.руб.) Срок выполнения работ -  31.10.2019г  
Выполнены работы по устройству  дренирующего слоя  из песка  при устройстве дорожных одежд, по устройству  основания (нижний и верхний слой) из черного щебня, демонтажные работы, дождевая канализация на сумму - 23994,7 тыс.руб. Заявка направлена на согласование, оплата будет произведена в следующем отчетном периоде. Ведутся работы по переустройству сетей связи, работы по переврезке инженерных сетей тепло-водоснабжения.
Ввод объекта в эксплуатацию планируется в 2020 году.  </t>
  </si>
  <si>
    <t xml:space="preserve">   На 01.10.2019 участниками мероприятия числится 51 молодая семья. Между Департаментом строительства ХМАО - Югры и Администрацией города заключено соглашение о предоставлении в 2019 году субсидии из бюджета Ханты-Мансийского автономного округа - Югры бюджету муниципального образования ХМАО-Югры город Сургут на софинансирование расходных обязательств муниципального образования ХМАО-Югры город Сургут на предоставление социальных выплат молодым семьям. Согласно выписке из Приказа Департамента строительства ХМАО-Югры от 20.12.2018 № 401-п, в список молодых семей-претендентов на получение социальных выплат в 2019 году включено 4 семьи. 
По состоянию на 01.10.2019 4 молодым семьям выдано свидетельство о праве на получение социальной выплаты, из них:
- 2 молодым семьям перечислены социальные выплаты;
- 1 молодой семье перечисление соц.выплаты будет произведено после подписания заявки на перечисление бюджетных средств Департаментом строительства ХМАО-Югры;                                                                            
- 1 молодая семья, получившая свидетельство, в стадии подбора вариантов приобретения жилья.
</t>
  </si>
  <si>
    <r>
      <rPr>
        <u/>
        <sz val="16"/>
        <rFont val="Times New Roman"/>
        <family val="1"/>
        <charset val="204"/>
      </rPr>
      <t>ДАиГ:</t>
    </r>
    <r>
      <rPr>
        <sz val="16"/>
        <rFont val="Times New Roman"/>
        <family val="1"/>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
</t>
    </r>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01.10.2019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доведенных лимитов федерального бюджета в 2019 году планируется предоставить субсидию всем льготополучателям, включенным в список, подтвердившим право на обеспечение жильем за счет средств федерального бюджета.
     По состоянию на 01.10.2019: 
- 11 гражданам перечислена субсидия;                                                                                                                                                                                                                 
- 4 гражданам отказано в предоставлении субсидии в связи с утратой права на обеспечение жильем за счет средств федерального бюджета;
- 2 граждан не предоставили документы для принятия решения о выдаче гарантийного письма;   
- 8 граждан отказались от получения субсидий на основании личного заявления; 
- 3 граждан, получившие гарантийные письма , в стадии подбора вариантов приобретения жилья.
       </t>
    </r>
  </si>
  <si>
    <r>
      <t>Государственная программа "Социальное и демографическое развитие"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</si>
  <si>
    <r>
      <t>Государственная программа "Развитие экономического потенциала"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
3. Субсидии на развитие многофункциональных центров предоставления государственных и муниципальных услуг).</t>
    </r>
  </si>
  <si>
    <r>
      <t xml:space="preserve">Государственная программа "Развитие государственной гражданской и муниципальной службы"
</t>
    </r>
    <r>
      <rPr>
        <sz val="16"/>
        <rFont val="Times New Roman"/>
        <family val="2"/>
        <charset val="204"/>
      </rPr>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</si>
  <si>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r>
      <t xml:space="preserve">Государственная программа Ханты-Мансийского автономного округа – Югры "Профилактика правонарушений и обеспечение отдельных прав граждан"
</t>
    </r>
    <r>
      <rPr>
        <sz val="16"/>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6.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t>
    </r>
  </si>
  <si>
    <r>
      <rPr>
        <u/>
        <sz val="16"/>
        <rFont val="Times New Roman"/>
        <family val="2"/>
        <charset val="204"/>
      </rPr>
      <t xml:space="preserve">АГ: </t>
    </r>
    <r>
      <rPr>
        <sz val="16"/>
        <rFont val="Times New Roman"/>
        <family val="2"/>
        <charset val="204"/>
      </rPr>
      <t xml:space="preserve">В рамках реализации  переданного государственного полномочия осуществляется деятельность  в сфере обращения с твердыми коммунальными отходами. Производятся расходы по выплате заработной платы, а также по поставке бумаги и конвертов. 
</t>
    </r>
  </si>
  <si>
    <r>
      <t xml:space="preserve">АГ: </t>
    </r>
    <r>
      <rPr>
        <sz val="16"/>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01.10.2019 произведена выплата заработной платы за январь-август и первую половину сентября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u/>
        <sz val="16"/>
        <rFont val="Times New Roman"/>
        <family val="2"/>
        <charset val="204"/>
      </rPr>
      <t xml:space="preserve">
</t>
    </r>
  </si>
  <si>
    <r>
      <rPr>
        <u/>
        <sz val="16"/>
        <rFont val="Times New Roman"/>
        <family val="1"/>
        <charset val="204"/>
      </rPr>
      <t>УППЭК:</t>
    </r>
    <r>
      <rPr>
        <sz val="16"/>
        <rFont val="Times New Roman"/>
        <family val="1"/>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договоры:
1. С ООО "СПЕЦБИОТЕХ" :
- на оказание услуг по  акарицидной (трехкратной)  обработке  территорий г. Сургута ХМАО-Югры  на сумму 711,9 тыс. руб. Площадь, подлежащая обработке 416,27 га., фактически обработано 414,5га.
- на оказание услуг по ларвицидной (двукратной) обработке открытых водоемов г. Сургута ХМАО-Югры  на сумму 237,2 тыс. руб. 
Площадь, подлежащая обработке 326,17 га., фактически обработано 326,17 га.
- на оказание услуг по дератизации (двукратной) селитебной зоны территорий г. Сургута ХМАО-Югры  на сумму 152,1 тыс. руб.
Площадь, подлежащая обработке 232,30 га, фактически  обработано 232,30 га.</t>
    </r>
    <r>
      <rPr>
        <sz val="16"/>
        <color rgb="FFFF0000"/>
        <rFont val="Times New Roman"/>
        <family val="2"/>
        <charset val="204"/>
      </rPr>
      <t xml:space="preserve">
</t>
    </r>
    <r>
      <rPr>
        <sz val="16"/>
        <rFont val="Times New Roman"/>
        <family val="1"/>
        <charset val="204"/>
      </rPr>
      <t xml:space="preserve">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Срок оказания услуг - по 20.10.2019 года.
Площадь подлежащая контролю эффективности:
- акарицидные обработки – 41,63 га;
- ларвицидные обработки – 32,62 га;
- дератизация – 23,23 га.
Исполнение 100% 
Оплата будет произведена в октябре  2019 года.
1 626,01 тыс.руб. - экономия, сложившаяся в результате уточнения цены договоров по итогам проведения процедур конкурентных закупок.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</si>
  <si>
    <r>
      <t xml:space="preserve">Государственная программа "Развитие образования"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</si>
  <si>
    <r>
      <rPr>
        <u/>
        <sz val="16"/>
        <rFont val="Times New Roman"/>
        <family val="1"/>
        <charset val="204"/>
      </rPr>
      <t>КУИ</t>
    </r>
    <r>
      <rPr>
        <sz val="16"/>
        <rFont val="Times New Roman"/>
        <family val="1"/>
        <charset val="204"/>
      </rPr>
      <t>: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В соответствии с поступившими заявками предоставлена субсидия   участникам в объеме 910 тыс.рублей.</t>
    </r>
    <r>
      <rPr>
        <sz val="16"/>
        <color rgb="FFFF0000"/>
        <rFont val="Times New Roman"/>
        <family val="2"/>
        <charset val="204"/>
      </rPr>
      <t xml:space="preserve">
</t>
    </r>
    <r>
      <rPr>
        <u/>
        <sz val="16"/>
        <rFont val="Times New Roman"/>
        <family val="1"/>
        <charset val="204"/>
      </rPr>
      <t>ДГХ</t>
    </r>
    <r>
      <rPr>
        <sz val="16"/>
        <rFont val="Times New Roman"/>
        <family val="1"/>
        <charset val="204"/>
      </rPr>
      <t>: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осуществляется в рамках муниципальной программы. Запланированный объем по контракту 203 собаки.</t>
    </r>
    <r>
      <rPr>
        <sz val="16"/>
        <color rgb="FFFF0000"/>
        <rFont val="Times New Roman"/>
        <family val="2"/>
        <charset val="204"/>
      </rPr>
      <t xml:space="preserve">
</t>
    </r>
    <r>
      <rPr>
        <sz val="16"/>
        <rFont val="Times New Roman"/>
        <family val="1"/>
        <charset val="204"/>
      </rPr>
      <t>По состоянию на 01.10.2019  в рамках контракта принято выполнение на сумму 1 600,14 тыс.руб., из них средства окружного бюджета  1 103,5 тыс.руб. Средства окружного бюджета исполнены в полном объеме.</t>
    </r>
    <r>
      <rPr>
        <sz val="16"/>
        <color rgb="FFFF0000"/>
        <rFont val="Times New Roman"/>
        <family val="2"/>
        <charset val="204"/>
      </rPr>
      <t xml:space="preserve">
</t>
    </r>
    <r>
      <rPr>
        <u/>
        <sz val="16"/>
        <rFont val="Times New Roman"/>
        <family val="1"/>
        <charset val="204"/>
      </rPr>
      <t>УБУиО</t>
    </r>
    <r>
      <rPr>
        <sz val="16"/>
        <rFont val="Times New Roman"/>
        <family val="1"/>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Денежные средства будут освоены в течение года.
</t>
    </r>
    <r>
      <rPr>
        <sz val="16"/>
        <color rgb="FFFF0000"/>
        <rFont val="Times New Roman"/>
        <family val="2"/>
        <charset val="204"/>
      </rPr>
      <t xml:space="preserve">
</t>
    </r>
  </si>
  <si>
    <t>Заключены муниципальные контракты на приобретение 369 жилых помещений на общую сумму 1 032 062,1 тыс.руб. Осуществляется оплата.</t>
  </si>
  <si>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- 452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t>
    </r>
    <r>
      <rPr>
        <sz val="16"/>
        <color rgb="FFFF0000"/>
        <rFont val="Times New Roman"/>
        <family val="2"/>
        <charset val="204"/>
      </rPr>
      <t xml:space="preserve">
</t>
    </r>
    <r>
      <rPr>
        <sz val="16"/>
        <rFont val="Times New Roman"/>
        <family val="1"/>
        <charset val="204"/>
      </rPr>
      <t xml:space="preserve">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21%. 
Выполнены работы по устройству ростверков, по устройству фундаментов, по устройству ленточных фундаментов, работы по бетонированию конструкций внутренних стен , наружных стен, установка каркасов и сеток лестничных клеток. Осуществляется бетонирование конструкций перекрытий.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с момента подписания контракта по 17.12.2020 г.  Получено разрешение на строительство №86-ru86310000-66-2019 от 01.08.2019. Ведутся подготовительные работы (вырубка кустарников, демонтажные работы), забивка свай под динамическое испытание, выполнено динамическое испытание свай.  Приняты выполненные работы на сумму 3 183,7 тыс.руб, будут оплачены в следующем отчетном периоде.
Общая строительная готовность - 7%.
Заключен МК №18/2019 от 21.08.2019 на оказание услуг по проведению авторского надзора  на сумму 1 567,3 тыс. руб       
     </t>
    </r>
    <r>
      <rPr>
        <sz val="16"/>
        <color rgb="FFFF0000"/>
        <rFont val="Times New Roman"/>
        <family val="2"/>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</si>
  <si>
    <r>
      <rPr>
        <u/>
        <sz val="16"/>
        <rFont val="Times New Roman"/>
        <family val="1"/>
        <charset val="204"/>
      </rPr>
      <t>ДГХ</t>
    </r>
    <r>
      <rPr>
        <sz val="16"/>
        <rFont val="Times New Roman"/>
        <family val="1"/>
        <charset val="204"/>
      </rPr>
      <t xml:space="preserve">:  
Заключены муниципальные контракты на ремонт автомобильных дорог на сумму 611 477,7 тыс.руб., из них средства федерального бюджета 276 164,0 тыс. рублей, окружного бюджета 301 782,3 тыс.руб, средства городского бюджета 33 531,4 тыс.руб. В рамках реализации государственной программы предусмотрен ремонт 260,6 тыс.м2 автомобильных дорог.  
По состоянию на 01.10.2019 объем фактически выполненных работ составляет 188,5 тыс. кв.м.
В соответствии заключенными муниципальными контрактами срок выполнения работ - 31.10.2019, оплата до 31.12.2019.
548,02 тыс.рублей - экономия в результате уточнения объемов работ (расторжение контрактов).
</t>
    </r>
    <r>
      <rPr>
        <u/>
        <sz val="16"/>
        <rFont val="Times New Roman"/>
        <family val="1"/>
        <charset val="204"/>
      </rPr>
      <t>ДАиГ</t>
    </r>
    <r>
      <rPr>
        <sz val="16"/>
        <rFont val="Times New Roman"/>
        <family val="1"/>
        <charset val="204"/>
      </rPr>
      <t>:В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Аукционы проводимые в мае-июле 2019 года были признан несостоявшимся, т.к. не подано ни одной заявки на участие в аукционах. Очередное размещение закупки состоялось 30.07.2019г. Аукцион состоялся. Победитель  - ООО СК «ЮВиС», цена контракта 937389,7 тыс.руб. Заключен  муниципальный контракт №22/2019 от 23.08.2019 г Срок выполнения работ - 31.08.2021 года. 
2. "Улица Маяковского от ул.30 лет Победы до ул.Университетская" Заключен муниципальный контракт на выполнение работ по строительству объекта с ООО "ЮВиС" №9/2019 от 31.05.2019. Сумма по контракту 3779877,5 тыс.руб. (сети - 87276,0 тыс.руб., дорога - 290711,5 тыс.руб.) Срок выполнения работ -  31.10.2019г  Выполнены работы по устройству  дренирующего слоя  из песка  при устройстве дорожных одежд, по устройству  основания (нижний и верхний слой) из черного щебня, демонтажные работы, дождевая канализация на сумму - 33565,1 тыс.руб. Заявка направлена на согласование, оплата будет произведена в следующем отчетном периоде.
Ввод объекта в эксплуатацию планируется в 2020 году. 
 3. "Улица Киртбая от  ул. 1 "З" до ул. 3 "З" Объект введен в эксплуатацию. Разрешение на ввод № 86-ru-86310000-51 от 13.09.2019.</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На 01.10.2019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t>
    </r>
    <r>
      <rPr>
        <sz val="16"/>
        <color rgb="FFFF0000"/>
        <rFont val="Times New Roman"/>
        <family val="2"/>
        <charset val="204"/>
      </rPr>
      <t xml:space="preserve">
</t>
    </r>
    <r>
      <rPr>
        <u/>
        <sz val="16"/>
        <color rgb="FFFF0000"/>
        <rFont val="Times New Roman"/>
        <family val="2"/>
        <charset val="204"/>
      </rPr>
      <t/>
    </r>
  </si>
  <si>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01.10.2019 по указанным объектам выполнено следующее:
СГМУП "Горводоканал" разработана проектно-сметная документация. Получено заключение о достоверности сметной стоимости по результатам экспертизы АУ ХМАО-Югры "Управление государственной экспертизы проектной документации и ценообразования в строительстве". Заключен договор на выполнение работ, срок выполнения - 15.11.2019. Заключено между СГМУП "Горводоканал" и Администрацией города соглашение на сумму 2 484,3 тыс.руб.
СГМУП "Тепловик" направлены документы в АУ ХМАО – Югры "Управление государственной экспертизы проектной документации и ценообразования в строительстве" для проведения государственной экспертизы по определению достоверной сметной стоимости объектов.  По объекту "Капитальный ремонт теплообменников Котельной № 1 пос.Юность и Котельной пос.Лунный" размещена документация на электронной площадке 23.09.2019.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5 395,0 тыс.руб. По состоянию на 01.10.2019 предоставлена субсидия в сумме 2 918,4 тыс.руб., в том числе кредиторская задолженность за 2018 год - 68,3 тыс.руб.
2) УБУиО: расходы на оплату труда для осуществления переданного государственного полномочия (оплата  - декабрь 2019).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01.10.2019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17,677 тыс.руб.;
- от 02.08.2019 № МК-50-19 (ДС № 1 от 06.09.2019) на капитальный ремонт по замене оконных блоков в здании МБОУ СОШ № 8 имени Сибирцева А.Н., на сумму 4 888,62423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1,05 км, выполнено 0,604 км; техперевооружению магистральных тепловых сетей в количестве 1 353 пог.м.; выполнено 1 323 пог.м;  по техперевооружению сетей освещения в количестве 3 ед.; выполнено в полном объеме; замене светильников  на объектах предприятий в количестве  41 ед. , выполнено в количестве 43 ед.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Средства будут освоены до конца 2019 года. 
222,1 тыс.руб. - экономия, сложившаяся в результате уточнения цены договоров по итогам проведения процедур конкурентных закупок.
2) ДГХ: Благоустройство придомовых территорий по 5 адресам (ул. Гагарина, 10, ул. Мира, 5, 7, ул. Островского, 9,19).
По состоянию на 01.10.2019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По адресу пр-т Мира, 5, 7 работы выполнены на 95%: асфальтирование проездов и тротуаров. установка скамеек и урн - выполнено.  В ходе  работ выяснилась необходимость обустройства  ранее не запланированного водоотводного лотка -  работы по  его обустройству - в стадии завершения.
По адресу ул. Островского, 9, 19 работы выполнены на 90%:  ремонт и асфальтирование проездов и тротуаров выполнено. Освещение - выполнена прокладка электрического кабеля, ведутся работы по установке 4-х опор.
По адресу ул. Гагарина, 10 работы выполнены на 100% ,  оплачены в полном объеме.
3) ДАиГ: ведется строительство объектов:
1. "Пешеходный мост в сквере "Старожилов" в г.Сургуте".Получено уведомление о невозможности финансирования строительства объекта за счет средств федеральной субсидии (№33-Исх-4727 от 05.09.2019). Строительство объетка будет осуществляться за счет средств местного бюджета (МК № 11/2019 от 12.07.2019 на выполнение работ по строительству объекта с ООО "СтройИмидж", сумма контракта 21 810,35 тыс.руб. Срок выполнения работ - 31.10.2019). Неисполнение в связи с замещением средств субсидии средствами местного бюджета составит 21 841,78 тыс. рублей.
2.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3.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Срок выполнения работ: с момента подписания контракта по 31.10.2019. Остаток средств в размере 19 180,49 тыс. рублей -  экономия по результатам проведенных закупок.   </t>
  </si>
  <si>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01.10.2019 заключены и исполнены контракты на приобретение оборудования и программного обеспечения. </t>
    </r>
    <r>
      <rPr>
        <sz val="16"/>
        <color rgb="FFFF0000"/>
        <rFont val="Times New Roman"/>
        <family val="2"/>
        <charset val="204"/>
      </rPr>
      <t xml:space="preserve">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01.10.2019 по 26 предпринимателям изданы постановления Администрации города "О предоставлении субсидии субъектам малого и среднего предпринимательства" на общую сумму 5 027,75 тыс. рублей.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по состоянию на 01.10.2019 в бюджете предусмотрены средства в размере 3 210,23 тыс.рублей (софинансирования  местного бюджета на развитие многофункциональных центров предоставления государственных и муниципальных услуг)
В связи с уменьшением объема субсидии в сентябре 2019 года в соответствии с уведомлением Департамента финансов ХМАО- Югры от 12.09.2019 №600/15/007/2/600050101/82360 в размере 28 892,11 тыс.рублей, средства местного бюджета подлежат распределению на другие цели. 
</t>
    </r>
    <r>
      <rPr>
        <sz val="16"/>
        <color rgb="FFFF0000"/>
        <rFont val="Times New Roman"/>
        <family val="2"/>
        <charset val="204"/>
      </rPr>
      <t xml:space="preserve">
</t>
    </r>
  </si>
  <si>
    <r>
      <rPr>
        <u/>
        <sz val="16"/>
        <rFont val="Times New Roman"/>
        <family val="1"/>
        <charset val="204"/>
      </rPr>
      <t>АГ:</t>
    </r>
    <r>
      <rPr>
        <sz val="16"/>
        <rFont val="Times New Roman"/>
        <family val="1"/>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6 образовательных учреждений, подведомственных департаменту образования.
Для обеспечения реализации мероприятий государственной программы  по состоянию на 30.09.2019 между КУ ХМАО-Югры «Сургутский центр занятости населения» и образовательными учреждениями заключены договоры на общую сумму 349 911,96 руб., в соответствии с которыми будут временно трудоустроены 5 человек., и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t>
    </r>
    <r>
      <rPr>
        <sz val="16"/>
        <color rgb="FFFF0000"/>
        <rFont val="Times New Roman"/>
        <family val="2"/>
        <charset val="204"/>
      </rPr>
      <t xml:space="preserve"> 
</t>
    </r>
    <r>
      <rPr>
        <u/>
        <sz val="16"/>
        <rFont val="Times New Roman"/>
        <family val="1"/>
        <charset val="204"/>
      </rPr>
      <t>АГ (ДК)</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 спортивное учреждение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организации проведения стажировки выпускников профессиональных образовательных организаций и образовательных организаций высшего образования в возрасте до 25 лет и на выплату заработной платы несовершеннолетним гражданам, которые будут трудоустроены в свободное от учебы время.</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t>
    </r>
    <r>
      <rPr>
        <sz val="16"/>
        <color rgb="FFFF0000"/>
        <rFont val="Times New Roman"/>
        <family val="2"/>
        <charset val="204"/>
      </rPr>
      <t xml:space="preserve">
</t>
    </r>
    <r>
      <rPr>
        <u/>
        <sz val="16"/>
        <color rgb="FFFF0000"/>
        <rFont val="Times New Roman"/>
        <family val="2"/>
        <charset val="204"/>
      </rPr>
      <t/>
    </r>
  </si>
  <si>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январь-август и первую половину сентября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форменной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дополнительное соглашение №56/1 по факту исполненных средств. Ожидаемое неисполнение составит 169,44 тыс.рублей. </t>
    </r>
    <r>
      <rPr>
        <sz val="16"/>
        <color rgb="FFFF0000"/>
        <rFont val="Times New Roman"/>
        <family val="2"/>
        <charset val="204"/>
      </rPr>
      <t xml:space="preserve">
     </t>
    </r>
    <r>
      <rPr>
        <sz val="16"/>
        <rFont val="Times New Roman"/>
        <family val="1"/>
        <charset val="204"/>
      </rPr>
      <t xml:space="preserve">  4. За счет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запланированы расходы на проведение в 4 квартале 2019 года обучающих занятий для актива территориальных общественных самоуправлений и иных жителей, принимающих участие в развитии форм непосредственного осуществления населением местного самоуправления.</t>
    </r>
    <r>
      <rPr>
        <sz val="16"/>
        <color rgb="FFFF0000"/>
        <rFont val="Times New Roman"/>
        <family val="2"/>
        <charset val="204"/>
      </rPr>
      <t xml:space="preserve">
</t>
    </r>
    <r>
      <rPr>
        <u/>
        <sz val="16"/>
        <color rgb="FFFF0000"/>
        <rFont val="Times New Roman"/>
        <family val="2"/>
        <charset val="204"/>
      </rPr>
      <t/>
    </r>
  </si>
  <si>
    <r>
      <t xml:space="preserve">
</t>
    </r>
    <r>
      <rPr>
        <u/>
        <sz val="16"/>
        <rFont val="Times New Roman"/>
        <family val="1"/>
        <charset val="204"/>
      </rPr>
      <t>АГ(ДК):</t>
    </r>
    <r>
      <rPr>
        <sz val="16"/>
        <rFont val="Times New Roman"/>
        <family val="1"/>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 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библиотек и комплектование книжных фондов муниципальных общедоступных библиотек (МБУК "ЦБС"). Договоры заключены, по условиям договоров оплата будет осуществлена в 4 квартале.</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исполнены в полном объеме.               </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Проведены аукционы в электронной форме и заключены контракты и договоры. По условиям договоров оплата будет осуществлена в 4 квартале.   </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 xml:space="preserve">АГ: </t>
    </r>
    <r>
      <rPr>
        <sz val="16"/>
        <rFont val="Times New Roman"/>
        <family val="1"/>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</si>
  <si>
    <r>
      <rPr>
        <sz val="16"/>
        <rFont val="Times New Roman"/>
        <family val="1"/>
        <charset val="204"/>
      </rPr>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На 01.10.2019 спортсмены участвовали в тренировочных сборах и мероприятиях на территории России и за рубежом.                                                                                                                                                                                                                                                                                                                                                                                                                                                                                                                                                                                                                                                                                                                                                                                                                                                                                                                                                                                                                         </t>
    </r>
    <r>
      <rPr>
        <sz val="16"/>
        <color rgb="FFFF0000"/>
        <rFont val="Times New Roman"/>
        <family val="2"/>
        <charset val="204"/>
      </rPr>
      <t xml:space="preserve">                                                                                                                                                                                                                                                                          </t>
    </r>
    <r>
      <rPr>
        <sz val="16"/>
        <rFont val="Times New Roman"/>
        <family val="1"/>
        <charset val="204"/>
      </rPr>
      <t>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Дополнительное соглашение о предоставлении субсидии на иные цели между куратором - управлением физической культуры и спорта и подведомственными учреждениями находится на стадии подписания. Бюджетные ассигнования будут использованы в 4 квартале 2019 года.</t>
    </r>
  </si>
  <si>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01.10.2019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1 139,66 тыс. рублей (20%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01.10.2019   выполнены и оплачены работы по ремонту квартир по ул. Университетская, 31, кв. 435, ул. Ф. Показаньева, 10/1, кв. 56, ул.  Чехова, 7, кв. 170.
Ремонт жилого помещения по адресу пр. Набережный, 72,кв.44 планируется к выполнению до 14.10.2019.
Планируется заключить муниципальные контракты на ремонт жилых помещений детям-сиротам по 3 адресам общей площадью 101,3 м2 (ул. Мечникова, 4, кв. 30; ул. Московская, 34, кв. 32,  ул. А. Усольцева, 26 кв. 274).</t>
    </r>
    <r>
      <rPr>
        <sz val="16"/>
        <color rgb="FFFF0000"/>
        <rFont val="Times New Roman"/>
        <family val="2"/>
        <charset val="204"/>
      </rPr>
      <t xml:space="preserve">
</t>
    </r>
    <r>
      <rPr>
        <u/>
        <sz val="16"/>
        <rFont val="Times New Roman"/>
        <family val="1"/>
        <charset val="204"/>
      </rPr>
      <t>ДАиГ</t>
    </r>
    <r>
      <rPr>
        <sz val="16"/>
        <rFont val="Times New Roman"/>
        <family val="1"/>
        <charset val="204"/>
      </rPr>
      <t>: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не состоялись, т.к. по окончании срока подачи заявок на участие в аукционах не подано ни одной заявки. Очередные закупки на приобретение жилых помещений будут размещены в октябре 2019 года. 
212,24 тыс. руб. - экономия, сложившаяся в результате торгов.</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01.10.2019 приобретено 198 путевок.</t>
    </r>
  </si>
  <si>
    <t xml:space="preserve">АГ(ДК): В рамках реализации государственной программы заключено соглашение от 04.03.2019 №44 о предоставлении субсидии местному бюджету из бюджета ХМАО-Югры.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 Бюджетные ассигнования исполнены в полном объеме.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</si>
</sst>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quot;$&quot;#,##0_);\(&quot;$&quot;#,##0\)"/>
    <numFmt numFmtId="167" formatCode="&quot;р.&quot;#,##0_);\(&quot;р.&quot;#,##0\)"/>
  </numFmts>
  <fonts count="45"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20"/>
      <name val="Times New Roman"/>
      <family val="2"/>
      <charset val="204"/>
    </font>
    <font>
      <sz val="18"/>
      <name val="Times New Roman"/>
      <family val="2"/>
      <charset val="204"/>
    </font>
    <font>
      <b/>
      <sz val="20"/>
      <color rgb="FFFF0000"/>
      <name val="Times New Roman"/>
      <family val="2"/>
      <charset val="204"/>
    </font>
    <font>
      <sz val="20"/>
      <color rgb="FFFF0000"/>
      <name val="Times New Roman"/>
      <family val="2"/>
      <charset val="204"/>
    </font>
    <font>
      <sz val="24"/>
      <color rgb="FFFF0000"/>
      <name val="Times New Roman"/>
      <family val="2"/>
      <charset val="204"/>
    </font>
    <font>
      <b/>
      <i/>
      <sz val="20"/>
      <color rgb="FFFF0000"/>
      <name val="Times New Roman"/>
      <family val="2"/>
      <charset val="204"/>
    </font>
    <font>
      <sz val="16"/>
      <color rgb="FFFF0000"/>
      <name val="Times New Roman"/>
      <family val="2"/>
      <charset val="204"/>
    </font>
    <font>
      <u/>
      <sz val="16"/>
      <color rgb="FFFF0000"/>
      <name val="Times New Roman"/>
      <family val="2"/>
      <charset val="204"/>
    </font>
    <font>
      <i/>
      <sz val="20"/>
      <color rgb="FFFF0000"/>
      <name val="Times New Roman"/>
      <family val="2"/>
      <charset val="204"/>
    </font>
    <font>
      <b/>
      <sz val="16"/>
      <color rgb="FFFF0000"/>
      <name val="Times New Roman"/>
      <family val="2"/>
      <charset val="204"/>
    </font>
    <font>
      <b/>
      <i/>
      <sz val="16"/>
      <color rgb="FFFF0000"/>
      <name val="Times New Roman"/>
      <family val="2"/>
      <charset val="204"/>
    </font>
    <font>
      <i/>
      <sz val="18"/>
      <color rgb="FFFF0000"/>
      <name val="Times New Roman"/>
      <family val="2"/>
      <charset val="204"/>
    </font>
    <font>
      <sz val="18"/>
      <color rgb="FFFF0000"/>
      <name val="Times New Roman"/>
      <family val="2"/>
      <charset val="204"/>
    </font>
    <font>
      <b/>
      <i/>
      <sz val="18"/>
      <color rgb="FFFF0000"/>
      <name val="Times New Roman"/>
      <family val="2"/>
      <charset val="204"/>
    </font>
    <font>
      <i/>
      <sz val="16"/>
      <color rgb="FFFF0000"/>
      <name val="Times New Roman"/>
      <family val="2"/>
      <charset val="204"/>
    </font>
    <font>
      <b/>
      <sz val="18"/>
      <color rgb="FFFF0000"/>
      <name val="Times New Roman"/>
      <family val="2"/>
      <charset val="204"/>
    </font>
    <font>
      <i/>
      <sz val="16"/>
      <name val="Times New Roman"/>
      <family val="2"/>
      <charset val="204"/>
    </font>
    <font>
      <i/>
      <sz val="20"/>
      <name val="Times New Roman"/>
      <family val="2"/>
      <charset val="204"/>
    </font>
    <font>
      <sz val="16"/>
      <color rgb="FFFF0000"/>
      <name val="Times New Roman"/>
      <family val="1"/>
      <charset val="204"/>
    </font>
    <font>
      <sz val="24"/>
      <name val="Times New Roman"/>
      <family val="2"/>
      <charset val="204"/>
    </font>
    <font>
      <u/>
      <sz val="18"/>
      <name val="Times New Roman"/>
      <family val="2"/>
      <charset val="204"/>
    </font>
    <font>
      <b/>
      <sz val="20"/>
      <name val="Times New Roman"/>
      <family val="2"/>
      <charset val="204"/>
    </font>
    <font>
      <sz val="16"/>
      <name val="Times New Roman"/>
      <family val="2"/>
      <charset val="204"/>
    </font>
    <font>
      <b/>
      <i/>
      <sz val="16"/>
      <name val="Times New Roman"/>
      <family val="2"/>
      <charset val="204"/>
    </font>
    <font>
      <b/>
      <i/>
      <sz val="20"/>
      <name val="Times New Roman"/>
      <family val="2"/>
      <charset val="204"/>
    </font>
    <font>
      <i/>
      <sz val="18"/>
      <name val="Times New Roman"/>
      <family val="2"/>
      <charset val="204"/>
    </font>
    <font>
      <i/>
      <sz val="16"/>
      <name val="Times New Roman"/>
      <family val="1"/>
      <charset val="204"/>
    </font>
    <font>
      <sz val="20"/>
      <name val="Times New Roman"/>
      <family val="1"/>
      <charset val="204"/>
    </font>
    <font>
      <b/>
      <sz val="16"/>
      <name val="Times New Roman"/>
      <family val="2"/>
      <charset val="204"/>
    </font>
    <font>
      <sz val="16"/>
      <name val="Times New Roman"/>
      <family val="1"/>
      <charset val="204"/>
    </font>
    <font>
      <u/>
      <sz val="16"/>
      <name val="Times New Roman"/>
      <family val="1"/>
      <charset val="204"/>
    </font>
    <font>
      <sz val="12"/>
      <name val="Times New Roman"/>
      <family val="2"/>
      <charset val="204"/>
    </font>
    <font>
      <u/>
      <sz val="16"/>
      <name val="Times New Roman"/>
      <family val="2"/>
      <charset val="20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35">
    <xf numFmtId="0" fontId="0" fillId="0" borderId="0" xfId="0"/>
    <xf numFmtId="4" fontId="14" fillId="0" borderId="0" xfId="0" applyNumberFormat="1" applyFont="1" applyFill="1" applyAlignment="1">
      <alignment horizontal="left" vertical="top" wrapText="1"/>
    </xf>
    <xf numFmtId="0" fontId="14" fillId="0" borderId="0" xfId="0" applyFont="1" applyFill="1" applyAlignment="1">
      <alignment horizontal="left" vertical="top" wrapText="1"/>
    </xf>
    <xf numFmtId="0" fontId="15" fillId="0" borderId="0" xfId="0" applyFont="1" applyFill="1" applyAlignment="1">
      <alignment horizontal="left" vertical="top" wrapText="1"/>
    </xf>
    <xf numFmtId="0" fontId="15" fillId="2" borderId="0" xfId="0" applyFont="1" applyFill="1" applyAlignment="1">
      <alignment horizontal="left" vertical="top" wrapText="1"/>
    </xf>
    <xf numFmtId="0" fontId="14" fillId="0" borderId="1" xfId="0" applyFont="1" applyFill="1" applyBorder="1" applyAlignment="1" applyProtection="1">
      <alignment horizontal="justify" vertical="top" wrapText="1"/>
      <protection locked="0"/>
    </xf>
    <xf numFmtId="0" fontId="24" fillId="0" borderId="0" xfId="0" applyFont="1" applyFill="1" applyAlignment="1">
      <alignment horizontal="left" vertical="top" wrapText="1"/>
    </xf>
    <xf numFmtId="0" fontId="24" fillId="2" borderId="0" xfId="0" applyFont="1" applyFill="1" applyAlignment="1">
      <alignment horizontal="left" vertical="top" wrapText="1"/>
    </xf>
    <xf numFmtId="0" fontId="26" fillId="2" borderId="1" xfId="0" applyFont="1" applyFill="1" applyBorder="1" applyAlignment="1">
      <alignment horizontal="justify" vertical="top" wrapText="1"/>
    </xf>
    <xf numFmtId="0" fontId="29" fillId="0" borderId="0" xfId="0" applyFont="1" applyFill="1" applyAlignment="1">
      <alignment horizontal="left"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justify" vertical="top" wrapText="1"/>
    </xf>
    <xf numFmtId="4" fontId="15" fillId="0" borderId="0" xfId="0" applyNumberFormat="1" applyFont="1" applyFill="1" applyBorder="1" applyAlignment="1">
      <alignment vertical="top" wrapText="1"/>
    </xf>
    <xf numFmtId="2" fontId="15" fillId="0" borderId="0" xfId="0" applyNumberFormat="1" applyFont="1" applyFill="1" applyBorder="1" applyAlignment="1">
      <alignment vertical="top" wrapText="1"/>
    </xf>
    <xf numFmtId="9" fontId="15" fillId="0" borderId="0" xfId="0" applyNumberFormat="1" applyFont="1" applyFill="1" applyBorder="1" applyAlignment="1">
      <alignment vertical="top" wrapText="1"/>
    </xf>
    <xf numFmtId="4" fontId="15" fillId="2" borderId="0" xfId="0" applyNumberFormat="1" applyFont="1" applyFill="1" applyBorder="1" applyAlignment="1">
      <alignment vertical="top" wrapText="1"/>
    </xf>
    <xf numFmtId="0" fontId="16" fillId="0" borderId="0" xfId="0" applyFont="1" applyFill="1" applyAlignment="1">
      <alignment horizontal="justify" vertical="top" wrapText="1"/>
    </xf>
    <xf numFmtId="0" fontId="15" fillId="0" borderId="0" xfId="0" applyFont="1" applyFill="1" applyAlignment="1">
      <alignment vertical="top" wrapText="1"/>
    </xf>
    <xf numFmtId="4" fontId="29" fillId="0" borderId="0" xfId="0" applyNumberFormat="1" applyFont="1" applyFill="1" applyAlignment="1">
      <alignment horizontal="left" vertical="top" wrapText="1"/>
    </xf>
    <xf numFmtId="4" fontId="15" fillId="2" borderId="1" xfId="0" applyNumberFormat="1" applyFont="1" applyFill="1" applyBorder="1" applyAlignment="1" applyProtection="1">
      <alignment horizontal="center" vertical="top" wrapText="1"/>
      <protection locked="0"/>
    </xf>
    <xf numFmtId="10" fontId="15" fillId="2" borderId="1" xfId="0" applyNumberFormat="1" applyFont="1" applyFill="1" applyBorder="1" applyAlignment="1" applyProtection="1">
      <alignment horizontal="center" vertical="top" wrapText="1"/>
      <protection locked="0"/>
    </xf>
    <xf numFmtId="4" fontId="14" fillId="2" borderId="1" xfId="0" applyNumberFormat="1" applyFont="1" applyFill="1" applyBorder="1" applyAlignment="1" applyProtection="1">
      <alignment horizontal="center" vertical="top" wrapText="1"/>
      <protection locked="0"/>
    </xf>
    <xf numFmtId="0" fontId="15" fillId="2" borderId="0" xfId="0" applyFont="1" applyFill="1" applyAlignment="1">
      <alignment vertical="top" wrapText="1"/>
    </xf>
    <xf numFmtId="4" fontId="15" fillId="0" borderId="1" xfId="0" applyNumberFormat="1" applyFont="1" applyFill="1" applyBorder="1" applyAlignment="1" applyProtection="1">
      <alignment horizontal="center" vertical="top" wrapText="1"/>
      <protection locked="0"/>
    </xf>
    <xf numFmtId="10" fontId="15" fillId="0" borderId="1" xfId="0" applyNumberFormat="1" applyFont="1" applyFill="1" applyBorder="1" applyAlignment="1" applyProtection="1">
      <alignment horizontal="center" vertical="top" wrapText="1"/>
      <protection locked="0"/>
    </xf>
    <xf numFmtId="4" fontId="20" fillId="2" borderId="1" xfId="0" applyNumberFormat="1" applyFont="1" applyFill="1" applyBorder="1" applyAlignment="1" applyProtection="1">
      <alignment horizontal="center" vertical="top" wrapText="1"/>
      <protection locked="0"/>
    </xf>
    <xf numFmtId="10" fontId="14" fillId="2" borderId="1" xfId="0" applyNumberFormat="1" applyFont="1" applyFill="1" applyBorder="1" applyAlignment="1" applyProtection="1">
      <alignment horizontal="center" vertical="top" wrapText="1"/>
      <protection locked="0"/>
    </xf>
    <xf numFmtId="0" fontId="20" fillId="0" borderId="0" xfId="0" applyFont="1" applyFill="1" applyAlignment="1">
      <alignment horizontal="left" vertical="top" wrapText="1"/>
    </xf>
    <xf numFmtId="0" fontId="23" fillId="0" borderId="0" xfId="0" applyFont="1" applyFill="1" applyAlignment="1">
      <alignment horizontal="left" vertical="top" wrapText="1"/>
    </xf>
    <xf numFmtId="0" fontId="23" fillId="2" borderId="0" xfId="0" applyFont="1" applyFill="1" applyAlignment="1">
      <alignment horizontal="left" vertical="top" wrapText="1"/>
    </xf>
    <xf numFmtId="0" fontId="25" fillId="2" borderId="0" xfId="0" applyFont="1" applyFill="1" applyAlignment="1">
      <alignment horizontal="left" vertical="top" wrapText="1"/>
    </xf>
    <xf numFmtId="0" fontId="23" fillId="3" borderId="0" xfId="0" applyFont="1" applyFill="1" applyAlignment="1">
      <alignment horizontal="left" vertical="top" wrapText="1"/>
    </xf>
    <xf numFmtId="0" fontId="27" fillId="3" borderId="0" xfId="0" applyFont="1" applyFill="1" applyAlignment="1">
      <alignment horizontal="left" vertical="top" wrapText="1"/>
    </xf>
    <xf numFmtId="0" fontId="17" fillId="0" borderId="0" xfId="0" applyFont="1" applyFill="1" applyAlignment="1">
      <alignment horizontal="left" vertical="top" wrapText="1"/>
    </xf>
    <xf numFmtId="0" fontId="20" fillId="3" borderId="0" xfId="0" applyFont="1" applyFill="1" applyAlignment="1">
      <alignment horizontal="left" vertical="top" wrapText="1"/>
    </xf>
    <xf numFmtId="0" fontId="20" fillId="4" borderId="0" xfId="0" applyFont="1" applyFill="1" applyAlignment="1">
      <alignment horizontal="left" vertical="top" wrapText="1"/>
    </xf>
    <xf numFmtId="4" fontId="15" fillId="0" borderId="1" xfId="0" applyNumberFormat="1" applyFont="1" applyFill="1" applyBorder="1" applyAlignment="1" applyProtection="1">
      <alignment horizontal="left" vertical="top" wrapText="1"/>
      <protection locked="0"/>
    </xf>
    <xf numFmtId="10" fontId="15" fillId="0" borderId="1" xfId="0" applyNumberFormat="1" applyFont="1" applyFill="1" applyBorder="1" applyAlignment="1" applyProtection="1">
      <alignment horizontal="left" vertical="top" wrapText="1"/>
      <protection locked="0"/>
    </xf>
    <xf numFmtId="4" fontId="15" fillId="2" borderId="1" xfId="0" applyNumberFormat="1" applyFont="1" applyFill="1" applyBorder="1" applyAlignment="1" applyProtection="1">
      <alignment horizontal="left" vertical="top" wrapText="1"/>
      <protection locked="0"/>
    </xf>
    <xf numFmtId="0" fontId="15" fillId="0" borderId="0" xfId="0" applyFont="1" applyFill="1" applyAlignment="1">
      <alignment horizontal="center" vertical="top" wrapText="1"/>
    </xf>
    <xf numFmtId="0" fontId="15" fillId="0" borderId="0" xfId="0" applyFont="1" applyFill="1" applyAlignment="1">
      <alignment horizontal="justify" vertical="top" wrapText="1"/>
    </xf>
    <xf numFmtId="4" fontId="15" fillId="0" borderId="0" xfId="0" applyNumberFormat="1" applyFont="1" applyFill="1" applyAlignment="1">
      <alignment vertical="top" wrapText="1"/>
    </xf>
    <xf numFmtId="2" fontId="15" fillId="0" borderId="0" xfId="0" applyNumberFormat="1" applyFont="1" applyFill="1" applyAlignment="1">
      <alignment vertical="top" wrapText="1"/>
    </xf>
    <xf numFmtId="9" fontId="15" fillId="0" borderId="0" xfId="0" applyNumberFormat="1" applyFont="1" applyFill="1" applyAlignment="1">
      <alignment vertical="top" wrapText="1"/>
    </xf>
    <xf numFmtId="4" fontId="15" fillId="2" borderId="0" xfId="0" applyNumberFormat="1" applyFont="1" applyFill="1" applyAlignment="1">
      <alignment vertical="top" wrapText="1"/>
    </xf>
    <xf numFmtId="4" fontId="20" fillId="0" borderId="0" xfId="0" applyNumberFormat="1" applyFont="1" applyFill="1" applyAlignment="1">
      <alignment horizontal="left" vertical="top" wrapText="1"/>
    </xf>
    <xf numFmtId="4" fontId="20" fillId="4" borderId="0" xfId="0" applyNumberFormat="1" applyFont="1" applyFill="1" applyAlignment="1">
      <alignment horizontal="left" vertical="top" wrapText="1"/>
    </xf>
    <xf numFmtId="4" fontId="14" fillId="0" borderId="1" xfId="0" applyNumberFormat="1" applyFont="1" applyFill="1" applyBorder="1" applyAlignment="1" applyProtection="1">
      <alignment horizontal="center" vertical="top" wrapText="1"/>
      <protection locked="0"/>
    </xf>
    <xf numFmtId="0" fontId="12" fillId="0" borderId="0" xfId="0" applyFont="1" applyFill="1" applyAlignment="1">
      <alignment vertical="top" wrapText="1"/>
    </xf>
    <xf numFmtId="9" fontId="15" fillId="0" borderId="1" xfId="0" applyNumberFormat="1" applyFont="1" applyFill="1" applyBorder="1" applyAlignment="1" applyProtection="1">
      <alignment horizontal="center" vertical="top" wrapText="1"/>
      <protection locked="0"/>
    </xf>
    <xf numFmtId="4" fontId="20" fillId="2" borderId="1" xfId="0" applyNumberFormat="1" applyFont="1" applyFill="1" applyBorder="1" applyAlignment="1" applyProtection="1">
      <alignment horizontal="left" vertical="top" wrapText="1"/>
      <protection locked="0"/>
    </xf>
    <xf numFmtId="0" fontId="12" fillId="0" borderId="0" xfId="0" applyFont="1" applyFill="1" applyAlignment="1">
      <alignment horizontal="left" vertical="top" wrapText="1"/>
    </xf>
    <xf numFmtId="0" fontId="12" fillId="0" borderId="0" xfId="0" applyFont="1" applyFill="1" applyBorder="1" applyAlignment="1" applyProtection="1">
      <alignment horizontal="center" vertical="top" wrapText="1"/>
      <protection locked="0"/>
    </xf>
    <xf numFmtId="4" fontId="12" fillId="0" borderId="0" xfId="0" applyNumberFormat="1" applyFont="1" applyFill="1" applyBorder="1" applyAlignment="1" applyProtection="1">
      <alignment horizontal="justify" vertical="top" wrapText="1"/>
      <protection locked="0"/>
    </xf>
    <xf numFmtId="4" fontId="12" fillId="0" borderId="0" xfId="0" applyNumberFormat="1" applyFont="1" applyFill="1" applyBorder="1" applyAlignment="1" applyProtection="1">
      <alignment horizontal="center" vertical="top" wrapText="1"/>
      <protection locked="0"/>
    </xf>
    <xf numFmtId="4" fontId="12" fillId="2" borderId="0" xfId="0" applyNumberFormat="1" applyFont="1" applyFill="1" applyBorder="1" applyAlignment="1" applyProtection="1">
      <alignment horizontal="center" vertical="top" wrapText="1"/>
      <protection locked="0"/>
    </xf>
    <xf numFmtId="9" fontId="12" fillId="0" borderId="0" xfId="0" applyNumberFormat="1" applyFont="1" applyFill="1" applyBorder="1" applyAlignment="1" applyProtection="1">
      <alignment horizontal="right" vertical="top" wrapText="1"/>
      <protection locked="0"/>
    </xf>
    <xf numFmtId="1" fontId="12" fillId="0" borderId="0" xfId="0" applyNumberFormat="1" applyFont="1" applyFill="1" applyBorder="1" applyAlignment="1" applyProtection="1">
      <alignment horizontal="right" vertical="top" wrapText="1"/>
      <protection locked="0"/>
    </xf>
    <xf numFmtId="4" fontId="12" fillId="0" borderId="0" xfId="0" applyNumberFormat="1" applyFont="1" applyFill="1" applyBorder="1" applyAlignment="1" applyProtection="1">
      <alignment horizontal="right" vertical="top" wrapText="1"/>
      <protection locked="0"/>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2" fontId="13" fillId="0" borderId="1" xfId="0" applyNumberFormat="1" applyFont="1" applyFill="1" applyBorder="1" applyAlignment="1" applyProtection="1">
      <alignment horizontal="center" vertical="top" wrapText="1"/>
      <protection locked="0"/>
    </xf>
    <xf numFmtId="9" fontId="13" fillId="0" borderId="1" xfId="0" applyNumberFormat="1" applyFont="1" applyFill="1" applyBorder="1" applyAlignment="1" applyProtection="1">
      <alignment horizontal="center" vertical="top" wrapText="1"/>
      <protection locked="0"/>
    </xf>
    <xf numFmtId="4" fontId="13" fillId="2" borderId="1" xfId="0" applyNumberFormat="1" applyFont="1" applyFill="1" applyBorder="1" applyAlignment="1" applyProtection="1">
      <alignment horizontal="center" vertical="top" wrapText="1"/>
      <protection locked="0"/>
    </xf>
    <xf numFmtId="0" fontId="29" fillId="0" borderId="1" xfId="0" applyFont="1" applyFill="1" applyBorder="1" applyAlignment="1" applyProtection="1">
      <alignment horizontal="center" vertical="top" wrapText="1"/>
      <protection locked="0"/>
    </xf>
    <xf numFmtId="0" fontId="28" fillId="0" borderId="1" xfId="0" applyFont="1" applyFill="1" applyBorder="1" applyAlignment="1" applyProtection="1">
      <alignment horizontal="center" vertical="top" wrapText="1"/>
      <protection locked="0"/>
    </xf>
    <xf numFmtId="3" fontId="29" fillId="0" borderId="1" xfId="0" applyNumberFormat="1" applyFont="1" applyFill="1" applyBorder="1" applyAlignment="1" applyProtection="1">
      <alignment horizontal="center" vertical="top" wrapText="1"/>
      <protection locked="0"/>
    </xf>
    <xf numFmtId="1" fontId="29" fillId="0" borderId="1" xfId="0" applyNumberFormat="1" applyFont="1" applyFill="1" applyBorder="1" applyAlignment="1" applyProtection="1">
      <alignment horizontal="center" vertical="top" wrapText="1"/>
      <protection locked="0"/>
    </xf>
    <xf numFmtId="3" fontId="29" fillId="2" borderId="1" xfId="0" applyNumberFormat="1" applyFont="1" applyFill="1" applyBorder="1" applyAlignment="1" applyProtection="1">
      <alignment horizontal="center" vertical="top" wrapText="1"/>
      <protection locked="0"/>
    </xf>
    <xf numFmtId="0" fontId="15" fillId="0" borderId="1" xfId="0" applyFont="1" applyFill="1" applyBorder="1" applyAlignment="1" applyProtection="1">
      <alignment horizontal="justify" vertical="top" wrapText="1"/>
      <protection locked="0"/>
    </xf>
    <xf numFmtId="9" fontId="22" fillId="2" borderId="1" xfId="0" applyNumberFormat="1" applyFont="1" applyFill="1" applyBorder="1" applyAlignment="1" applyProtection="1">
      <alignment horizontal="justify" vertical="top" wrapText="1"/>
      <protection locked="0"/>
    </xf>
    <xf numFmtId="10" fontId="14" fillId="0" borderId="1" xfId="0" applyNumberFormat="1" applyFont="1" applyFill="1" applyBorder="1" applyAlignment="1" applyProtection="1">
      <alignment horizontal="center" vertical="top" wrapText="1"/>
      <protection locked="0"/>
    </xf>
    <xf numFmtId="4" fontId="14" fillId="0" borderId="1" xfId="0" applyNumberFormat="1" applyFont="1" applyFill="1" applyBorder="1" applyAlignment="1" applyProtection="1">
      <alignment horizontal="center" vertical="top" wrapText="1"/>
      <protection locked="0"/>
    </xf>
    <xf numFmtId="49" fontId="14" fillId="0" borderId="1" xfId="0" applyNumberFormat="1" applyFont="1" applyFill="1" applyBorder="1" applyAlignment="1" applyProtection="1">
      <alignment horizontal="justify" vertical="top" wrapText="1"/>
      <protection locked="0"/>
    </xf>
    <xf numFmtId="4" fontId="20" fillId="0" borderId="1" xfId="0" applyNumberFormat="1" applyFont="1" applyFill="1" applyBorder="1" applyAlignment="1" applyProtection="1">
      <alignment horizontal="center" vertical="top" wrapText="1"/>
      <protection locked="0"/>
    </xf>
    <xf numFmtId="10" fontId="20" fillId="0" borderId="1" xfId="0" applyNumberFormat="1" applyFont="1" applyFill="1" applyBorder="1" applyAlignment="1" applyProtection="1">
      <alignment horizontal="center" vertical="top" wrapText="1"/>
      <protection locked="0"/>
    </xf>
    <xf numFmtId="9" fontId="18" fillId="0" borderId="3" xfId="0" applyNumberFormat="1" applyFont="1" applyFill="1" applyBorder="1" applyAlignment="1" applyProtection="1">
      <alignment horizontal="justify" vertical="top" wrapText="1"/>
      <protection locked="0"/>
    </xf>
    <xf numFmtId="49" fontId="26" fillId="2" borderId="1" xfId="0" applyNumberFormat="1" applyFont="1" applyFill="1" applyBorder="1" applyAlignment="1" applyProtection="1">
      <alignment horizontal="justify" vertical="top" wrapText="1"/>
      <protection locked="0"/>
    </xf>
    <xf numFmtId="0" fontId="25" fillId="0" borderId="0" xfId="0" applyFont="1" applyFill="1" applyAlignment="1">
      <alignment horizontal="left" vertical="top" wrapText="1"/>
    </xf>
    <xf numFmtId="0" fontId="15" fillId="2" borderId="1" xfId="0" applyFont="1" applyFill="1" applyBorder="1" applyAlignment="1">
      <alignment horizontal="left" vertical="top" wrapText="1"/>
    </xf>
    <xf numFmtId="4" fontId="12" fillId="0" borderId="1" xfId="0" applyNumberFormat="1" applyFont="1" applyFill="1" applyBorder="1" applyAlignment="1" applyProtection="1">
      <alignment horizontal="center" vertical="top" wrapText="1"/>
      <protection locked="0"/>
    </xf>
    <xf numFmtId="4" fontId="29" fillId="0" borderId="1" xfId="0" applyNumberFormat="1" applyFont="1" applyFill="1" applyBorder="1" applyAlignment="1" applyProtection="1">
      <alignment horizontal="center" vertical="top" wrapText="1"/>
      <protection locked="0"/>
    </xf>
    <xf numFmtId="4" fontId="33" fillId="0" borderId="1" xfId="0" applyNumberFormat="1" applyFont="1" applyFill="1" applyBorder="1" applyAlignment="1" applyProtection="1">
      <alignment horizontal="center" vertical="top" wrapText="1"/>
      <protection locked="0"/>
    </xf>
    <xf numFmtId="10" fontId="29" fillId="0" borderId="1" xfId="0" applyNumberFormat="1" applyFont="1" applyFill="1" applyBorder="1" applyAlignment="1" applyProtection="1">
      <alignment horizontal="center" vertical="top" wrapText="1"/>
      <protection locked="0"/>
    </xf>
    <xf numFmtId="10" fontId="12" fillId="0" borderId="1" xfId="0" applyNumberFormat="1" applyFont="1" applyFill="1" applyBorder="1" applyAlignment="1" applyProtection="1">
      <alignment horizontal="center" vertical="top" wrapText="1"/>
      <protection locked="0"/>
    </xf>
    <xf numFmtId="4" fontId="29" fillId="2" borderId="1" xfId="0" applyNumberFormat="1" applyFont="1" applyFill="1" applyBorder="1" applyAlignment="1" applyProtection="1">
      <alignment horizontal="center" vertical="top" wrapText="1"/>
      <protection locked="0"/>
    </xf>
    <xf numFmtId="4" fontId="12" fillId="2" borderId="1" xfId="0" applyNumberFormat="1" applyFont="1" applyFill="1" applyBorder="1" applyAlignment="1" applyProtection="1">
      <alignment horizontal="center" vertical="top" wrapText="1"/>
      <protection locked="0"/>
    </xf>
    <xf numFmtId="49" fontId="28" fillId="2" borderId="1" xfId="0" applyNumberFormat="1" applyFont="1" applyFill="1" applyBorder="1" applyAlignment="1" applyProtection="1">
      <alignment horizontal="justify" vertical="top" wrapText="1"/>
      <protection locked="0"/>
    </xf>
    <xf numFmtId="0" fontId="28" fillId="2" borderId="1" xfId="0" applyFont="1" applyFill="1" applyBorder="1" applyAlignment="1" applyProtection="1">
      <alignment horizontal="justify" vertical="top" wrapText="1"/>
      <protection locked="0"/>
    </xf>
    <xf numFmtId="0" fontId="34" fillId="2" borderId="1" xfId="0" applyFont="1" applyFill="1" applyBorder="1" applyAlignment="1" applyProtection="1">
      <alignment horizontal="justify" vertical="top" wrapText="1"/>
      <protection locked="0"/>
    </xf>
    <xf numFmtId="49" fontId="29" fillId="2" borderId="1" xfId="0" applyNumberFormat="1" applyFont="1" applyFill="1" applyBorder="1" applyAlignment="1" applyProtection="1">
      <alignment horizontal="justify" vertical="top" wrapText="1"/>
      <protection locked="0"/>
    </xf>
    <xf numFmtId="49" fontId="35" fillId="0" borderId="1" xfId="0" applyNumberFormat="1" applyFont="1" applyFill="1" applyBorder="1" applyAlignment="1" applyProtection="1">
      <alignment horizontal="justify" vertical="top" wrapText="1"/>
      <protection locked="0"/>
    </xf>
    <xf numFmtId="0" fontId="35" fillId="0" borderId="1" xfId="0" applyFont="1" applyFill="1" applyBorder="1" applyAlignment="1" applyProtection="1">
      <alignment horizontal="justify" vertical="top" wrapText="1"/>
      <protection locked="0"/>
    </xf>
    <xf numFmtId="4" fontId="36" fillId="0" borderId="1" xfId="0" applyNumberFormat="1" applyFont="1" applyFill="1" applyBorder="1" applyAlignment="1" applyProtection="1">
      <alignment horizontal="center" vertical="top" wrapText="1"/>
      <protection locked="0"/>
    </xf>
    <xf numFmtId="10" fontId="36" fillId="0" borderId="1" xfId="0" applyNumberFormat="1" applyFont="1" applyFill="1" applyBorder="1" applyAlignment="1" applyProtection="1">
      <alignment horizontal="center" vertical="top" wrapText="1"/>
      <protection locked="0"/>
    </xf>
    <xf numFmtId="49" fontId="28" fillId="0" borderId="1" xfId="0" applyNumberFormat="1" applyFont="1" applyFill="1" applyBorder="1" applyAlignment="1" applyProtection="1">
      <alignment horizontal="justify" vertical="top" wrapText="1"/>
      <protection locked="0"/>
    </xf>
    <xf numFmtId="0" fontId="34" fillId="0" borderId="1" xfId="0" applyFont="1" applyFill="1" applyBorder="1" applyAlignment="1" applyProtection="1">
      <alignment horizontal="justify" vertical="top" wrapText="1"/>
      <protection locked="0"/>
    </xf>
    <xf numFmtId="49" fontId="29" fillId="0" borderId="1" xfId="0" applyNumberFormat="1" applyFont="1" applyFill="1" applyBorder="1" applyAlignment="1" applyProtection="1">
      <alignment horizontal="justify" vertical="top" wrapText="1"/>
      <protection locked="0"/>
    </xf>
    <xf numFmtId="0" fontId="28" fillId="0" borderId="1" xfId="0" applyFont="1" applyFill="1" applyBorder="1" applyAlignment="1" applyProtection="1">
      <alignment horizontal="justify" vertical="top" wrapText="1"/>
      <protection locked="0"/>
    </xf>
    <xf numFmtId="49" fontId="37" fillId="0" borderId="1" xfId="0" applyNumberFormat="1" applyFont="1" applyFill="1" applyBorder="1" applyAlignment="1" applyProtection="1">
      <alignment horizontal="justify" vertical="top" wrapText="1"/>
      <protection locked="0"/>
    </xf>
    <xf numFmtId="0" fontId="37" fillId="0" borderId="1" xfId="0" applyFont="1" applyFill="1" applyBorder="1" applyAlignment="1" applyProtection="1">
      <alignment horizontal="justify" vertical="top" wrapText="1"/>
      <protection locked="0"/>
    </xf>
    <xf numFmtId="0" fontId="38" fillId="0" borderId="1" xfId="0" applyFont="1" applyFill="1" applyBorder="1" applyAlignment="1" applyProtection="1">
      <alignment horizontal="justify" vertical="top" wrapText="1"/>
      <protection locked="0"/>
    </xf>
    <xf numFmtId="4" fontId="39" fillId="0" borderId="1" xfId="0" applyNumberFormat="1" applyFont="1" applyFill="1" applyBorder="1" applyAlignment="1" applyProtection="1">
      <alignment horizontal="center" vertical="top" wrapText="1"/>
      <protection locked="0"/>
    </xf>
    <xf numFmtId="4" fontId="33" fillId="2" borderId="1" xfId="0" applyNumberFormat="1" applyFont="1" applyFill="1" applyBorder="1" applyAlignment="1" applyProtection="1">
      <alignment horizontal="center" vertical="top" wrapText="1"/>
      <protection locked="0"/>
    </xf>
    <xf numFmtId="4" fontId="33" fillId="0" borderId="1" xfId="0" applyNumberFormat="1" applyFont="1" applyFill="1" applyBorder="1" applyAlignment="1" applyProtection="1">
      <alignment horizontal="center" vertical="top" wrapText="1"/>
      <protection locked="0"/>
    </xf>
    <xf numFmtId="10" fontId="33" fillId="0" borderId="1" xfId="0" applyNumberFormat="1" applyFont="1" applyFill="1" applyBorder="1" applyAlignment="1" applyProtection="1">
      <alignment horizontal="center" vertical="top" wrapText="1"/>
      <protection locked="0"/>
    </xf>
    <xf numFmtId="0" fontId="33" fillId="0" borderId="1" xfId="0" applyFont="1" applyFill="1" applyBorder="1" applyAlignment="1" applyProtection="1">
      <alignment horizontal="justify" vertical="top" wrapText="1"/>
      <protection locked="0"/>
    </xf>
    <xf numFmtId="49" fontId="33" fillId="0" borderId="1" xfId="0" applyNumberFormat="1" applyFont="1" applyFill="1" applyBorder="1" applyAlignment="1" applyProtection="1">
      <alignment horizontal="justify" vertical="top" wrapText="1"/>
      <protection locked="0"/>
    </xf>
    <xf numFmtId="49" fontId="36" fillId="0" borderId="1" xfId="0" applyNumberFormat="1" applyFont="1" applyFill="1" applyBorder="1" applyAlignment="1" applyProtection="1">
      <alignment horizontal="justify" vertical="top" wrapText="1"/>
      <protection locked="0"/>
    </xf>
    <xf numFmtId="4" fontId="33" fillId="2" borderId="1" xfId="0" applyNumberFormat="1" applyFont="1" applyFill="1" applyBorder="1" applyAlignment="1" applyProtection="1">
      <alignment horizontal="center" vertical="top" wrapText="1"/>
      <protection locked="0"/>
    </xf>
    <xf numFmtId="4" fontId="33" fillId="0" borderId="1" xfId="0" applyNumberFormat="1" applyFont="1" applyFill="1" applyBorder="1" applyAlignment="1" applyProtection="1">
      <alignment horizontal="center" vertical="top" wrapText="1"/>
      <protection locked="0"/>
    </xf>
    <xf numFmtId="10" fontId="33" fillId="0" borderId="1" xfId="0" applyNumberFormat="1" applyFont="1" applyFill="1" applyBorder="1" applyAlignment="1" applyProtection="1">
      <alignment horizontal="center" vertical="top" wrapText="1"/>
      <protection locked="0"/>
    </xf>
    <xf numFmtId="0" fontId="40" fillId="2" borderId="1" xfId="0" applyFont="1" applyFill="1" applyBorder="1" applyAlignment="1" applyProtection="1">
      <alignment horizontal="justify" vertical="top" wrapText="1"/>
      <protection locked="0"/>
    </xf>
    <xf numFmtId="10" fontId="33" fillId="2" borderId="1" xfId="0" applyNumberFormat="1" applyFont="1" applyFill="1" applyBorder="1" applyAlignment="1" applyProtection="1">
      <alignment horizontal="center" vertical="top" wrapText="1"/>
      <protection locked="0"/>
    </xf>
    <xf numFmtId="10" fontId="12" fillId="2" borderId="1" xfId="0" applyNumberFormat="1" applyFont="1" applyFill="1" applyBorder="1" applyAlignment="1" applyProtection="1">
      <alignment horizontal="center" vertical="top" wrapText="1"/>
      <protection locked="0"/>
    </xf>
    <xf numFmtId="0" fontId="33" fillId="0" borderId="4" xfId="0" applyFont="1" applyFill="1" applyBorder="1" applyAlignment="1" applyProtection="1">
      <alignment horizontal="justify" vertical="top" wrapText="1"/>
      <protection locked="0"/>
    </xf>
    <xf numFmtId="0" fontId="40" fillId="0" borderId="1"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40" fillId="0" borderId="1" xfId="0" applyFont="1" applyFill="1" applyBorder="1" applyAlignment="1" applyProtection="1">
      <alignment horizontal="justify" vertical="top" wrapText="1"/>
      <protection locked="0"/>
    </xf>
    <xf numFmtId="0" fontId="33" fillId="2" borderId="1" xfId="0" applyFont="1" applyFill="1" applyBorder="1" applyAlignment="1" applyProtection="1">
      <alignment horizontal="justify" vertical="top" wrapText="1"/>
      <protection locked="0"/>
    </xf>
    <xf numFmtId="0" fontId="40" fillId="0" borderId="1" xfId="0" applyFont="1" applyFill="1" applyBorder="1" applyAlignment="1" applyProtection="1">
      <alignment horizontal="left" vertical="top" wrapText="1"/>
      <protection locked="0"/>
    </xf>
    <xf numFmtId="4" fontId="33" fillId="2" borderId="1" xfId="0" applyNumberFormat="1" applyFont="1" applyFill="1" applyBorder="1" applyAlignment="1" applyProtection="1">
      <alignment horizontal="center" vertical="top" wrapText="1"/>
      <protection locked="0"/>
    </xf>
    <xf numFmtId="4" fontId="33" fillId="0" borderId="1" xfId="0" applyNumberFormat="1" applyFont="1" applyFill="1" applyBorder="1" applyAlignment="1" applyProtection="1">
      <alignment horizontal="center" vertical="top" wrapText="1"/>
      <protection locked="0"/>
    </xf>
    <xf numFmtId="10" fontId="33" fillId="0" borderId="1" xfId="0" applyNumberFormat="1" applyFont="1" applyFill="1" applyBorder="1" applyAlignment="1" applyProtection="1">
      <alignment horizontal="center" vertical="top" wrapText="1"/>
      <protection locked="0"/>
    </xf>
    <xf numFmtId="0" fontId="33" fillId="0" borderId="1" xfId="0" applyFont="1" applyFill="1" applyBorder="1" applyAlignment="1" applyProtection="1">
      <alignment horizontal="justify" vertical="top" wrapText="1"/>
      <protection locked="0"/>
    </xf>
    <xf numFmtId="0" fontId="40" fillId="0" borderId="1" xfId="0" applyFont="1" applyFill="1" applyBorder="1" applyAlignment="1" applyProtection="1">
      <alignment horizontal="justify" vertical="top" wrapText="1"/>
      <protection locked="0"/>
    </xf>
    <xf numFmtId="0" fontId="12" fillId="0" borderId="4" xfId="0" applyFont="1" applyFill="1" applyBorder="1" applyAlignment="1" applyProtection="1">
      <alignment horizontal="justify" vertical="top" wrapText="1"/>
      <protection locked="0"/>
    </xf>
    <xf numFmtId="0" fontId="40" fillId="0" borderId="1" xfId="0" applyFont="1" applyBorder="1" applyAlignment="1">
      <alignment vertical="top" wrapText="1"/>
    </xf>
    <xf numFmtId="2" fontId="33" fillId="2" borderId="1" xfId="0" applyNumberFormat="1" applyFont="1" applyFill="1" applyBorder="1" applyAlignment="1" applyProtection="1">
      <alignment horizontal="center" vertical="top" wrapText="1"/>
      <protection locked="0"/>
    </xf>
    <xf numFmtId="9" fontId="33" fillId="2" borderId="1" xfId="0" applyNumberFormat="1" applyFont="1" applyFill="1" applyBorder="1" applyAlignment="1" applyProtection="1">
      <alignment horizontal="center" vertical="top" wrapText="1"/>
      <protection locked="0"/>
    </xf>
    <xf numFmtId="4" fontId="33" fillId="0" borderId="0" xfId="0" applyNumberFormat="1" applyFont="1" applyFill="1" applyAlignment="1">
      <alignment horizontal="left" vertical="top" wrapText="1"/>
    </xf>
    <xf numFmtId="0" fontId="33" fillId="2" borderId="4" xfId="0" applyFont="1" applyFill="1" applyBorder="1" applyAlignment="1" applyProtection="1">
      <alignment horizontal="justify" vertical="top" wrapText="1"/>
      <protection locked="0"/>
    </xf>
    <xf numFmtId="0" fontId="40" fillId="0" borderId="6" xfId="0" applyFont="1" applyBorder="1" applyAlignment="1">
      <alignment vertical="top" wrapText="1"/>
    </xf>
    <xf numFmtId="4" fontId="33" fillId="2" borderId="4" xfId="0" applyNumberFormat="1" applyFont="1" applyFill="1" applyBorder="1" applyAlignment="1" applyProtection="1">
      <alignment horizontal="center" vertical="top" wrapText="1"/>
      <protection locked="0"/>
    </xf>
    <xf numFmtId="0" fontId="29" fillId="2" borderId="0" xfId="0" applyFont="1" applyFill="1" applyAlignment="1">
      <alignment horizontal="left" vertical="top" wrapText="1"/>
    </xf>
    <xf numFmtId="0" fontId="33" fillId="0" borderId="1" xfId="0" applyFont="1" applyFill="1" applyBorder="1" applyAlignment="1" applyProtection="1">
      <alignment horizontal="left" vertical="top" wrapText="1"/>
      <protection locked="0"/>
    </xf>
    <xf numFmtId="0" fontId="40" fillId="0" borderId="1" xfId="0" applyFont="1" applyBorder="1" applyAlignment="1">
      <alignment horizontal="left" vertical="top"/>
    </xf>
    <xf numFmtId="4" fontId="33" fillId="2" borderId="1" xfId="0" applyNumberFormat="1" applyFont="1" applyFill="1" applyBorder="1" applyAlignment="1" applyProtection="1">
      <alignment horizontal="left" vertical="top" wrapText="1"/>
      <protection locked="0"/>
    </xf>
    <xf numFmtId="10" fontId="33" fillId="2" borderId="1" xfId="0" applyNumberFormat="1" applyFont="1" applyFill="1" applyBorder="1" applyAlignment="1" applyProtection="1">
      <alignment horizontal="left" vertical="top" wrapText="1"/>
      <protection locked="0"/>
    </xf>
    <xf numFmtId="9" fontId="33" fillId="2" borderId="1" xfId="0" applyNumberFormat="1" applyFont="1" applyFill="1" applyBorder="1" applyAlignment="1" applyProtection="1">
      <alignment horizontal="left" vertical="top" wrapText="1"/>
      <protection locked="0"/>
    </xf>
    <xf numFmtId="0" fontId="34" fillId="0" borderId="1" xfId="0" applyFont="1" applyFill="1" applyBorder="1" applyAlignment="1" applyProtection="1">
      <alignment horizontal="left" vertical="top" wrapText="1"/>
      <protection locked="0"/>
    </xf>
    <xf numFmtId="0" fontId="33" fillId="0" borderId="0" xfId="0" applyFont="1" applyFill="1" applyAlignment="1">
      <alignment horizontal="left" vertical="top" wrapText="1"/>
    </xf>
    <xf numFmtId="2" fontId="33" fillId="0" borderId="1" xfId="0" applyNumberFormat="1" applyFont="1" applyFill="1" applyBorder="1" applyAlignment="1" applyProtection="1">
      <alignment horizontal="center" vertical="top" wrapText="1"/>
      <protection locked="0"/>
    </xf>
    <xf numFmtId="9" fontId="33" fillId="0" borderId="1" xfId="0" applyNumberFormat="1" applyFont="1" applyFill="1" applyBorder="1" applyAlignment="1" applyProtection="1">
      <alignment horizontal="center" vertical="top" wrapText="1"/>
      <protection locked="0"/>
    </xf>
    <xf numFmtId="0" fontId="36" fillId="0" borderId="0" xfId="0" applyFont="1" applyFill="1" applyAlignment="1">
      <alignment horizontal="left" vertical="top" wrapText="1"/>
    </xf>
    <xf numFmtId="0" fontId="40" fillId="0" borderId="1" xfId="0" applyFont="1" applyBorder="1" applyAlignment="1">
      <alignment horizontal="left" vertical="top" wrapText="1"/>
    </xf>
    <xf numFmtId="4" fontId="12" fillId="2" borderId="1" xfId="0" applyNumberFormat="1" applyFont="1" applyFill="1" applyBorder="1" applyAlignment="1" applyProtection="1">
      <alignment horizontal="left" vertical="top" wrapText="1"/>
      <protection locked="0"/>
    </xf>
    <xf numFmtId="2" fontId="12" fillId="2" borderId="1" xfId="0" applyNumberFormat="1" applyFont="1" applyFill="1" applyBorder="1" applyAlignment="1" applyProtection="1">
      <alignment horizontal="left" vertical="top" wrapText="1"/>
      <protection locked="0"/>
    </xf>
    <xf numFmtId="10" fontId="12" fillId="2" borderId="1" xfId="0" applyNumberFormat="1" applyFont="1" applyFill="1" applyBorder="1" applyAlignment="1" applyProtection="1">
      <alignment horizontal="left" vertical="top" wrapText="1"/>
      <protection locked="0"/>
    </xf>
    <xf numFmtId="9" fontId="12" fillId="2" borderId="1" xfId="0" applyNumberFormat="1" applyFont="1" applyFill="1" applyBorder="1" applyAlignment="1" applyProtection="1">
      <alignment horizontal="left" vertical="top" wrapText="1"/>
      <protection locked="0"/>
    </xf>
    <xf numFmtId="0" fontId="40" fillId="0" borderId="0" xfId="0" applyFont="1" applyAlignment="1">
      <alignment horizontal="left" vertical="top" wrapText="1"/>
    </xf>
    <xf numFmtId="4" fontId="14" fillId="0" borderId="1" xfId="0" applyNumberFormat="1" applyFont="1" applyFill="1" applyBorder="1" applyAlignment="1" applyProtection="1">
      <alignment horizontal="center" vertical="top" wrapText="1"/>
      <protection locked="0"/>
    </xf>
    <xf numFmtId="0" fontId="33" fillId="0" borderId="1" xfId="0" quotePrefix="1" applyFont="1" applyFill="1" applyBorder="1" applyAlignment="1" applyProtection="1">
      <alignment horizontal="justify" vertical="top" wrapText="1"/>
      <protection locked="0"/>
    </xf>
    <xf numFmtId="4" fontId="12" fillId="0" borderId="1" xfId="0" applyNumberFormat="1" applyFont="1" applyFill="1" applyBorder="1" applyAlignment="1" applyProtection="1">
      <alignment horizontal="left" vertical="top" wrapText="1"/>
      <protection locked="0"/>
    </xf>
    <xf numFmtId="9" fontId="34" fillId="0" borderId="3" xfId="0" applyNumberFormat="1" applyFont="1" applyFill="1" applyBorder="1" applyAlignment="1" applyProtection="1">
      <alignment horizontal="justify" vertical="top" wrapText="1"/>
      <protection locked="0"/>
    </xf>
    <xf numFmtId="9" fontId="12" fillId="2" borderId="1" xfId="0" applyNumberFormat="1" applyFont="1" applyFill="1" applyBorder="1" applyAlignment="1" applyProtection="1">
      <alignment horizontal="center" vertical="top" wrapText="1"/>
      <protection locked="0"/>
    </xf>
    <xf numFmtId="0" fontId="33" fillId="0" borderId="3" xfId="0" applyFont="1" applyFill="1" applyBorder="1" applyAlignment="1" applyProtection="1">
      <alignment horizontal="justify" vertical="top" wrapText="1"/>
      <protection locked="0"/>
    </xf>
    <xf numFmtId="4" fontId="33" fillId="2" borderId="1" xfId="0" applyNumberFormat="1" applyFont="1" applyFill="1" applyBorder="1" applyAlignment="1" applyProtection="1">
      <alignment horizontal="center" vertical="top" wrapText="1"/>
      <protection locked="0"/>
    </xf>
    <xf numFmtId="4" fontId="33" fillId="0" borderId="1" xfId="0" applyNumberFormat="1" applyFont="1" applyFill="1" applyBorder="1" applyAlignment="1" applyProtection="1">
      <alignment horizontal="center" vertical="top" wrapText="1"/>
      <protection locked="0"/>
    </xf>
    <xf numFmtId="10" fontId="33" fillId="0" borderId="1" xfId="0" applyNumberFormat="1" applyFont="1" applyFill="1" applyBorder="1" applyAlignment="1" applyProtection="1">
      <alignment horizontal="center" vertical="top" wrapText="1"/>
      <protection locked="0"/>
    </xf>
    <xf numFmtId="10" fontId="33" fillId="2" borderId="1" xfId="0" applyNumberFormat="1" applyFont="1" applyFill="1" applyBorder="1" applyAlignment="1" applyProtection="1">
      <alignment horizontal="center" vertical="top" wrapText="1"/>
      <protection locked="0"/>
    </xf>
    <xf numFmtId="0" fontId="33" fillId="0" borderId="1" xfId="0" applyFont="1" applyFill="1" applyBorder="1" applyAlignment="1" applyProtection="1">
      <alignment horizontal="justify" vertical="top" wrapText="1"/>
      <protection locked="0"/>
    </xf>
    <xf numFmtId="0" fontId="40" fillId="0" borderId="1" xfId="0" applyFont="1" applyFill="1" applyBorder="1" applyAlignment="1" applyProtection="1">
      <alignment horizontal="justify" vertical="top" wrapText="1"/>
      <protection locked="0"/>
    </xf>
    <xf numFmtId="4" fontId="33" fillId="0" borderId="1" xfId="0" applyNumberFormat="1" applyFont="1" applyFill="1" applyBorder="1" applyAlignment="1" applyProtection="1">
      <alignment horizontal="center" vertical="top" wrapText="1"/>
      <protection locked="0"/>
    </xf>
    <xf numFmtId="10" fontId="33" fillId="0" borderId="1" xfId="0" applyNumberFormat="1" applyFont="1" applyFill="1" applyBorder="1" applyAlignment="1" applyProtection="1">
      <alignment horizontal="center" vertical="top" wrapText="1"/>
      <protection locked="0"/>
    </xf>
    <xf numFmtId="2" fontId="12" fillId="0" borderId="5" xfId="0" applyNumberFormat="1" applyFont="1" applyFill="1" applyBorder="1" applyAlignment="1" applyProtection="1">
      <alignment horizontal="center" vertical="top" wrapText="1"/>
      <protection locked="0"/>
    </xf>
    <xf numFmtId="9" fontId="12" fillId="0" borderId="5" xfId="0" applyNumberFormat="1" applyFont="1" applyFill="1" applyBorder="1" applyAlignment="1" applyProtection="1">
      <alignment horizontal="center" vertical="top" wrapText="1"/>
      <protection locked="0"/>
    </xf>
    <xf numFmtId="0" fontId="40" fillId="0" borderId="1" xfId="0" applyFont="1" applyFill="1" applyBorder="1" applyAlignment="1" applyProtection="1">
      <alignment horizontal="justify" vertical="top" wrapText="1"/>
      <protection locked="0"/>
    </xf>
    <xf numFmtId="4" fontId="33" fillId="2" borderId="1" xfId="0" applyNumberFormat="1" applyFont="1" applyFill="1" applyBorder="1" applyAlignment="1" applyProtection="1">
      <alignment horizontal="center" vertical="top" wrapText="1"/>
      <protection locked="0"/>
    </xf>
    <xf numFmtId="4" fontId="33" fillId="0" borderId="1" xfId="0" applyNumberFormat="1" applyFont="1" applyFill="1" applyBorder="1" applyAlignment="1" applyProtection="1">
      <alignment horizontal="center" vertical="top" wrapText="1"/>
      <protection locked="0"/>
    </xf>
    <xf numFmtId="10" fontId="33" fillId="0" borderId="1" xfId="0" applyNumberFormat="1" applyFont="1" applyFill="1" applyBorder="1" applyAlignment="1" applyProtection="1">
      <alignment horizontal="center" vertical="top" wrapText="1"/>
      <protection locked="0"/>
    </xf>
    <xf numFmtId="0" fontId="34" fillId="0" borderId="1" xfId="0" applyFont="1" applyFill="1" applyBorder="1" applyAlignment="1" applyProtection="1">
      <alignment horizontal="justify" vertical="top" wrapText="1"/>
      <protection locked="0"/>
    </xf>
    <xf numFmtId="0" fontId="34" fillId="0" borderId="4" xfId="0" applyFont="1" applyFill="1" applyBorder="1" applyAlignment="1" applyProtection="1">
      <alignment horizontal="left" vertical="top" wrapText="1"/>
      <protection locked="0"/>
    </xf>
    <xf numFmtId="0" fontId="43" fillId="0" borderId="2" xfId="0" applyFont="1" applyBorder="1" applyAlignment="1">
      <alignment horizontal="left" vertical="top" wrapText="1"/>
    </xf>
    <xf numFmtId="0" fontId="43" fillId="0" borderId="3" xfId="0" applyFont="1" applyBorder="1" applyAlignment="1">
      <alignment horizontal="left" vertical="top" wrapText="1"/>
    </xf>
    <xf numFmtId="9" fontId="34" fillId="0" borderId="1" xfId="0" applyNumberFormat="1" applyFont="1" applyFill="1" applyBorder="1" applyAlignment="1" applyProtection="1">
      <alignment horizontal="justify" vertical="top" wrapText="1"/>
      <protection locked="0"/>
    </xf>
    <xf numFmtId="0" fontId="33" fillId="0" borderId="4" xfId="0" applyFont="1" applyFill="1" applyBorder="1" applyAlignment="1" applyProtection="1">
      <alignment horizontal="justify" vertical="top" wrapText="1"/>
      <protection locked="0"/>
    </xf>
    <xf numFmtId="0" fontId="33" fillId="0" borderId="2" xfId="0" applyFont="1" applyFill="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locked="0"/>
    </xf>
    <xf numFmtId="4" fontId="33" fillId="2" borderId="1" xfId="0" applyNumberFormat="1" applyFont="1" applyFill="1" applyBorder="1" applyAlignment="1" applyProtection="1">
      <alignment horizontal="center" vertical="top" wrapText="1"/>
      <protection locked="0"/>
    </xf>
    <xf numFmtId="9" fontId="22" fillId="0" borderId="1" xfId="0" applyNumberFormat="1" applyFont="1" applyFill="1" applyBorder="1" applyAlignment="1" applyProtection="1">
      <alignment horizontal="justify" vertical="top" wrapText="1"/>
      <protection locked="0"/>
    </xf>
    <xf numFmtId="0" fontId="34" fillId="0" borderId="1" xfId="0" applyFont="1" applyFill="1" applyBorder="1" applyAlignment="1" applyProtection="1">
      <alignment horizontal="justify" vertical="top" wrapText="1"/>
      <protection locked="0"/>
    </xf>
    <xf numFmtId="0" fontId="34" fillId="0" borderId="4" xfId="0" applyFont="1" applyFill="1" applyBorder="1" applyAlignment="1" applyProtection="1">
      <alignment horizontal="justify" vertical="top" wrapText="1"/>
      <protection locked="0"/>
    </xf>
    <xf numFmtId="0" fontId="30" fillId="0" borderId="1" xfId="0" applyFont="1" applyFill="1" applyBorder="1" applyAlignment="1" applyProtection="1">
      <alignment horizontal="justify" vertical="top" wrapText="1"/>
      <protection locked="0"/>
    </xf>
    <xf numFmtId="0" fontId="18" fillId="0" borderId="1" xfId="0" applyFont="1" applyFill="1" applyBorder="1" applyAlignment="1" applyProtection="1">
      <alignment horizontal="justify" vertical="top" wrapText="1"/>
      <protection locked="0"/>
    </xf>
    <xf numFmtId="2" fontId="30" fillId="0" borderId="1" xfId="0" applyNumberFormat="1" applyFont="1" applyFill="1" applyBorder="1" applyAlignment="1" applyProtection="1">
      <alignment vertical="top" wrapText="1"/>
      <protection locked="0"/>
    </xf>
    <xf numFmtId="2" fontId="18" fillId="0" borderId="1" xfId="0" applyNumberFormat="1" applyFont="1" applyFill="1" applyBorder="1" applyAlignment="1" applyProtection="1">
      <alignment vertical="top" wrapText="1"/>
      <protection locked="0"/>
    </xf>
    <xf numFmtId="4" fontId="21" fillId="0" borderId="1" xfId="0" applyNumberFormat="1" applyFont="1" applyFill="1" applyBorder="1" applyAlignment="1" applyProtection="1">
      <alignment horizontal="justify" vertical="top" wrapText="1"/>
      <protection locked="0"/>
    </xf>
    <xf numFmtId="0" fontId="41" fillId="0" borderId="3" xfId="0" applyFont="1" applyFill="1" applyBorder="1" applyAlignment="1" applyProtection="1">
      <alignment horizontal="justify" vertical="top" wrapText="1"/>
      <protection locked="0"/>
    </xf>
    <xf numFmtId="0" fontId="41" fillId="0" borderId="1" xfId="0" applyFont="1" applyFill="1" applyBorder="1" applyAlignment="1" applyProtection="1">
      <alignment horizontal="justify" vertical="top" wrapText="1"/>
      <protection locked="0"/>
    </xf>
    <xf numFmtId="9" fontId="18" fillId="2" borderId="1" xfId="0" applyNumberFormat="1" applyFont="1" applyFill="1" applyBorder="1" applyAlignment="1" applyProtection="1">
      <alignment horizontal="justify" vertical="top" wrapText="1"/>
      <protection locked="0"/>
    </xf>
    <xf numFmtId="9" fontId="22" fillId="2" borderId="1" xfId="0" applyNumberFormat="1" applyFont="1" applyFill="1" applyBorder="1" applyAlignment="1" applyProtection="1">
      <alignment horizontal="justify" vertical="top" wrapText="1"/>
      <protection locked="0"/>
    </xf>
    <xf numFmtId="9" fontId="34" fillId="2" borderId="4" xfId="0" applyNumberFormat="1" applyFont="1" applyFill="1" applyBorder="1" applyAlignment="1" applyProtection="1">
      <alignment horizontal="justify" vertical="top" wrapText="1"/>
      <protection locked="0"/>
    </xf>
    <xf numFmtId="9" fontId="34" fillId="2" borderId="2" xfId="0" applyNumberFormat="1" applyFont="1" applyFill="1" applyBorder="1" applyAlignment="1" applyProtection="1">
      <alignment horizontal="justify" vertical="top" wrapText="1"/>
      <protection locked="0"/>
    </xf>
    <xf numFmtId="9" fontId="34" fillId="2" borderId="3" xfId="0" applyNumberFormat="1" applyFont="1" applyFill="1" applyBorder="1" applyAlignment="1" applyProtection="1">
      <alignment horizontal="justify" vertical="top" wrapText="1"/>
      <protection locked="0"/>
    </xf>
    <xf numFmtId="9" fontId="34" fillId="0" borderId="4" xfId="0" applyNumberFormat="1" applyFont="1" applyFill="1" applyBorder="1" applyAlignment="1" applyProtection="1">
      <alignment horizontal="justify" vertical="top" wrapText="1"/>
      <protection locked="0"/>
    </xf>
    <xf numFmtId="9" fontId="34" fillId="0" borderId="2" xfId="0" applyNumberFormat="1" applyFont="1" applyFill="1" applyBorder="1" applyAlignment="1" applyProtection="1">
      <alignment horizontal="justify" vertical="top" wrapText="1"/>
      <protection locked="0"/>
    </xf>
    <xf numFmtId="9" fontId="34" fillId="0" borderId="3" xfId="0" applyNumberFormat="1" applyFont="1" applyFill="1" applyBorder="1" applyAlignment="1" applyProtection="1">
      <alignment horizontal="justify" vertical="top" wrapText="1"/>
      <protection locked="0"/>
    </xf>
    <xf numFmtId="10" fontId="33" fillId="0" borderId="4" xfId="0" applyNumberFormat="1" applyFont="1" applyFill="1" applyBorder="1" applyAlignment="1" applyProtection="1">
      <alignment horizontal="center" vertical="top" wrapText="1"/>
      <protection locked="0"/>
    </xf>
    <xf numFmtId="10" fontId="33" fillId="0" borderId="2" xfId="0" applyNumberFormat="1" applyFont="1" applyFill="1" applyBorder="1" applyAlignment="1" applyProtection="1">
      <alignment horizontal="center" vertical="top" wrapText="1"/>
      <protection locked="0"/>
    </xf>
    <xf numFmtId="10" fontId="33" fillId="0" borderId="3" xfId="0" applyNumberFormat="1" applyFont="1" applyFill="1" applyBorder="1" applyAlignment="1" applyProtection="1">
      <alignment horizontal="center" vertical="top" wrapText="1"/>
      <protection locked="0"/>
    </xf>
    <xf numFmtId="4" fontId="33" fillId="0" borderId="4" xfId="0" applyNumberFormat="1" applyFont="1" applyFill="1" applyBorder="1" applyAlignment="1" applyProtection="1">
      <alignment horizontal="center" vertical="top" wrapText="1"/>
      <protection locked="0"/>
    </xf>
    <xf numFmtId="4" fontId="33" fillId="0" borderId="2" xfId="0" applyNumberFormat="1" applyFont="1" applyFill="1" applyBorder="1" applyAlignment="1" applyProtection="1">
      <alignment horizontal="center" vertical="top" wrapText="1"/>
      <protection locked="0"/>
    </xf>
    <xf numFmtId="4" fontId="33" fillId="0" borderId="3" xfId="0" applyNumberFormat="1" applyFont="1" applyFill="1" applyBorder="1" applyAlignment="1" applyProtection="1">
      <alignment horizontal="center" vertical="top" wrapText="1"/>
      <protection locked="0"/>
    </xf>
    <xf numFmtId="4" fontId="33" fillId="0" borderId="1" xfId="0" applyNumberFormat="1" applyFont="1" applyFill="1" applyBorder="1" applyAlignment="1" applyProtection="1">
      <alignment horizontal="center" vertical="top" wrapText="1"/>
      <protection locked="0"/>
    </xf>
    <xf numFmtId="10" fontId="33" fillId="2" borderId="1" xfId="0" applyNumberFormat="1" applyFont="1" applyFill="1" applyBorder="1" applyAlignment="1" applyProtection="1">
      <alignment horizontal="center" vertical="top" wrapText="1"/>
      <protection locked="0"/>
    </xf>
    <xf numFmtId="10" fontId="33" fillId="0" borderId="1" xfId="0" applyNumberFormat="1" applyFont="1" applyFill="1" applyBorder="1" applyAlignment="1" applyProtection="1">
      <alignment horizontal="center" vertical="top" wrapText="1"/>
      <protection locked="0"/>
    </xf>
    <xf numFmtId="49" fontId="18" fillId="0" borderId="1" xfId="0" applyNumberFormat="1" applyFont="1" applyFill="1" applyBorder="1" applyAlignment="1" applyProtection="1">
      <alignment horizontal="left" vertical="top" wrapText="1"/>
      <protection locked="0"/>
    </xf>
    <xf numFmtId="0" fontId="44" fillId="0" borderId="1" xfId="0" applyFont="1" applyFill="1" applyBorder="1" applyAlignment="1" applyProtection="1">
      <alignment horizontal="justify" vertical="top" wrapText="1"/>
      <protection locked="0"/>
    </xf>
    <xf numFmtId="0" fontId="31" fillId="0" borderId="0" xfId="0" quotePrefix="1" applyFont="1" applyFill="1" applyBorder="1" applyAlignment="1" applyProtection="1">
      <alignment horizontal="center" vertical="top" wrapText="1"/>
      <protection locked="0"/>
    </xf>
    <xf numFmtId="165" fontId="13" fillId="0" borderId="1" xfId="0" applyNumberFormat="1" applyFont="1" applyFill="1" applyBorder="1" applyAlignment="1" applyProtection="1">
      <alignment horizontal="center" vertical="top" wrapText="1"/>
      <protection locked="0"/>
    </xf>
    <xf numFmtId="0" fontId="15" fillId="0" borderId="1" xfId="0" applyFont="1" applyFill="1" applyBorder="1" applyAlignment="1" applyProtection="1">
      <alignment horizontal="justify" vertical="top" wrapText="1"/>
      <protection locked="0"/>
    </xf>
    <xf numFmtId="0" fontId="12" fillId="0" borderId="1" xfId="0" applyFont="1" applyFill="1" applyBorder="1" applyAlignment="1" applyProtection="1">
      <alignment horizontal="center" vertical="top" wrapText="1"/>
      <protection locked="0"/>
    </xf>
    <xf numFmtId="4" fontId="13" fillId="0" borderId="1" xfId="0" applyNumberFormat="1" applyFont="1" applyFill="1" applyBorder="1" applyAlignment="1" applyProtection="1">
      <alignment horizontal="center" vertical="top" wrapText="1"/>
      <protection locked="0"/>
    </xf>
    <xf numFmtId="4" fontId="13" fillId="0" borderId="1" xfId="0" quotePrefix="1" applyNumberFormat="1" applyFont="1" applyFill="1" applyBorder="1" applyAlignment="1" applyProtection="1">
      <alignment horizontal="center" vertical="top" wrapText="1"/>
      <protection locked="0"/>
    </xf>
    <xf numFmtId="0" fontId="13" fillId="0" borderId="1" xfId="0" applyFont="1" applyFill="1" applyBorder="1" applyAlignment="1" applyProtection="1">
      <alignment horizontal="center" vertical="top" wrapText="1"/>
      <protection locked="0"/>
    </xf>
    <xf numFmtId="2" fontId="13" fillId="0" borderId="1" xfId="0" applyNumberFormat="1" applyFont="1" applyFill="1" applyBorder="1" applyAlignment="1" applyProtection="1">
      <alignment horizontal="center" vertical="top" wrapText="1"/>
      <protection locked="0"/>
    </xf>
    <xf numFmtId="165" fontId="13" fillId="0" borderId="1" xfId="0" quotePrefix="1" applyNumberFormat="1" applyFont="1" applyFill="1" applyBorder="1" applyAlignment="1" applyProtection="1">
      <alignment horizontal="center" vertical="top" wrapText="1"/>
      <protection locked="0"/>
    </xf>
    <xf numFmtId="0" fontId="40" fillId="0" borderId="1" xfId="0" applyFont="1" applyFill="1" applyBorder="1" applyAlignment="1" applyProtection="1">
      <alignment horizontal="justify" vertical="top" wrapText="1"/>
      <protection locked="0"/>
    </xf>
    <xf numFmtId="0" fontId="18" fillId="0" borderId="4"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40" fillId="0" borderId="4" xfId="0" applyFont="1" applyFill="1" applyBorder="1" applyAlignment="1" applyProtection="1">
      <alignment horizontal="justify" vertical="top" wrapText="1"/>
      <protection locked="0"/>
    </xf>
    <xf numFmtId="0" fontId="40" fillId="0" borderId="2" xfId="0" applyFont="1" applyFill="1" applyBorder="1" applyAlignment="1" applyProtection="1">
      <alignment horizontal="justify" vertical="top" wrapText="1"/>
      <protection locked="0"/>
    </xf>
    <xf numFmtId="0" fontId="40" fillId="0" borderId="3"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0" fillId="0" borderId="1"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40" fillId="0" borderId="1" xfId="0" applyFont="1" applyFill="1" applyBorder="1" applyAlignment="1" applyProtection="1">
      <alignment horizontal="left" vertical="top" wrapText="1"/>
      <protection locked="0"/>
    </xf>
    <xf numFmtId="0" fontId="33" fillId="0" borderId="4" xfId="0" applyFont="1" applyFill="1" applyBorder="1" applyAlignment="1" applyProtection="1">
      <alignment horizontal="left" vertical="top" wrapText="1"/>
      <protection locked="0"/>
    </xf>
    <xf numFmtId="0" fontId="33" fillId="0" borderId="3" xfId="0" applyFont="1" applyFill="1" applyBorder="1" applyAlignment="1" applyProtection="1">
      <alignment horizontal="left" vertical="top" wrapText="1"/>
      <protection locked="0"/>
    </xf>
    <xf numFmtId="4" fontId="33" fillId="2" borderId="4" xfId="0" applyNumberFormat="1" applyFont="1" applyFill="1" applyBorder="1" applyAlignment="1" applyProtection="1">
      <alignment horizontal="center" vertical="top" wrapText="1"/>
      <protection locked="0"/>
    </xf>
    <xf numFmtId="4" fontId="33" fillId="2" borderId="3" xfId="0" applyNumberFormat="1" applyFont="1" applyFill="1" applyBorder="1" applyAlignment="1" applyProtection="1">
      <alignment horizontal="center" vertical="top" wrapText="1"/>
      <protection locked="0"/>
    </xf>
    <xf numFmtId="0" fontId="34" fillId="0" borderId="2" xfId="0" applyFont="1" applyFill="1" applyBorder="1" applyAlignment="1" applyProtection="1">
      <alignment horizontal="left" vertical="top" wrapText="1"/>
      <protection locked="0"/>
    </xf>
    <xf numFmtId="0" fontId="34" fillId="0" borderId="3" xfId="0" applyFont="1" applyFill="1" applyBorder="1" applyAlignment="1" applyProtection="1">
      <alignment horizontal="left"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M426"/>
  <sheetViews>
    <sheetView showZeros="0" tabSelected="1" showOutlineSymbols="0" view="pageBreakPreview" zoomScale="60" zoomScaleNormal="60" zoomScaleSheetLayoutView="40" zoomScalePageLayoutView="75" workbookViewId="0">
      <pane xSplit="2" ySplit="8" topLeftCell="C9" activePane="bottomRight" state="frozen"/>
      <selection pane="topRight" activeCell="C1" sqref="C1"/>
      <selection pane="bottomLeft" activeCell="A9" sqref="A9"/>
      <selection pane="bottomRight" activeCell="C9" sqref="C9"/>
    </sheetView>
  </sheetViews>
  <sheetFormatPr defaultRowHeight="26.25" outlineLevelRow="1" outlineLevelCol="2" x14ac:dyDescent="0.25"/>
  <cols>
    <col min="1" max="1" width="16.75" style="39" customWidth="1"/>
    <col min="2" max="2" width="108" style="40" customWidth="1"/>
    <col min="3" max="3" width="23.875" style="41" customWidth="1"/>
    <col min="4" max="4" width="26.125" style="41" customWidth="1"/>
    <col min="5" max="5" width="22.625" style="42" customWidth="1" outlineLevel="2"/>
    <col min="6" max="6" width="18.625" style="43" customWidth="1" outlineLevel="2"/>
    <col min="7" max="7" width="21.25" style="44" customWidth="1" outlineLevel="2"/>
    <col min="8" max="8" width="19.375" style="43" customWidth="1" outlineLevel="2"/>
    <col min="9" max="9" width="27.875" style="43" customWidth="1" outlineLevel="2"/>
    <col min="10" max="10" width="151.875" style="40" customWidth="1"/>
    <col min="11" max="12" width="21.5" style="3" customWidth="1"/>
    <col min="13" max="13" width="22.75" style="17" customWidth="1"/>
    <col min="14" max="66" width="9" style="17" customWidth="1"/>
    <col min="67" max="16384" width="9" style="17"/>
  </cols>
  <sheetData>
    <row r="1" spans="1:13" ht="30.75" x14ac:dyDescent="0.25">
      <c r="A1" s="10"/>
      <c r="B1" s="11"/>
      <c r="C1" s="12"/>
      <c r="D1" s="12"/>
      <c r="E1" s="13"/>
      <c r="F1" s="14"/>
      <c r="G1" s="15"/>
      <c r="H1" s="14"/>
      <c r="I1" s="14"/>
      <c r="J1" s="16"/>
    </row>
    <row r="2" spans="1:13" ht="2.25" customHeight="1" x14ac:dyDescent="0.25">
      <c r="A2" s="10"/>
      <c r="B2" s="11"/>
      <c r="C2" s="12"/>
      <c r="D2" s="12"/>
      <c r="E2" s="13"/>
      <c r="F2" s="14"/>
      <c r="G2" s="15"/>
      <c r="H2" s="14"/>
      <c r="I2" s="14"/>
      <c r="J2" s="16"/>
    </row>
    <row r="3" spans="1:13" s="48" customFormat="1" ht="63.75" customHeight="1" x14ac:dyDescent="0.25">
      <c r="A3" s="209" t="s">
        <v>94</v>
      </c>
      <c r="B3" s="209"/>
      <c r="C3" s="209"/>
      <c r="D3" s="209"/>
      <c r="E3" s="209"/>
      <c r="F3" s="209"/>
      <c r="G3" s="209"/>
      <c r="H3" s="209"/>
      <c r="I3" s="209"/>
      <c r="J3" s="209"/>
      <c r="K3" s="51"/>
      <c r="L3" s="51"/>
    </row>
    <row r="4" spans="1:13" s="60" customFormat="1" x14ac:dyDescent="0.25">
      <c r="A4" s="52"/>
      <c r="B4" s="53"/>
      <c r="C4" s="54"/>
      <c r="D4" s="54"/>
      <c r="E4" s="54"/>
      <c r="F4" s="54"/>
      <c r="G4" s="55"/>
      <c r="H4" s="56"/>
      <c r="I4" s="57"/>
      <c r="J4" s="58" t="s">
        <v>31</v>
      </c>
      <c r="K4" s="59"/>
      <c r="L4" s="59"/>
    </row>
    <row r="5" spans="1:13" s="51" customFormat="1" ht="75" customHeight="1" x14ac:dyDescent="0.25">
      <c r="A5" s="212" t="s">
        <v>3</v>
      </c>
      <c r="B5" s="215" t="s">
        <v>8</v>
      </c>
      <c r="C5" s="213" t="s">
        <v>92</v>
      </c>
      <c r="D5" s="213"/>
      <c r="E5" s="217" t="s">
        <v>93</v>
      </c>
      <c r="F5" s="217"/>
      <c r="G5" s="217"/>
      <c r="H5" s="217"/>
      <c r="I5" s="216" t="s">
        <v>61</v>
      </c>
      <c r="J5" s="215" t="s">
        <v>45</v>
      </c>
    </row>
    <row r="6" spans="1:13" s="51" customFormat="1" ht="52.5" customHeight="1" x14ac:dyDescent="0.25">
      <c r="A6" s="212"/>
      <c r="B6" s="215"/>
      <c r="C6" s="214" t="s">
        <v>59</v>
      </c>
      <c r="D6" s="213" t="s">
        <v>60</v>
      </c>
      <c r="E6" s="210" t="s">
        <v>7</v>
      </c>
      <c r="F6" s="210"/>
      <c r="G6" s="210" t="s">
        <v>6</v>
      </c>
      <c r="H6" s="210"/>
      <c r="I6" s="216"/>
      <c r="J6" s="215"/>
    </row>
    <row r="7" spans="1:13" s="51" customFormat="1" ht="74.25" customHeight="1" x14ac:dyDescent="0.25">
      <c r="A7" s="212"/>
      <c r="B7" s="215"/>
      <c r="C7" s="214"/>
      <c r="D7" s="213"/>
      <c r="E7" s="61" t="s">
        <v>0</v>
      </c>
      <c r="F7" s="62" t="s">
        <v>12</v>
      </c>
      <c r="G7" s="63" t="s">
        <v>9</v>
      </c>
      <c r="H7" s="62" t="s">
        <v>2</v>
      </c>
      <c r="I7" s="216"/>
      <c r="J7" s="215"/>
    </row>
    <row r="8" spans="1:13" s="9" customFormat="1" ht="36" customHeight="1" x14ac:dyDescent="0.25">
      <c r="A8" s="64">
        <v>1</v>
      </c>
      <c r="B8" s="65">
        <v>2</v>
      </c>
      <c r="C8" s="66">
        <v>3</v>
      </c>
      <c r="D8" s="66">
        <v>4</v>
      </c>
      <c r="E8" s="67">
        <v>5</v>
      </c>
      <c r="F8" s="66">
        <v>6</v>
      </c>
      <c r="G8" s="68">
        <v>7</v>
      </c>
      <c r="H8" s="68">
        <v>8</v>
      </c>
      <c r="I8" s="68">
        <v>9</v>
      </c>
      <c r="J8" s="66">
        <v>10</v>
      </c>
      <c r="K8" s="18"/>
      <c r="L8" s="18"/>
    </row>
    <row r="9" spans="1:13" s="2" customFormat="1" ht="40.5" x14ac:dyDescent="0.25">
      <c r="A9" s="211"/>
      <c r="B9" s="167" t="s">
        <v>30</v>
      </c>
      <c r="C9" s="169">
        <f>SUM(C10:C14)</f>
        <v>16280621.26</v>
      </c>
      <c r="D9" s="169">
        <f>SUM(D10:D14)</f>
        <v>16326043.27</v>
      </c>
      <c r="E9" s="169">
        <f>SUM(E10:E14)</f>
        <v>9478254.3300000001</v>
      </c>
      <c r="F9" s="170">
        <f>E9/D9</f>
        <v>0.5806</v>
      </c>
      <c r="G9" s="169">
        <f t="shared" ref="G9" si="0">SUM(G10:G14)</f>
        <v>8767707.1400000006</v>
      </c>
      <c r="H9" s="170">
        <f>G9/D9</f>
        <v>0.53700000000000003</v>
      </c>
      <c r="I9" s="169">
        <f>SUM(I10:I14)</f>
        <v>16274364.9</v>
      </c>
      <c r="J9" s="187"/>
      <c r="K9" s="45"/>
      <c r="L9" s="1"/>
      <c r="M9" s="1"/>
    </row>
    <row r="10" spans="1:13" s="3" customFormat="1" x14ac:dyDescent="0.25">
      <c r="A10" s="211"/>
      <c r="B10" s="171" t="s">
        <v>4</v>
      </c>
      <c r="C10" s="169">
        <f t="shared" ref="C10:E14" si="1">C16+C24+C31+C38+C44+C50+C56+C64+C161+C168+C174+C181+C191+C200+C206</f>
        <v>795839.82</v>
      </c>
      <c r="D10" s="169">
        <f t="shared" si="1"/>
        <v>794408</v>
      </c>
      <c r="E10" s="169">
        <f t="shared" si="1"/>
        <v>330575.8</v>
      </c>
      <c r="F10" s="170">
        <f t="shared" ref="F10:F14" si="2">E10/D10</f>
        <v>0.41610000000000003</v>
      </c>
      <c r="G10" s="169">
        <f>G16+G24+G31+G38+G44+G50+G56+G64+G161+G168+G174+G181+G191+G200+G206</f>
        <v>330575.8</v>
      </c>
      <c r="H10" s="170">
        <f>G10/D10</f>
        <v>0.41610000000000003</v>
      </c>
      <c r="I10" s="169">
        <f>I16+I24+I31+I38+I44+I50+I56+I64+I161+I168+I174+I181+I191+I200+I206</f>
        <v>779267.67</v>
      </c>
      <c r="J10" s="187"/>
      <c r="K10" s="45"/>
      <c r="L10" s="1"/>
      <c r="M10" s="1"/>
    </row>
    <row r="11" spans="1:13" s="3" customFormat="1" x14ac:dyDescent="0.25">
      <c r="A11" s="211"/>
      <c r="B11" s="171" t="s">
        <v>16</v>
      </c>
      <c r="C11" s="169">
        <f t="shared" si="1"/>
        <v>14849254.59</v>
      </c>
      <c r="D11" s="169">
        <f t="shared" si="1"/>
        <v>14946639.4</v>
      </c>
      <c r="E11" s="169">
        <f t="shared" si="1"/>
        <v>8851579.3800000008</v>
      </c>
      <c r="F11" s="170">
        <f t="shared" si="2"/>
        <v>0.59219999999999995</v>
      </c>
      <c r="G11" s="169">
        <f>G17+G25+G32+G39+G45+G51+G57+G65+G162+G169+G175+G182+G192+G201+G207</f>
        <v>8141032.1900000004</v>
      </c>
      <c r="H11" s="170">
        <f t="shared" ref="H11:H15" si="3">G11/D11</f>
        <v>0.54469999999999996</v>
      </c>
      <c r="I11" s="169">
        <f>I17+I25+I32+I39+I45+I51+I57+I65+I162+I169+I175+I182+I192+I201+I207</f>
        <v>14921938.42</v>
      </c>
      <c r="J11" s="187"/>
      <c r="K11" s="45"/>
      <c r="L11" s="1"/>
      <c r="M11" s="1"/>
    </row>
    <row r="12" spans="1:13" s="3" customFormat="1" x14ac:dyDescent="0.25">
      <c r="A12" s="211"/>
      <c r="B12" s="171" t="s">
        <v>11</v>
      </c>
      <c r="C12" s="169">
        <f t="shared" si="1"/>
        <v>476326.68</v>
      </c>
      <c r="D12" s="169">
        <f t="shared" si="1"/>
        <v>462787.46</v>
      </c>
      <c r="E12" s="168">
        <f t="shared" si="1"/>
        <v>202336.5</v>
      </c>
      <c r="F12" s="170">
        <f t="shared" si="2"/>
        <v>0.43719999999999998</v>
      </c>
      <c r="G12" s="168">
        <f>G18+G26+G33+G40+G46+G52+G58+G66+G163+G170+G176+G183+G193+G202+G208</f>
        <v>202336.5</v>
      </c>
      <c r="H12" s="170">
        <f t="shared" si="3"/>
        <v>0.43719999999999998</v>
      </c>
      <c r="I12" s="169">
        <f>I18+I26+I33+I40+I46+I52+I58+I66+I163+I170+I176+I183+I193+I202+I208</f>
        <v>450950.40000000002</v>
      </c>
      <c r="J12" s="187"/>
      <c r="K12" s="45"/>
      <c r="L12" s="1"/>
      <c r="M12" s="1"/>
    </row>
    <row r="13" spans="1:13" s="3" customFormat="1" x14ac:dyDescent="0.25">
      <c r="A13" s="211"/>
      <c r="B13" s="171" t="s">
        <v>13</v>
      </c>
      <c r="C13" s="151">
        <f t="shared" si="1"/>
        <v>0</v>
      </c>
      <c r="D13" s="151">
        <f t="shared" si="1"/>
        <v>0</v>
      </c>
      <c r="E13" s="151">
        <f t="shared" si="1"/>
        <v>0</v>
      </c>
      <c r="F13" s="71"/>
      <c r="G13" s="151">
        <f>G19+G27+G34+G41+G47+G53+G59+G67+G164+G171+G177+G184+G194+G203+G209</f>
        <v>0</v>
      </c>
      <c r="H13" s="71"/>
      <c r="I13" s="151">
        <f>I19+I27+I34+I41+I47+I53+I59+I67+I164+I171+I177+I184+I194+I203+I209</f>
        <v>0</v>
      </c>
      <c r="J13" s="187"/>
      <c r="K13" s="45"/>
      <c r="L13" s="1"/>
      <c r="M13" s="1"/>
    </row>
    <row r="14" spans="1:13" s="3" customFormat="1" x14ac:dyDescent="0.25">
      <c r="A14" s="211"/>
      <c r="B14" s="171" t="s">
        <v>5</v>
      </c>
      <c r="C14" s="163">
        <f t="shared" si="1"/>
        <v>159200.17000000001</v>
      </c>
      <c r="D14" s="163">
        <f t="shared" si="1"/>
        <v>122208.41</v>
      </c>
      <c r="E14" s="163">
        <f t="shared" si="1"/>
        <v>93762.65</v>
      </c>
      <c r="F14" s="164">
        <f t="shared" si="2"/>
        <v>0.76719999999999999</v>
      </c>
      <c r="G14" s="163">
        <f>G20+G28+G35+G42+G48+G54+G60+G68+G165+G172+G178+G185+G195+G204+G210</f>
        <v>93762.65</v>
      </c>
      <c r="H14" s="164">
        <f t="shared" si="3"/>
        <v>0.76719999999999999</v>
      </c>
      <c r="I14" s="163">
        <f>I20+I28+I35+I42+I48+I54+I60+I68+I165+I172+I178+I185+I195+I204+I210</f>
        <v>122208.41</v>
      </c>
      <c r="J14" s="187"/>
      <c r="K14" s="45"/>
      <c r="L14" s="1"/>
      <c r="M14" s="1"/>
    </row>
    <row r="15" spans="1:13" s="2" customFormat="1" ht="111" customHeight="1" x14ac:dyDescent="0.25">
      <c r="A15" s="176" t="s">
        <v>32</v>
      </c>
      <c r="B15" s="116" t="s">
        <v>100</v>
      </c>
      <c r="C15" s="104">
        <f>C16+C17+C18+C19+C20</f>
        <v>3197.6</v>
      </c>
      <c r="D15" s="104">
        <f t="shared" ref="D15:G15" si="4">D16+D17+D18+D19+D20</f>
        <v>3197.6</v>
      </c>
      <c r="E15" s="104">
        <f t="shared" si="4"/>
        <v>949.1</v>
      </c>
      <c r="F15" s="105">
        <f>E15/D15</f>
        <v>0.29680000000000001</v>
      </c>
      <c r="G15" s="104">
        <f t="shared" si="4"/>
        <v>946.07</v>
      </c>
      <c r="H15" s="105">
        <f t="shared" si="3"/>
        <v>0.2959</v>
      </c>
      <c r="I15" s="103">
        <f t="shared" ref="I15" si="5">I16+I17+I18+I19+I20</f>
        <v>1571.59</v>
      </c>
      <c r="J15" s="183" t="s">
        <v>121</v>
      </c>
      <c r="K15" s="45"/>
      <c r="L15" s="1"/>
      <c r="M15" s="1"/>
    </row>
    <row r="16" spans="1:13" s="2" customFormat="1" ht="79.5" customHeight="1" x14ac:dyDescent="0.25">
      <c r="A16" s="177"/>
      <c r="B16" s="96" t="s">
        <v>4</v>
      </c>
      <c r="C16" s="86"/>
      <c r="D16" s="86"/>
      <c r="E16" s="86"/>
      <c r="F16" s="114"/>
      <c r="G16" s="86"/>
      <c r="H16" s="114"/>
      <c r="I16" s="86"/>
      <c r="J16" s="184"/>
      <c r="K16" s="45"/>
      <c r="L16" s="1"/>
      <c r="M16" s="1"/>
    </row>
    <row r="17" spans="1:13" s="2" customFormat="1" ht="79.5" customHeight="1" x14ac:dyDescent="0.25">
      <c r="A17" s="177"/>
      <c r="B17" s="96" t="s">
        <v>16</v>
      </c>
      <c r="C17" s="86">
        <v>3197.6</v>
      </c>
      <c r="D17" s="86">
        <v>3197.6</v>
      </c>
      <c r="E17" s="86">
        <v>949.1</v>
      </c>
      <c r="F17" s="114">
        <f>E17/D17</f>
        <v>0.29680000000000001</v>
      </c>
      <c r="G17" s="86">
        <v>946.07</v>
      </c>
      <c r="H17" s="114">
        <f>G17/D17</f>
        <v>0.2959</v>
      </c>
      <c r="I17" s="80">
        <v>1571.59</v>
      </c>
      <c r="J17" s="184"/>
      <c r="K17" s="46"/>
      <c r="L17" s="1"/>
      <c r="M17" s="1"/>
    </row>
    <row r="18" spans="1:13" s="2" customFormat="1" ht="148.5" customHeight="1" x14ac:dyDescent="0.25">
      <c r="A18" s="177"/>
      <c r="B18" s="96" t="s">
        <v>11</v>
      </c>
      <c r="C18" s="86"/>
      <c r="D18" s="86"/>
      <c r="E18" s="86"/>
      <c r="F18" s="114"/>
      <c r="G18" s="86"/>
      <c r="H18" s="114"/>
      <c r="I18" s="19"/>
      <c r="J18" s="184"/>
      <c r="K18" s="45"/>
      <c r="L18" s="1"/>
      <c r="M18" s="1"/>
    </row>
    <row r="19" spans="1:13" s="2" customFormat="1" ht="120" customHeight="1" x14ac:dyDescent="0.25">
      <c r="A19" s="177"/>
      <c r="B19" s="96" t="s">
        <v>13</v>
      </c>
      <c r="C19" s="86">
        <v>0</v>
      </c>
      <c r="D19" s="86">
        <v>0</v>
      </c>
      <c r="E19" s="86">
        <v>0</v>
      </c>
      <c r="F19" s="114"/>
      <c r="G19" s="86">
        <v>0</v>
      </c>
      <c r="H19" s="114"/>
      <c r="I19" s="19">
        <v>0</v>
      </c>
      <c r="J19" s="184"/>
      <c r="K19" s="45"/>
      <c r="L19" s="1"/>
      <c r="M19" s="1"/>
    </row>
    <row r="20" spans="1:13" s="3" customFormat="1" ht="98.25" hidden="1" customHeight="1" x14ac:dyDescent="0.25">
      <c r="A20" s="178"/>
      <c r="B20" s="96" t="s">
        <v>5</v>
      </c>
      <c r="C20" s="19"/>
      <c r="D20" s="19"/>
      <c r="E20" s="19"/>
      <c r="F20" s="20"/>
      <c r="G20" s="19"/>
      <c r="H20" s="20"/>
      <c r="I20" s="19"/>
      <c r="J20" s="184"/>
      <c r="K20" s="45"/>
      <c r="L20" s="1"/>
      <c r="M20" s="1"/>
    </row>
    <row r="21" spans="1:13" ht="262.5" customHeight="1" x14ac:dyDescent="0.25">
      <c r="A21" s="176" t="s">
        <v>14</v>
      </c>
      <c r="B21" s="222" t="s">
        <v>122</v>
      </c>
      <c r="C21" s="179">
        <f>C24+C25+C26+C27</f>
        <v>12003775.380000001</v>
      </c>
      <c r="D21" s="179">
        <f>D24+D25+D26+D27</f>
        <v>12129305.699999999</v>
      </c>
      <c r="E21" s="204">
        <f>E24+E25+E26+E27</f>
        <v>7452275.7199999997</v>
      </c>
      <c r="F21" s="205">
        <f>(E21/D21)</f>
        <v>0.61439999999999995</v>
      </c>
      <c r="G21" s="179">
        <f>G24+G25+G26+G27</f>
        <v>6890300.1900000004</v>
      </c>
      <c r="H21" s="205">
        <f>G21/D21</f>
        <v>0.56810000000000005</v>
      </c>
      <c r="I21" s="179">
        <f>SUM(I24:I28)</f>
        <v>12129305.699999999</v>
      </c>
      <c r="J21" s="219" t="s">
        <v>125</v>
      </c>
      <c r="K21" s="45"/>
      <c r="L21" s="1"/>
      <c r="M21" s="1"/>
    </row>
    <row r="22" spans="1:13" ht="379.5" customHeight="1" x14ac:dyDescent="0.25">
      <c r="A22" s="177"/>
      <c r="B22" s="223"/>
      <c r="C22" s="179"/>
      <c r="D22" s="179"/>
      <c r="E22" s="204"/>
      <c r="F22" s="205"/>
      <c r="G22" s="179"/>
      <c r="H22" s="205"/>
      <c r="I22" s="179"/>
      <c r="J22" s="220"/>
      <c r="K22" s="45"/>
      <c r="L22" s="1"/>
      <c r="M22" s="1"/>
    </row>
    <row r="23" spans="1:13" ht="27.75" customHeight="1" x14ac:dyDescent="0.25">
      <c r="A23" s="156"/>
      <c r="B23" s="224"/>
      <c r="C23" s="179"/>
      <c r="D23" s="179"/>
      <c r="E23" s="204"/>
      <c r="F23" s="205"/>
      <c r="G23" s="179"/>
      <c r="H23" s="205"/>
      <c r="I23" s="179"/>
      <c r="J23" s="220"/>
      <c r="K23" s="45"/>
      <c r="L23" s="1"/>
      <c r="M23" s="1"/>
    </row>
    <row r="24" spans="1:13" ht="29.25" customHeight="1" x14ac:dyDescent="0.25">
      <c r="A24" s="69"/>
      <c r="B24" s="96" t="s">
        <v>4</v>
      </c>
      <c r="C24" s="86">
        <v>81232.600000000006</v>
      </c>
      <c r="D24" s="86">
        <v>81232.600000000006</v>
      </c>
      <c r="E24" s="86">
        <v>21171.14</v>
      </c>
      <c r="F24" s="114">
        <f>E24/D24</f>
        <v>0.2606</v>
      </c>
      <c r="G24" s="86">
        <v>21171.14</v>
      </c>
      <c r="H24" s="114">
        <f>G24/D24</f>
        <v>0.2606</v>
      </c>
      <c r="I24" s="86">
        <f>81232.6</f>
        <v>81232.600000000006</v>
      </c>
      <c r="J24" s="220"/>
      <c r="K24" s="45"/>
      <c r="L24" s="1"/>
      <c r="M24" s="1"/>
    </row>
    <row r="25" spans="1:13" ht="27.75" customHeight="1" x14ac:dyDescent="0.25">
      <c r="A25" s="69"/>
      <c r="B25" s="96" t="s">
        <v>16</v>
      </c>
      <c r="C25" s="86">
        <v>11850547.300000001</v>
      </c>
      <c r="D25" s="86">
        <v>11974031</v>
      </c>
      <c r="E25" s="86">
        <v>7404333.4000000004</v>
      </c>
      <c r="F25" s="114">
        <f>E25/D25</f>
        <v>0.61839999999999995</v>
      </c>
      <c r="G25" s="86">
        <v>6842357.8700000001</v>
      </c>
      <c r="H25" s="114">
        <f>G25/D25</f>
        <v>0.57140000000000002</v>
      </c>
      <c r="I25" s="80">
        <f>11636370.59+1053.01+336607.4</f>
        <v>11974031</v>
      </c>
      <c r="J25" s="220"/>
      <c r="K25" s="45"/>
      <c r="L25" s="1"/>
      <c r="M25" s="1"/>
    </row>
    <row r="26" spans="1:13" s="22" customFormat="1" ht="42" customHeight="1" x14ac:dyDescent="0.25">
      <c r="A26" s="69" t="s">
        <v>46</v>
      </c>
      <c r="B26" s="96" t="s">
        <v>11</v>
      </c>
      <c r="C26" s="86">
        <v>71995.48</v>
      </c>
      <c r="D26" s="86">
        <v>74042.100000000006</v>
      </c>
      <c r="E26" s="86">
        <f>G26</f>
        <v>26771.18</v>
      </c>
      <c r="F26" s="114">
        <f>E26/D26</f>
        <v>0.36159999999999998</v>
      </c>
      <c r="G26" s="86">
        <v>26771.18</v>
      </c>
      <c r="H26" s="114">
        <f>G26/D26</f>
        <v>0.36159999999999998</v>
      </c>
      <c r="I26" s="80">
        <f>26562.14+1053.06+46426.9</f>
        <v>74042.100000000006</v>
      </c>
      <c r="J26" s="220"/>
      <c r="K26" s="45"/>
      <c r="L26" s="1"/>
      <c r="M26" s="1"/>
    </row>
    <row r="27" spans="1:13" ht="30.75" customHeight="1" x14ac:dyDescent="0.25">
      <c r="A27" s="69"/>
      <c r="B27" s="96" t="s">
        <v>13</v>
      </c>
      <c r="C27" s="19"/>
      <c r="D27" s="19"/>
      <c r="E27" s="19"/>
      <c r="F27" s="20"/>
      <c r="G27" s="19"/>
      <c r="H27" s="20"/>
      <c r="I27" s="23"/>
      <c r="J27" s="220"/>
      <c r="K27" s="45"/>
      <c r="L27" s="1"/>
      <c r="M27" s="1"/>
    </row>
    <row r="28" spans="1:13" ht="66.75" customHeight="1" x14ac:dyDescent="0.25">
      <c r="A28" s="69"/>
      <c r="B28" s="96" t="s">
        <v>5</v>
      </c>
      <c r="C28" s="19"/>
      <c r="D28" s="19"/>
      <c r="E28" s="19"/>
      <c r="F28" s="20"/>
      <c r="G28" s="19"/>
      <c r="H28" s="20"/>
      <c r="I28" s="23"/>
      <c r="J28" s="221"/>
      <c r="K28" s="45"/>
      <c r="L28" s="1"/>
      <c r="M28" s="1"/>
    </row>
    <row r="29" spans="1:13" x14ac:dyDescent="0.25">
      <c r="A29" s="176" t="s">
        <v>15</v>
      </c>
      <c r="B29" s="222" t="s">
        <v>115</v>
      </c>
      <c r="C29" s="204">
        <f>C31+C32+C33+C34+C35</f>
        <v>390173.12</v>
      </c>
      <c r="D29" s="204">
        <f t="shared" ref="D29" si="6">D31+D32+D33+D34+D35</f>
        <v>390173.12</v>
      </c>
      <c r="E29" s="204">
        <f>E31+E32+E33+E34+E35</f>
        <v>306683.52000000002</v>
      </c>
      <c r="F29" s="206">
        <f>E29/D29</f>
        <v>0.78600000000000003</v>
      </c>
      <c r="G29" s="201">
        <f>G31+G32+G33+G34+G35</f>
        <v>162440.64000000001</v>
      </c>
      <c r="H29" s="206">
        <f>G29/D29</f>
        <v>0.4163</v>
      </c>
      <c r="I29" s="204">
        <f>D29</f>
        <v>390173.12</v>
      </c>
      <c r="J29" s="183" t="s">
        <v>133</v>
      </c>
      <c r="K29" s="45"/>
      <c r="L29" s="1"/>
      <c r="M29" s="1"/>
    </row>
    <row r="30" spans="1:13" ht="322.5" customHeight="1" x14ac:dyDescent="0.25">
      <c r="A30" s="178"/>
      <c r="B30" s="224"/>
      <c r="C30" s="204"/>
      <c r="D30" s="204"/>
      <c r="E30" s="204"/>
      <c r="F30" s="206"/>
      <c r="G30" s="203"/>
      <c r="H30" s="206"/>
      <c r="I30" s="204"/>
      <c r="J30" s="184"/>
      <c r="K30" s="45"/>
      <c r="L30" s="1"/>
      <c r="M30" s="1"/>
    </row>
    <row r="31" spans="1:13" ht="39" customHeight="1" x14ac:dyDescent="0.25">
      <c r="A31" s="161"/>
      <c r="B31" s="96" t="s">
        <v>4</v>
      </c>
      <c r="C31" s="80"/>
      <c r="D31" s="80"/>
      <c r="E31" s="80"/>
      <c r="F31" s="84"/>
      <c r="G31" s="86"/>
      <c r="H31" s="84"/>
      <c r="I31" s="80"/>
      <c r="J31" s="184"/>
      <c r="K31" s="45"/>
      <c r="L31" s="1"/>
      <c r="M31" s="1"/>
    </row>
    <row r="32" spans="1:13" ht="48.75" customHeight="1" x14ac:dyDescent="0.25">
      <c r="A32" s="161"/>
      <c r="B32" s="96" t="s">
        <v>48</v>
      </c>
      <c r="C32" s="80">
        <f>394113.5-3940.38</f>
        <v>390173.12</v>
      </c>
      <c r="D32" s="80">
        <f>394113.5-3940.38</f>
        <v>390173.12</v>
      </c>
      <c r="E32" s="80">
        <v>306683.52000000002</v>
      </c>
      <c r="F32" s="84">
        <f t="shared" ref="F32" si="7">E32/D32</f>
        <v>0.78600000000000003</v>
      </c>
      <c r="G32" s="80">
        <v>162440.64000000001</v>
      </c>
      <c r="H32" s="84">
        <f>G32/D32</f>
        <v>0.4163</v>
      </c>
      <c r="I32" s="80">
        <f>14194.9+2034.36+235924.6+137807.02</f>
        <v>389960.88</v>
      </c>
      <c r="J32" s="184"/>
      <c r="K32" s="45"/>
      <c r="L32" s="1"/>
      <c r="M32" s="1"/>
    </row>
    <row r="33" spans="1:13" ht="48.75" customHeight="1" x14ac:dyDescent="0.25">
      <c r="A33" s="161"/>
      <c r="B33" s="96" t="s">
        <v>11</v>
      </c>
      <c r="C33" s="23"/>
      <c r="D33" s="23"/>
      <c r="E33" s="23">
        <f>G33</f>
        <v>0</v>
      </c>
      <c r="F33" s="24"/>
      <c r="G33" s="19"/>
      <c r="H33" s="24"/>
      <c r="I33" s="23"/>
      <c r="J33" s="184"/>
      <c r="K33" s="45"/>
      <c r="L33" s="1"/>
      <c r="M33" s="1"/>
    </row>
    <row r="34" spans="1:13" ht="48.75" customHeight="1" x14ac:dyDescent="0.25">
      <c r="A34" s="161"/>
      <c r="B34" s="96" t="s">
        <v>13</v>
      </c>
      <c r="C34" s="23"/>
      <c r="D34" s="23"/>
      <c r="E34" s="23">
        <f>G34</f>
        <v>0</v>
      </c>
      <c r="F34" s="24"/>
      <c r="G34" s="19"/>
      <c r="H34" s="24"/>
      <c r="I34" s="23"/>
      <c r="J34" s="184"/>
      <c r="K34" s="45"/>
      <c r="L34" s="1"/>
      <c r="M34" s="1"/>
    </row>
    <row r="35" spans="1:13" ht="48.75" customHeight="1" x14ac:dyDescent="0.25">
      <c r="A35" s="161"/>
      <c r="B35" s="96" t="s">
        <v>5</v>
      </c>
      <c r="C35" s="23"/>
      <c r="D35" s="23"/>
      <c r="E35" s="23"/>
      <c r="F35" s="24"/>
      <c r="G35" s="19"/>
      <c r="H35" s="24"/>
      <c r="I35" s="23"/>
      <c r="J35" s="184"/>
      <c r="K35" s="45"/>
      <c r="L35" s="1"/>
      <c r="M35" s="1"/>
    </row>
    <row r="36" spans="1:13" s="141" customFormat="1" ht="22.5" customHeight="1" x14ac:dyDescent="0.25">
      <c r="A36" s="117" t="s">
        <v>33</v>
      </c>
      <c r="B36" s="118" t="s">
        <v>76</v>
      </c>
      <c r="C36" s="110"/>
      <c r="D36" s="110"/>
      <c r="E36" s="142"/>
      <c r="F36" s="111"/>
      <c r="G36" s="109"/>
      <c r="H36" s="111"/>
      <c r="I36" s="143"/>
      <c r="J36" s="96" t="s">
        <v>35</v>
      </c>
      <c r="K36" s="18"/>
      <c r="L36" s="130"/>
      <c r="M36" s="130"/>
    </row>
    <row r="37" spans="1:13" ht="222.75" customHeight="1" x14ac:dyDescent="0.25">
      <c r="A37" s="115" t="s">
        <v>1</v>
      </c>
      <c r="B37" s="96" t="s">
        <v>103</v>
      </c>
      <c r="C37" s="109">
        <f>C39+C40+C38</f>
        <v>15123.26</v>
      </c>
      <c r="D37" s="110">
        <f>D39+D40+D38</f>
        <v>15123.25</v>
      </c>
      <c r="E37" s="158">
        <f>E39+E40+E38</f>
        <v>3777.91</v>
      </c>
      <c r="F37" s="159">
        <f t="shared" ref="F37" si="8">E37/D37</f>
        <v>0.24979999999999999</v>
      </c>
      <c r="G37" s="109">
        <f>G39+G40+G38</f>
        <v>3595.91</v>
      </c>
      <c r="H37" s="111">
        <f t="shared" ref="H37" si="9">G37/D37</f>
        <v>0.23780000000000001</v>
      </c>
      <c r="I37" s="110">
        <f>I39+I40+I38</f>
        <v>15123.25</v>
      </c>
      <c r="J37" s="207" t="s">
        <v>131</v>
      </c>
      <c r="K37" s="45"/>
      <c r="L37" s="1"/>
      <c r="M37" s="1"/>
    </row>
    <row r="38" spans="1:13" ht="57" customHeight="1" x14ac:dyDescent="0.25">
      <c r="A38" s="126"/>
      <c r="B38" s="96" t="s">
        <v>4</v>
      </c>
      <c r="C38" s="80">
        <v>5004.8900000000003</v>
      </c>
      <c r="D38" s="80">
        <v>5004.8900000000003</v>
      </c>
      <c r="E38" s="80">
        <v>1118.6300000000001</v>
      </c>
      <c r="F38" s="84">
        <f>E38/D38</f>
        <v>0.2235</v>
      </c>
      <c r="G38" s="86">
        <v>1118.6300000000001</v>
      </c>
      <c r="H38" s="84">
        <f>G38/D38</f>
        <v>0.2235</v>
      </c>
      <c r="I38" s="80">
        <v>5004.8900000000003</v>
      </c>
      <c r="J38" s="207"/>
      <c r="K38" s="45"/>
      <c r="L38" s="1"/>
      <c r="M38" s="1"/>
    </row>
    <row r="39" spans="1:13" ht="57" customHeight="1" x14ac:dyDescent="0.25">
      <c r="A39" s="117"/>
      <c r="B39" s="96" t="s">
        <v>48</v>
      </c>
      <c r="C39" s="80">
        <v>9157.09</v>
      </c>
      <c r="D39" s="80">
        <v>9157.09</v>
      </c>
      <c r="E39" s="80">
        <v>2418.87</v>
      </c>
      <c r="F39" s="84">
        <f t="shared" ref="F39" si="10">E39/D39</f>
        <v>0.26419999999999999</v>
      </c>
      <c r="G39" s="80">
        <v>2236.87</v>
      </c>
      <c r="H39" s="84">
        <f t="shared" ref="H39" si="11">G39/D39</f>
        <v>0.24429999999999999</v>
      </c>
      <c r="I39" s="80">
        <f>8949.79+207.3</f>
        <v>9157.09</v>
      </c>
      <c r="J39" s="207"/>
      <c r="K39" s="45"/>
      <c r="L39" s="1"/>
      <c r="M39" s="1"/>
    </row>
    <row r="40" spans="1:13" ht="29.25" customHeight="1" x14ac:dyDescent="0.25">
      <c r="A40" s="117"/>
      <c r="B40" s="96" t="s">
        <v>11</v>
      </c>
      <c r="C40" s="80">
        <v>961.28</v>
      </c>
      <c r="D40" s="80">
        <v>961.27</v>
      </c>
      <c r="E40" s="80">
        <v>240.41</v>
      </c>
      <c r="F40" s="84">
        <f>E40/D40</f>
        <v>0.25009999999999999</v>
      </c>
      <c r="G40" s="86">
        <v>240.41</v>
      </c>
      <c r="H40" s="84">
        <f>G40/D40</f>
        <v>0.25009999999999999</v>
      </c>
      <c r="I40" s="80">
        <f>961.27</f>
        <v>961.27</v>
      </c>
      <c r="J40" s="207"/>
      <c r="K40" s="45"/>
      <c r="L40" s="1"/>
      <c r="M40" s="1"/>
    </row>
    <row r="41" spans="1:13" ht="57" customHeight="1" x14ac:dyDescent="0.25">
      <c r="A41" s="117"/>
      <c r="B41" s="96" t="s">
        <v>13</v>
      </c>
      <c r="C41" s="23"/>
      <c r="D41" s="23"/>
      <c r="E41" s="23"/>
      <c r="F41" s="24"/>
      <c r="G41" s="19"/>
      <c r="H41" s="24"/>
      <c r="I41" s="23"/>
      <c r="J41" s="207"/>
      <c r="K41" s="45"/>
      <c r="L41" s="1"/>
      <c r="M41" s="1"/>
    </row>
    <row r="42" spans="1:13" ht="42" hidden="1" customHeight="1" x14ac:dyDescent="0.25">
      <c r="A42" s="117"/>
      <c r="B42" s="96" t="s">
        <v>5</v>
      </c>
      <c r="C42" s="23"/>
      <c r="D42" s="23"/>
      <c r="E42" s="23"/>
      <c r="F42" s="24"/>
      <c r="G42" s="19"/>
      <c r="H42" s="24"/>
      <c r="I42" s="23"/>
      <c r="J42" s="207"/>
      <c r="K42" s="45"/>
      <c r="L42" s="1"/>
      <c r="M42" s="1"/>
    </row>
    <row r="43" spans="1:13" s="2" customFormat="1" ht="174" customHeight="1" x14ac:dyDescent="0.25">
      <c r="A43" s="124" t="s">
        <v>10</v>
      </c>
      <c r="B43" s="125" t="s">
        <v>104</v>
      </c>
      <c r="C43" s="122">
        <f>C44+C45+C46+C47</f>
        <v>21682.63</v>
      </c>
      <c r="D43" s="122">
        <f>D44+D45+D46+D47</f>
        <v>18553.73</v>
      </c>
      <c r="E43" s="158">
        <f>E44+E45+E46+E47+E48</f>
        <v>2979.15</v>
      </c>
      <c r="F43" s="159">
        <f>E43/D43</f>
        <v>0.16059999999999999</v>
      </c>
      <c r="G43" s="121">
        <f>SUM(G44:G48)</f>
        <v>2979.15</v>
      </c>
      <c r="H43" s="123">
        <f>G43/D43</f>
        <v>0.16059999999999999</v>
      </c>
      <c r="I43" s="121">
        <f>I44+I45+I46+I47</f>
        <v>18553.73</v>
      </c>
      <c r="J43" s="185" t="s">
        <v>132</v>
      </c>
      <c r="K43" s="45"/>
      <c r="L43" s="1"/>
      <c r="M43" s="1"/>
    </row>
    <row r="44" spans="1:13" s="3" customFormat="1" ht="52.5" customHeight="1" x14ac:dyDescent="0.25">
      <c r="A44" s="152"/>
      <c r="B44" s="96" t="s">
        <v>4</v>
      </c>
      <c r="C44" s="80">
        <v>4140</v>
      </c>
      <c r="D44" s="80">
        <v>3201.28</v>
      </c>
      <c r="E44" s="80"/>
      <c r="F44" s="84"/>
      <c r="G44" s="86">
        <v>0</v>
      </c>
      <c r="H44" s="123"/>
      <c r="I44" s="86">
        <f>D44</f>
        <v>3201.28</v>
      </c>
      <c r="J44" s="186"/>
      <c r="K44" s="45"/>
      <c r="L44" s="1"/>
      <c r="M44" s="1"/>
    </row>
    <row r="45" spans="1:13" s="3" customFormat="1" ht="30" customHeight="1" x14ac:dyDescent="0.25">
      <c r="A45" s="152"/>
      <c r="B45" s="96" t="s">
        <v>48</v>
      </c>
      <c r="C45" s="80">
        <v>16458.5</v>
      </c>
      <c r="D45" s="80">
        <v>14268.32</v>
      </c>
      <c r="E45" s="80">
        <v>2811.61</v>
      </c>
      <c r="F45" s="84">
        <f>E45/D45</f>
        <v>0.1971</v>
      </c>
      <c r="G45" s="86">
        <v>2811.61</v>
      </c>
      <c r="H45" s="84">
        <f t="shared" ref="H45:H46" si="12">G45/D45</f>
        <v>0.1971</v>
      </c>
      <c r="I45" s="86">
        <f>D45</f>
        <v>14268.32</v>
      </c>
      <c r="J45" s="186"/>
      <c r="K45" s="45"/>
      <c r="L45" s="1"/>
      <c r="M45" s="1"/>
    </row>
    <row r="46" spans="1:13" s="3" customFormat="1" ht="30" customHeight="1" x14ac:dyDescent="0.25">
      <c r="A46" s="152"/>
      <c r="B46" s="96" t="s">
        <v>11</v>
      </c>
      <c r="C46" s="80">
        <v>1084.1300000000001</v>
      </c>
      <c r="D46" s="80">
        <v>1084.1300000000001</v>
      </c>
      <c r="E46" s="80">
        <v>167.54</v>
      </c>
      <c r="F46" s="84">
        <f>E46/D46</f>
        <v>0.1545</v>
      </c>
      <c r="G46" s="86">
        <v>167.54</v>
      </c>
      <c r="H46" s="84">
        <f t="shared" si="12"/>
        <v>0.1545</v>
      </c>
      <c r="I46" s="86">
        <v>1084.1300000000001</v>
      </c>
      <c r="J46" s="186"/>
      <c r="K46" s="45"/>
      <c r="L46" s="1"/>
      <c r="M46" s="1"/>
    </row>
    <row r="47" spans="1:13" s="3" customFormat="1" ht="35.25" hidden="1" customHeight="1" x14ac:dyDescent="0.25">
      <c r="A47" s="152"/>
      <c r="B47" s="96" t="s">
        <v>13</v>
      </c>
      <c r="C47" s="23">
        <v>0</v>
      </c>
      <c r="D47" s="23">
        <v>0</v>
      </c>
      <c r="E47" s="23"/>
      <c r="F47" s="24">
        <v>0</v>
      </c>
      <c r="G47" s="25"/>
      <c r="H47" s="24"/>
      <c r="I47" s="23">
        <f>D47-G47</f>
        <v>0</v>
      </c>
      <c r="J47" s="186"/>
      <c r="K47" s="45"/>
      <c r="L47" s="1"/>
      <c r="M47" s="1"/>
    </row>
    <row r="48" spans="1:13" s="3" customFormat="1" ht="40.5" hidden="1" customHeight="1" x14ac:dyDescent="0.25">
      <c r="A48" s="152"/>
      <c r="B48" s="96" t="s">
        <v>5</v>
      </c>
      <c r="C48" s="23"/>
      <c r="D48" s="23"/>
      <c r="E48" s="23"/>
      <c r="F48" s="24"/>
      <c r="G48" s="19"/>
      <c r="H48" s="24"/>
      <c r="I48" s="23"/>
      <c r="J48" s="186"/>
      <c r="K48" s="45"/>
      <c r="L48" s="1"/>
      <c r="M48" s="1"/>
    </row>
    <row r="49" spans="1:13" s="3" customFormat="1" ht="199.5" customHeight="1" x14ac:dyDescent="0.25">
      <c r="A49" s="124" t="s">
        <v>34</v>
      </c>
      <c r="B49" s="120" t="s">
        <v>105</v>
      </c>
      <c r="C49" s="157">
        <f>C50+C51+C52+C53</f>
        <v>16225.46</v>
      </c>
      <c r="D49" s="157">
        <f t="shared" ref="D49:E49" si="13">D50+D51+D52+D53</f>
        <v>15385.35</v>
      </c>
      <c r="E49" s="157">
        <f t="shared" si="13"/>
        <v>10178.68</v>
      </c>
      <c r="F49" s="160">
        <f t="shared" ref="F49:F51" si="14">E49/D49</f>
        <v>0.66159999999999997</v>
      </c>
      <c r="G49" s="157">
        <f>G50+G51+G52+G53</f>
        <v>7380.92</v>
      </c>
      <c r="H49" s="160">
        <f t="shared" ref="H49:H51" si="15">G49/D49</f>
        <v>0.47970000000000002</v>
      </c>
      <c r="I49" s="157">
        <f>I50+I51+I52+I53</f>
        <v>15385.35</v>
      </c>
      <c r="J49" s="183" t="s">
        <v>129</v>
      </c>
      <c r="K49" s="45"/>
      <c r="L49" s="1"/>
      <c r="M49" s="1"/>
    </row>
    <row r="50" spans="1:13" s="3" customFormat="1" ht="27.75" customHeight="1" x14ac:dyDescent="0.25">
      <c r="A50" s="124"/>
      <c r="B50" s="96" t="s">
        <v>4</v>
      </c>
      <c r="C50" s="86">
        <v>493.1</v>
      </c>
      <c r="D50" s="86">
        <v>0</v>
      </c>
      <c r="E50" s="157"/>
      <c r="F50" s="160"/>
      <c r="G50" s="157"/>
      <c r="H50" s="160"/>
      <c r="I50" s="86">
        <v>0</v>
      </c>
      <c r="J50" s="184"/>
      <c r="K50" s="45"/>
      <c r="L50" s="1"/>
      <c r="M50" s="1"/>
    </row>
    <row r="51" spans="1:13" s="3" customFormat="1" ht="27.75" customHeight="1" x14ac:dyDescent="0.25">
      <c r="A51" s="124"/>
      <c r="B51" s="96" t="s">
        <v>16</v>
      </c>
      <c r="C51" s="86">
        <v>15732.36</v>
      </c>
      <c r="D51" s="86">
        <v>15385.35</v>
      </c>
      <c r="E51" s="86">
        <v>10178.68</v>
      </c>
      <c r="F51" s="114">
        <f t="shared" si="14"/>
        <v>0.66159999999999997</v>
      </c>
      <c r="G51" s="86">
        <v>7380.92</v>
      </c>
      <c r="H51" s="114">
        <f t="shared" si="15"/>
        <v>0.47970000000000002</v>
      </c>
      <c r="I51" s="86">
        <f>789.62+5211.63+9311.4+72.7</f>
        <v>15385.35</v>
      </c>
      <c r="J51" s="184"/>
      <c r="K51" s="45"/>
      <c r="L51" s="1"/>
      <c r="M51" s="1"/>
    </row>
    <row r="52" spans="1:13" s="3" customFormat="1" ht="27.75" customHeight="1" x14ac:dyDescent="0.25">
      <c r="A52" s="124"/>
      <c r="B52" s="96" t="s">
        <v>11</v>
      </c>
      <c r="C52" s="21"/>
      <c r="D52" s="21"/>
      <c r="E52" s="21"/>
      <c r="F52" s="26"/>
      <c r="G52" s="21"/>
      <c r="H52" s="26"/>
      <c r="I52" s="157"/>
      <c r="J52" s="184"/>
      <c r="K52" s="45"/>
      <c r="L52" s="1"/>
      <c r="M52" s="1"/>
    </row>
    <row r="53" spans="1:13" s="3" customFormat="1" ht="27.75" customHeight="1" x14ac:dyDescent="0.25">
      <c r="A53" s="124"/>
      <c r="B53" s="96" t="s">
        <v>13</v>
      </c>
      <c r="C53" s="21"/>
      <c r="D53" s="21"/>
      <c r="E53" s="21"/>
      <c r="F53" s="26"/>
      <c r="G53" s="21"/>
      <c r="H53" s="26"/>
      <c r="I53" s="21"/>
      <c r="J53" s="184"/>
      <c r="K53" s="45"/>
      <c r="L53" s="1"/>
      <c r="M53" s="1"/>
    </row>
    <row r="54" spans="1:13" s="3" customFormat="1" ht="36.75" customHeight="1" x14ac:dyDescent="0.25">
      <c r="A54" s="124"/>
      <c r="B54" s="96" t="s">
        <v>5</v>
      </c>
      <c r="C54" s="19"/>
      <c r="D54" s="19"/>
      <c r="E54" s="19"/>
      <c r="F54" s="20"/>
      <c r="G54" s="19"/>
      <c r="H54" s="20"/>
      <c r="I54" s="19"/>
      <c r="J54" s="184"/>
      <c r="K54" s="45"/>
      <c r="L54" s="1"/>
      <c r="M54" s="1"/>
    </row>
    <row r="55" spans="1:13" s="27" customFormat="1" ht="220.5" customHeight="1" x14ac:dyDescent="0.25">
      <c r="A55" s="106" t="s">
        <v>17</v>
      </c>
      <c r="B55" s="112" t="s">
        <v>98</v>
      </c>
      <c r="C55" s="103">
        <f>C56+C57+C58+C59+C60</f>
        <v>4613.5</v>
      </c>
      <c r="D55" s="103">
        <f>D56+D57+D58+D59+D60</f>
        <v>8966.2000000000007</v>
      </c>
      <c r="E55" s="103">
        <f>E56+E57+E58+E59+E60</f>
        <v>2013.5</v>
      </c>
      <c r="F55" s="113">
        <f>E55/D55</f>
        <v>0.22459999999999999</v>
      </c>
      <c r="G55" s="103">
        <f>G56+G57+G58+G59+G60</f>
        <v>2013.5</v>
      </c>
      <c r="H55" s="113">
        <f>G55/D55</f>
        <v>0.22459999999999999</v>
      </c>
      <c r="I55" s="103">
        <f>I56+I57+I58+I59+I60</f>
        <v>8966.2000000000007</v>
      </c>
      <c r="J55" s="183" t="s">
        <v>123</v>
      </c>
      <c r="K55" s="45"/>
      <c r="L55" s="1"/>
      <c r="M55" s="1"/>
    </row>
    <row r="56" spans="1:13" s="3" customFormat="1" x14ac:dyDescent="0.25">
      <c r="A56" s="106"/>
      <c r="B56" s="89" t="s">
        <v>4</v>
      </c>
      <c r="C56" s="86">
        <v>0</v>
      </c>
      <c r="D56" s="86">
        <v>0</v>
      </c>
      <c r="E56" s="86">
        <v>0</v>
      </c>
      <c r="F56" s="114"/>
      <c r="G56" s="86">
        <v>0</v>
      </c>
      <c r="H56" s="114"/>
      <c r="I56" s="86">
        <v>0</v>
      </c>
      <c r="J56" s="184"/>
      <c r="K56" s="45"/>
      <c r="L56" s="1"/>
      <c r="M56" s="1"/>
    </row>
    <row r="57" spans="1:13" s="3" customFormat="1" x14ac:dyDescent="0.25">
      <c r="A57" s="106"/>
      <c r="B57" s="89" t="s">
        <v>48</v>
      </c>
      <c r="C57" s="86">
        <v>4613.5</v>
      </c>
      <c r="D57" s="86">
        <v>8966.2000000000007</v>
      </c>
      <c r="E57" s="86">
        <v>2013.5</v>
      </c>
      <c r="F57" s="114">
        <f t="shared" ref="F57" si="16">E57/D57</f>
        <v>0.22459999999999999</v>
      </c>
      <c r="G57" s="86">
        <v>2013.5</v>
      </c>
      <c r="H57" s="114">
        <f t="shared" ref="H57" si="17">G57/D57</f>
        <v>0.22459999999999999</v>
      </c>
      <c r="I57" s="86">
        <f>D57</f>
        <v>8966.2000000000007</v>
      </c>
      <c r="J57" s="184"/>
      <c r="K57" s="45"/>
      <c r="L57" s="1"/>
      <c r="M57" s="1"/>
    </row>
    <row r="58" spans="1:13" s="3" customFormat="1" ht="36.75" customHeight="1" x14ac:dyDescent="0.25">
      <c r="A58" s="106"/>
      <c r="B58" s="89" t="s">
        <v>11</v>
      </c>
      <c r="C58" s="19">
        <v>0</v>
      </c>
      <c r="D58" s="19">
        <v>0</v>
      </c>
      <c r="E58" s="19">
        <f>G58</f>
        <v>0</v>
      </c>
      <c r="F58" s="20"/>
      <c r="G58" s="19">
        <v>0</v>
      </c>
      <c r="H58" s="20"/>
      <c r="I58" s="19">
        <v>0</v>
      </c>
      <c r="J58" s="184"/>
      <c r="K58" s="45"/>
      <c r="L58" s="1"/>
      <c r="M58" s="1"/>
    </row>
    <row r="59" spans="1:13" s="3" customFormat="1" x14ac:dyDescent="0.25">
      <c r="A59" s="106"/>
      <c r="B59" s="89" t="s">
        <v>13</v>
      </c>
      <c r="C59" s="19"/>
      <c r="D59" s="19"/>
      <c r="E59" s="19"/>
      <c r="F59" s="20"/>
      <c r="G59" s="19"/>
      <c r="H59" s="20"/>
      <c r="I59" s="19"/>
      <c r="J59" s="184"/>
      <c r="K59" s="45"/>
      <c r="L59" s="1"/>
      <c r="M59" s="1"/>
    </row>
    <row r="60" spans="1:13" s="3" customFormat="1" x14ac:dyDescent="0.25">
      <c r="A60" s="106"/>
      <c r="B60" s="96" t="s">
        <v>5</v>
      </c>
      <c r="C60" s="19"/>
      <c r="D60" s="19"/>
      <c r="E60" s="19"/>
      <c r="F60" s="20"/>
      <c r="G60" s="19"/>
      <c r="H60" s="20"/>
      <c r="I60" s="19"/>
      <c r="J60" s="184"/>
      <c r="K60" s="45"/>
      <c r="L60" s="1"/>
      <c r="M60" s="1"/>
    </row>
    <row r="61" spans="1:13" s="144" customFormat="1" ht="42" customHeight="1" x14ac:dyDescent="0.25">
      <c r="A61" s="117" t="s">
        <v>18</v>
      </c>
      <c r="B61" s="150" t="s">
        <v>77</v>
      </c>
      <c r="C61" s="109"/>
      <c r="D61" s="109"/>
      <c r="E61" s="128"/>
      <c r="F61" s="113"/>
      <c r="G61" s="109"/>
      <c r="H61" s="113"/>
      <c r="I61" s="129"/>
      <c r="J61" s="96" t="s">
        <v>35</v>
      </c>
      <c r="K61" s="18"/>
      <c r="L61" s="130"/>
      <c r="M61" s="130"/>
    </row>
    <row r="62" spans="1:13" s="28" customFormat="1" ht="288" customHeight="1" x14ac:dyDescent="0.25">
      <c r="A62" s="229" t="s">
        <v>19</v>
      </c>
      <c r="B62" s="228" t="s">
        <v>97</v>
      </c>
      <c r="C62" s="179">
        <f>SUM(C64:C67)</f>
        <v>1838080.64</v>
      </c>
      <c r="D62" s="204">
        <f>SUM(D64:D67)</f>
        <v>1838085.08</v>
      </c>
      <c r="E62" s="201">
        <f>SUM(E64:E67)</f>
        <v>926952.25</v>
      </c>
      <c r="F62" s="198">
        <f>E62/D62</f>
        <v>0.50429999999999997</v>
      </c>
      <c r="G62" s="204">
        <f t="shared" ref="G62" si="18">SUM(G64:G68)</f>
        <v>926946.63</v>
      </c>
      <c r="H62" s="206">
        <f>G62/D62</f>
        <v>0.50429999999999997</v>
      </c>
      <c r="I62" s="179">
        <f>SUM(I64:I67)</f>
        <v>1833417.01</v>
      </c>
      <c r="J62" s="187"/>
      <c r="K62" s="45"/>
      <c r="L62" s="1"/>
      <c r="M62" s="1"/>
    </row>
    <row r="63" spans="1:13" s="28" customFormat="1" ht="281.25" customHeight="1" x14ac:dyDescent="0.25">
      <c r="A63" s="230"/>
      <c r="B63" s="228"/>
      <c r="C63" s="179"/>
      <c r="D63" s="204"/>
      <c r="E63" s="203"/>
      <c r="F63" s="200"/>
      <c r="G63" s="204"/>
      <c r="H63" s="206"/>
      <c r="I63" s="179"/>
      <c r="J63" s="187"/>
      <c r="K63" s="45"/>
      <c r="L63" s="1"/>
      <c r="M63" s="1"/>
    </row>
    <row r="64" spans="1:13" s="6" customFormat="1" x14ac:dyDescent="0.25">
      <c r="A64" s="106"/>
      <c r="B64" s="96" t="s">
        <v>4</v>
      </c>
      <c r="C64" s="86">
        <f t="shared" ref="C64:E68" si="19">C70+C130</f>
        <v>31334.73</v>
      </c>
      <c r="D64" s="80">
        <f t="shared" si="19"/>
        <v>31334.73</v>
      </c>
      <c r="E64" s="80">
        <f t="shared" si="19"/>
        <v>9901.5400000000009</v>
      </c>
      <c r="F64" s="84">
        <f t="shared" ref="F64:F66" si="20">E64/D64</f>
        <v>0.316</v>
      </c>
      <c r="G64" s="80">
        <f>G70+G130</f>
        <v>9901.5400000000009</v>
      </c>
      <c r="H64" s="84">
        <f t="shared" ref="H64:H66" si="21">G64/D64</f>
        <v>0.316</v>
      </c>
      <c r="I64" s="80">
        <f>I70+I130</f>
        <v>31334.73</v>
      </c>
      <c r="J64" s="187"/>
      <c r="K64" s="45"/>
      <c r="L64" s="1"/>
      <c r="M64" s="1"/>
    </row>
    <row r="65" spans="1:13" s="6" customFormat="1" x14ac:dyDescent="0.25">
      <c r="A65" s="106"/>
      <c r="B65" s="96" t="s">
        <v>36</v>
      </c>
      <c r="C65" s="86">
        <f t="shared" si="19"/>
        <v>1607738.88</v>
      </c>
      <c r="D65" s="80">
        <f t="shared" si="19"/>
        <v>1607738.88</v>
      </c>
      <c r="E65" s="80">
        <f t="shared" si="19"/>
        <v>800335.5</v>
      </c>
      <c r="F65" s="84">
        <f t="shared" si="20"/>
        <v>0.49780000000000002</v>
      </c>
      <c r="G65" s="80">
        <f>G71+G131</f>
        <v>800329.88</v>
      </c>
      <c r="H65" s="84">
        <f t="shared" si="21"/>
        <v>0.49780000000000002</v>
      </c>
      <c r="I65" s="80">
        <f>I71+I131</f>
        <v>1607732.4</v>
      </c>
      <c r="J65" s="187"/>
      <c r="K65" s="45"/>
      <c r="L65" s="1"/>
      <c r="M65" s="1"/>
    </row>
    <row r="66" spans="1:13" s="6" customFormat="1" x14ac:dyDescent="0.25">
      <c r="A66" s="106"/>
      <c r="B66" s="96" t="s">
        <v>11</v>
      </c>
      <c r="C66" s="86">
        <f t="shared" si="19"/>
        <v>199007.03</v>
      </c>
      <c r="D66" s="80">
        <f t="shared" si="19"/>
        <v>199011.47</v>
      </c>
      <c r="E66" s="80">
        <f t="shared" si="19"/>
        <v>116715.21</v>
      </c>
      <c r="F66" s="84">
        <f t="shared" si="20"/>
        <v>0.58650000000000002</v>
      </c>
      <c r="G66" s="80">
        <f>G72+G132</f>
        <v>116715.21</v>
      </c>
      <c r="H66" s="84">
        <f t="shared" si="21"/>
        <v>0.58650000000000002</v>
      </c>
      <c r="I66" s="80">
        <f>I72+I132</f>
        <v>194349.88</v>
      </c>
      <c r="J66" s="187"/>
      <c r="K66" s="45"/>
      <c r="L66" s="1"/>
      <c r="M66" s="1"/>
    </row>
    <row r="67" spans="1:13" s="6" customFormat="1" hidden="1" x14ac:dyDescent="0.25">
      <c r="A67" s="106"/>
      <c r="B67" s="96" t="s">
        <v>13</v>
      </c>
      <c r="C67" s="86">
        <f t="shared" si="19"/>
        <v>0</v>
      </c>
      <c r="D67" s="80">
        <f t="shared" si="19"/>
        <v>0</v>
      </c>
      <c r="E67" s="80">
        <f t="shared" si="19"/>
        <v>0</v>
      </c>
      <c r="F67" s="84">
        <v>0</v>
      </c>
      <c r="G67" s="80"/>
      <c r="H67" s="84">
        <v>0</v>
      </c>
      <c r="I67" s="80">
        <f>I73+I133</f>
        <v>0</v>
      </c>
      <c r="J67" s="187"/>
      <c r="K67" s="45"/>
      <c r="L67" s="1"/>
      <c r="M67" s="1"/>
    </row>
    <row r="68" spans="1:13" s="6" customFormat="1" hidden="1" collapsed="1" x14ac:dyDescent="0.25">
      <c r="A68" s="106"/>
      <c r="B68" s="96" t="s">
        <v>5</v>
      </c>
      <c r="C68" s="86">
        <f t="shared" si="19"/>
        <v>0</v>
      </c>
      <c r="D68" s="80">
        <f t="shared" si="19"/>
        <v>0</v>
      </c>
      <c r="E68" s="80">
        <f t="shared" si="19"/>
        <v>0</v>
      </c>
      <c r="F68" s="84"/>
      <c r="G68" s="80"/>
      <c r="H68" s="84"/>
      <c r="I68" s="80">
        <f>I74+I134</f>
        <v>0</v>
      </c>
      <c r="J68" s="187"/>
      <c r="K68" s="45"/>
      <c r="L68" s="1"/>
      <c r="M68" s="1"/>
    </row>
    <row r="69" spans="1:13" s="29" customFormat="1" x14ac:dyDescent="0.25">
      <c r="A69" s="91" t="s">
        <v>38</v>
      </c>
      <c r="B69" s="92" t="s">
        <v>73</v>
      </c>
      <c r="C69" s="93">
        <f>SUM(C70:C74)</f>
        <v>1799384.23</v>
      </c>
      <c r="D69" s="93">
        <f>SUM(D70:D74)</f>
        <v>1799384.23</v>
      </c>
      <c r="E69" s="93">
        <f>SUM(E70:E74)</f>
        <v>912054.47</v>
      </c>
      <c r="F69" s="94">
        <f>E69/D69</f>
        <v>0.50690000000000002</v>
      </c>
      <c r="G69" s="93">
        <f>SUM(G70:G74)</f>
        <v>912054.47</v>
      </c>
      <c r="H69" s="94">
        <f>G69/D69</f>
        <v>0.50690000000000002</v>
      </c>
      <c r="I69" s="93">
        <f>SUM(I70:I74)</f>
        <v>1794716.28</v>
      </c>
      <c r="J69" s="191"/>
      <c r="K69" s="45"/>
      <c r="L69" s="1"/>
      <c r="M69" s="1"/>
    </row>
    <row r="70" spans="1:13" s="7" customFormat="1" x14ac:dyDescent="0.25">
      <c r="A70" s="107"/>
      <c r="B70" s="96" t="s">
        <v>4</v>
      </c>
      <c r="C70" s="80">
        <f t="shared" ref="C70:I72" si="22">C112+C76</f>
        <v>0</v>
      </c>
      <c r="D70" s="80">
        <f t="shared" si="22"/>
        <v>0</v>
      </c>
      <c r="E70" s="80">
        <f t="shared" si="22"/>
        <v>0</v>
      </c>
      <c r="F70" s="84">
        <f t="shared" si="22"/>
        <v>0</v>
      </c>
      <c r="G70" s="80">
        <f t="shared" si="22"/>
        <v>0</v>
      </c>
      <c r="H70" s="84">
        <f t="shared" si="22"/>
        <v>0</v>
      </c>
      <c r="I70" s="80">
        <f t="shared" si="22"/>
        <v>0</v>
      </c>
      <c r="J70" s="191"/>
      <c r="K70" s="45"/>
      <c r="L70" s="1"/>
      <c r="M70" s="1"/>
    </row>
    <row r="71" spans="1:13" s="7" customFormat="1" x14ac:dyDescent="0.25">
      <c r="A71" s="107"/>
      <c r="B71" s="96" t="s">
        <v>47</v>
      </c>
      <c r="C71" s="80">
        <f t="shared" si="22"/>
        <v>1600636.99</v>
      </c>
      <c r="D71" s="80">
        <f t="shared" si="22"/>
        <v>1600636.99</v>
      </c>
      <c r="E71" s="80">
        <f t="shared" si="22"/>
        <v>795479.15</v>
      </c>
      <c r="F71" s="84">
        <f t="shared" si="22"/>
        <v>0.60489999999999999</v>
      </c>
      <c r="G71" s="80">
        <f t="shared" si="22"/>
        <v>795479.15</v>
      </c>
      <c r="H71" s="84">
        <f t="shared" si="22"/>
        <v>0.60489999999999999</v>
      </c>
      <c r="I71" s="80">
        <f t="shared" si="22"/>
        <v>1600630.63</v>
      </c>
      <c r="J71" s="191"/>
      <c r="K71" s="45"/>
      <c r="L71" s="1"/>
      <c r="M71" s="1"/>
    </row>
    <row r="72" spans="1:13" s="7" customFormat="1" x14ac:dyDescent="0.25">
      <c r="A72" s="107"/>
      <c r="B72" s="96" t="s">
        <v>11</v>
      </c>
      <c r="C72" s="80">
        <f t="shared" si="22"/>
        <v>198747.24</v>
      </c>
      <c r="D72" s="80">
        <f t="shared" si="22"/>
        <v>198747.24</v>
      </c>
      <c r="E72" s="80">
        <f t="shared" si="22"/>
        <v>116575.32</v>
      </c>
      <c r="F72" s="84">
        <f t="shared" si="22"/>
        <v>0.746</v>
      </c>
      <c r="G72" s="80">
        <f t="shared" si="22"/>
        <v>116575.32</v>
      </c>
      <c r="H72" s="84">
        <f t="shared" si="22"/>
        <v>0.746</v>
      </c>
      <c r="I72" s="80">
        <f t="shared" si="22"/>
        <v>194085.65</v>
      </c>
      <c r="J72" s="191"/>
      <c r="K72" s="45"/>
      <c r="L72" s="1"/>
      <c r="M72" s="1"/>
    </row>
    <row r="73" spans="1:13" s="7" customFormat="1" hidden="1" x14ac:dyDescent="0.25">
      <c r="A73" s="107"/>
      <c r="B73" s="96" t="s">
        <v>13</v>
      </c>
      <c r="C73" s="80"/>
      <c r="D73" s="80"/>
      <c r="E73" s="80"/>
      <c r="F73" s="84">
        <v>0</v>
      </c>
      <c r="G73" s="80"/>
      <c r="H73" s="84">
        <v>0</v>
      </c>
      <c r="I73" s="80"/>
      <c r="J73" s="191"/>
      <c r="K73" s="45"/>
      <c r="L73" s="1"/>
      <c r="M73" s="1"/>
    </row>
    <row r="74" spans="1:13" s="7" customFormat="1" hidden="1" x14ac:dyDescent="0.25">
      <c r="A74" s="73"/>
      <c r="B74" s="96" t="s">
        <v>5</v>
      </c>
      <c r="C74" s="23">
        <f t="shared" ref="C74:I74" si="23">C80+C116</f>
        <v>0</v>
      </c>
      <c r="D74" s="23">
        <f t="shared" si="23"/>
        <v>0</v>
      </c>
      <c r="E74" s="23">
        <f t="shared" si="23"/>
        <v>0</v>
      </c>
      <c r="F74" s="24">
        <f t="shared" si="23"/>
        <v>0</v>
      </c>
      <c r="G74" s="23">
        <f t="shared" si="23"/>
        <v>0</v>
      </c>
      <c r="H74" s="24">
        <f t="shared" si="23"/>
        <v>0</v>
      </c>
      <c r="I74" s="23">
        <f t="shared" si="23"/>
        <v>0</v>
      </c>
      <c r="J74" s="191"/>
      <c r="K74" s="45"/>
      <c r="L74" s="1"/>
      <c r="M74" s="1"/>
    </row>
    <row r="75" spans="1:13" s="29" customFormat="1" ht="90" customHeight="1" x14ac:dyDescent="0.25">
      <c r="A75" s="91" t="s">
        <v>39</v>
      </c>
      <c r="B75" s="92" t="s">
        <v>68</v>
      </c>
      <c r="C75" s="93">
        <f>SUM(C76:C80)</f>
        <v>1700106.51</v>
      </c>
      <c r="D75" s="93">
        <f>SUM(D76:D80)</f>
        <v>1700106.51</v>
      </c>
      <c r="E75" s="93">
        <f>SUM(E76:E80)</f>
        <v>903630.43</v>
      </c>
      <c r="F75" s="94">
        <f>E75/D75</f>
        <v>0.53149999999999997</v>
      </c>
      <c r="G75" s="93">
        <f>SUM(G76:G80)</f>
        <v>903630.43</v>
      </c>
      <c r="H75" s="94">
        <f>G75/D75</f>
        <v>0.53149999999999997</v>
      </c>
      <c r="I75" s="93">
        <f>SUM(I76:I80)</f>
        <v>1700106.42</v>
      </c>
      <c r="J75" s="8"/>
      <c r="K75" s="45"/>
      <c r="L75" s="1"/>
      <c r="M75" s="1"/>
    </row>
    <row r="76" spans="1:13" s="7" customFormat="1" x14ac:dyDescent="0.25">
      <c r="A76" s="97"/>
      <c r="B76" s="96" t="s">
        <v>4</v>
      </c>
      <c r="C76" s="80"/>
      <c r="D76" s="82"/>
      <c r="E76" s="80"/>
      <c r="F76" s="94"/>
      <c r="G76" s="80"/>
      <c r="H76" s="94"/>
      <c r="I76" s="80">
        <f t="shared" ref="I76" si="24">I88+I82+I94+I100+I104</f>
        <v>0</v>
      </c>
      <c r="J76" s="70"/>
      <c r="K76" s="45"/>
      <c r="L76" s="1"/>
      <c r="M76" s="1"/>
    </row>
    <row r="77" spans="1:13" s="7" customFormat="1" x14ac:dyDescent="0.25">
      <c r="A77" s="97"/>
      <c r="B77" s="96" t="s">
        <v>47</v>
      </c>
      <c r="C77" s="80">
        <f t="shared" ref="C77:E78" si="25">C89+C83+C95+C101+C107</f>
        <v>1529673.29</v>
      </c>
      <c r="D77" s="80">
        <f>D89+D83+D95+D101+D107</f>
        <v>1529673.29</v>
      </c>
      <c r="E77" s="80">
        <f t="shared" si="25"/>
        <v>789161.12</v>
      </c>
      <c r="F77" s="94">
        <f t="shared" ref="F77:F78" si="26">E77/D77</f>
        <v>0.51590000000000003</v>
      </c>
      <c r="G77" s="80">
        <f>G89+G83+G95+G101+G107</f>
        <v>789161.12</v>
      </c>
      <c r="H77" s="94">
        <f t="shared" ref="H77:H78" si="27">G77/D77</f>
        <v>0.51590000000000003</v>
      </c>
      <c r="I77" s="80">
        <f>I89+I83+I95+I101+I107</f>
        <v>1529673.23</v>
      </c>
      <c r="J77" s="70"/>
      <c r="K77" s="45"/>
      <c r="L77" s="1"/>
      <c r="M77" s="1"/>
    </row>
    <row r="78" spans="1:13" s="7" customFormat="1" x14ac:dyDescent="0.25">
      <c r="A78" s="97"/>
      <c r="B78" s="96" t="s">
        <v>37</v>
      </c>
      <c r="C78" s="80">
        <f t="shared" si="25"/>
        <v>170433.22</v>
      </c>
      <c r="D78" s="80">
        <f t="shared" si="25"/>
        <v>170433.22</v>
      </c>
      <c r="E78" s="80">
        <f t="shared" si="25"/>
        <v>114469.31</v>
      </c>
      <c r="F78" s="94">
        <f t="shared" si="26"/>
        <v>0.67159999999999997</v>
      </c>
      <c r="G78" s="80">
        <f>G90+G84+G96+G102+G108</f>
        <v>114469.31</v>
      </c>
      <c r="H78" s="94">
        <f t="shared" si="27"/>
        <v>0.67159999999999997</v>
      </c>
      <c r="I78" s="80">
        <f>I90+I84+I96+I102+I108</f>
        <v>170433.19</v>
      </c>
      <c r="J78" s="70"/>
      <c r="K78" s="45"/>
      <c r="L78" s="1"/>
      <c r="M78" s="1"/>
    </row>
    <row r="79" spans="1:13" s="7" customFormat="1" hidden="1" x14ac:dyDescent="0.25">
      <c r="A79" s="97"/>
      <c r="B79" s="96" t="s">
        <v>13</v>
      </c>
      <c r="C79" s="80"/>
      <c r="D79" s="80"/>
      <c r="E79" s="80"/>
      <c r="F79" s="84"/>
      <c r="G79" s="80"/>
      <c r="H79" s="84"/>
      <c r="I79" s="80"/>
      <c r="J79" s="70"/>
      <c r="K79" s="45"/>
      <c r="L79" s="1"/>
      <c r="M79" s="1"/>
    </row>
    <row r="80" spans="1:13" s="7" customFormat="1" hidden="1" x14ac:dyDescent="0.25">
      <c r="A80" s="97"/>
      <c r="B80" s="96" t="s">
        <v>5</v>
      </c>
      <c r="C80" s="80"/>
      <c r="D80" s="82"/>
      <c r="E80" s="80"/>
      <c r="F80" s="84"/>
      <c r="G80" s="80"/>
      <c r="H80" s="84"/>
      <c r="I80" s="23"/>
      <c r="J80" s="70"/>
      <c r="K80" s="45"/>
      <c r="L80" s="1"/>
      <c r="M80" s="1"/>
    </row>
    <row r="81" spans="1:13" s="29" customFormat="1" ht="50.25" customHeight="1" x14ac:dyDescent="0.25">
      <c r="A81" s="99" t="s">
        <v>56</v>
      </c>
      <c r="B81" s="100" t="s">
        <v>70</v>
      </c>
      <c r="C81" s="81">
        <f>SUM(C82:C86)</f>
        <v>1222666.2</v>
      </c>
      <c r="D81" s="81">
        <f>SUM(D82:D86)</f>
        <v>1222666.2</v>
      </c>
      <c r="E81" s="81">
        <f>SUM(E82:E86)</f>
        <v>895062.43</v>
      </c>
      <c r="F81" s="83">
        <f>E81/D81</f>
        <v>0.73209999999999997</v>
      </c>
      <c r="G81" s="81">
        <f>SUM(G82:G86)</f>
        <v>895062.45</v>
      </c>
      <c r="H81" s="83">
        <f>G81/D81</f>
        <v>0.73209999999999997</v>
      </c>
      <c r="I81" s="81">
        <f>SUM(I82:I86)</f>
        <v>1222666.2</v>
      </c>
      <c r="J81" s="192" t="s">
        <v>124</v>
      </c>
      <c r="K81" s="45"/>
      <c r="L81" s="1"/>
      <c r="M81" s="1"/>
    </row>
    <row r="82" spans="1:13" s="7" customFormat="1" x14ac:dyDescent="0.25">
      <c r="A82" s="95"/>
      <c r="B82" s="96" t="s">
        <v>4</v>
      </c>
      <c r="C82" s="23"/>
      <c r="D82" s="47"/>
      <c r="E82" s="23"/>
      <c r="F82" s="24"/>
      <c r="G82" s="23"/>
      <c r="H82" s="24"/>
      <c r="I82" s="151"/>
      <c r="J82" s="193"/>
      <c r="K82" s="45"/>
      <c r="L82" s="1"/>
      <c r="M82" s="1"/>
    </row>
    <row r="83" spans="1:13" s="7" customFormat="1" x14ac:dyDescent="0.25">
      <c r="A83" s="95"/>
      <c r="B83" s="96" t="s">
        <v>47</v>
      </c>
      <c r="C83" s="80">
        <f>245870.3+842302.5</f>
        <v>1088172.8</v>
      </c>
      <c r="D83" s="80">
        <f>245870.3+842302.5</f>
        <v>1088172.8</v>
      </c>
      <c r="E83" s="80">
        <v>781535.6</v>
      </c>
      <c r="F83" s="84">
        <f>E83/D83</f>
        <v>0.71819999999999995</v>
      </c>
      <c r="G83" s="80">
        <f>53903.62+727632</f>
        <v>781535.62</v>
      </c>
      <c r="H83" s="84">
        <f>G83/D83</f>
        <v>0.71819999999999995</v>
      </c>
      <c r="I83" s="80">
        <f>245870.3+842302.5</f>
        <v>1088172.8</v>
      </c>
      <c r="J83" s="193"/>
      <c r="K83" s="45"/>
      <c r="L83" s="1"/>
      <c r="M83" s="1"/>
    </row>
    <row r="84" spans="1:13" s="7" customFormat="1" x14ac:dyDescent="0.25">
      <c r="A84" s="95"/>
      <c r="B84" s="96" t="s">
        <v>37</v>
      </c>
      <c r="C84" s="80">
        <f>30388.6+104104.8</f>
        <v>134493.4</v>
      </c>
      <c r="D84" s="80">
        <f>30388.6+104104.8</f>
        <v>134493.4</v>
      </c>
      <c r="E84" s="80">
        <f>11199.61+102327.22</f>
        <v>113526.83</v>
      </c>
      <c r="F84" s="84">
        <f>E84/D84</f>
        <v>0.84409999999999996</v>
      </c>
      <c r="G84" s="80">
        <f>11199.61+102327.22</f>
        <v>113526.83</v>
      </c>
      <c r="H84" s="84">
        <f>G84/D84</f>
        <v>0.84409999999999996</v>
      </c>
      <c r="I84" s="80">
        <f>30388.6+104104.8</f>
        <v>134493.4</v>
      </c>
      <c r="J84" s="193"/>
      <c r="K84" s="45"/>
      <c r="L84" s="1"/>
      <c r="M84" s="1"/>
    </row>
    <row r="85" spans="1:13" s="7" customFormat="1" hidden="1" x14ac:dyDescent="0.25">
      <c r="A85" s="95"/>
      <c r="B85" s="96" t="s">
        <v>13</v>
      </c>
      <c r="C85" s="23"/>
      <c r="D85" s="23"/>
      <c r="E85" s="23"/>
      <c r="F85" s="24"/>
      <c r="G85" s="23"/>
      <c r="H85" s="24"/>
      <c r="I85" s="23"/>
      <c r="J85" s="193"/>
      <c r="K85" s="45"/>
      <c r="L85" s="1"/>
      <c r="M85" s="1"/>
    </row>
    <row r="86" spans="1:13" s="7" customFormat="1" hidden="1" x14ac:dyDescent="0.25">
      <c r="A86" s="95"/>
      <c r="B86" s="96" t="s">
        <v>5</v>
      </c>
      <c r="C86" s="23"/>
      <c r="D86" s="47"/>
      <c r="E86" s="23"/>
      <c r="F86" s="24"/>
      <c r="G86" s="23"/>
      <c r="H86" s="24"/>
      <c r="I86" s="23"/>
      <c r="J86" s="194"/>
      <c r="K86" s="45"/>
      <c r="L86" s="1"/>
      <c r="M86" s="1"/>
    </row>
    <row r="87" spans="1:13" s="29" customFormat="1" ht="40.5" x14ac:dyDescent="0.25">
      <c r="A87" s="99" t="s">
        <v>57</v>
      </c>
      <c r="B87" s="98" t="s">
        <v>87</v>
      </c>
      <c r="C87" s="81">
        <f>SUM(C88:C92)</f>
        <v>30960.9</v>
      </c>
      <c r="D87" s="81">
        <f>SUM(D88:D92)</f>
        <v>30960.9</v>
      </c>
      <c r="E87" s="81">
        <f>SUM(E88:E92)</f>
        <v>8568</v>
      </c>
      <c r="F87" s="83">
        <f>E87/D87</f>
        <v>0.2767</v>
      </c>
      <c r="G87" s="81">
        <f>SUM(G88:G92)</f>
        <v>8567.98</v>
      </c>
      <c r="H87" s="84">
        <f t="shared" ref="H87:H90" si="28">G87/D87</f>
        <v>0.2767</v>
      </c>
      <c r="I87" s="81">
        <f>SUM(I88:I92)</f>
        <v>30960.9</v>
      </c>
      <c r="J87" s="195" t="s">
        <v>109</v>
      </c>
      <c r="K87" s="45"/>
      <c r="L87" s="1"/>
      <c r="M87" s="1"/>
    </row>
    <row r="88" spans="1:13" s="7" customFormat="1" x14ac:dyDescent="0.25">
      <c r="A88" s="95"/>
      <c r="B88" s="96" t="s">
        <v>4</v>
      </c>
      <c r="C88" s="80"/>
      <c r="D88" s="82"/>
      <c r="E88" s="80"/>
      <c r="F88" s="84"/>
      <c r="G88" s="80"/>
      <c r="H88" s="84"/>
      <c r="I88" s="80"/>
      <c r="J88" s="196"/>
      <c r="K88" s="45"/>
      <c r="L88" s="1"/>
      <c r="M88" s="1"/>
    </row>
    <row r="89" spans="1:13" s="7" customFormat="1" x14ac:dyDescent="0.25">
      <c r="A89" s="95"/>
      <c r="B89" s="96" t="s">
        <v>47</v>
      </c>
      <c r="C89" s="80">
        <v>27555.200000000001</v>
      </c>
      <c r="D89" s="80">
        <v>27555.200000000001</v>
      </c>
      <c r="E89" s="80">
        <v>7625.52</v>
      </c>
      <c r="F89" s="84">
        <f>E89/D89</f>
        <v>0.2767</v>
      </c>
      <c r="G89" s="80">
        <v>7625.5</v>
      </c>
      <c r="H89" s="84">
        <f>G89/D89</f>
        <v>0.2767</v>
      </c>
      <c r="I89" s="80">
        <v>27555.200000000001</v>
      </c>
      <c r="J89" s="196"/>
      <c r="K89" s="45"/>
      <c r="L89" s="1"/>
      <c r="M89" s="1"/>
    </row>
    <row r="90" spans="1:13" s="7" customFormat="1" x14ac:dyDescent="0.25">
      <c r="A90" s="95"/>
      <c r="B90" s="96" t="s">
        <v>37</v>
      </c>
      <c r="C90" s="80">
        <v>3405.7</v>
      </c>
      <c r="D90" s="80">
        <v>3405.7</v>
      </c>
      <c r="E90" s="80">
        <v>942.48</v>
      </c>
      <c r="F90" s="84">
        <f>E90/D90</f>
        <v>0.2767</v>
      </c>
      <c r="G90" s="80">
        <v>942.48</v>
      </c>
      <c r="H90" s="84">
        <f t="shared" si="28"/>
        <v>0.2767</v>
      </c>
      <c r="I90" s="80">
        <v>3405.7</v>
      </c>
      <c r="J90" s="196"/>
      <c r="K90" s="45"/>
      <c r="L90" s="1"/>
      <c r="M90" s="1"/>
    </row>
    <row r="91" spans="1:13" s="7" customFormat="1" hidden="1" x14ac:dyDescent="0.25">
      <c r="A91" s="95"/>
      <c r="B91" s="96" t="s">
        <v>13</v>
      </c>
      <c r="C91" s="23"/>
      <c r="D91" s="23"/>
      <c r="E91" s="23"/>
      <c r="F91" s="24"/>
      <c r="G91" s="23"/>
      <c r="H91" s="24"/>
      <c r="I91" s="23">
        <v>0</v>
      </c>
      <c r="J91" s="196"/>
      <c r="K91" s="45"/>
      <c r="L91" s="1"/>
      <c r="M91" s="1"/>
    </row>
    <row r="92" spans="1:13" s="7" customFormat="1" ht="26.25" hidden="1" customHeight="1" x14ac:dyDescent="0.25">
      <c r="A92" s="95"/>
      <c r="B92" s="96" t="s">
        <v>5</v>
      </c>
      <c r="C92" s="23"/>
      <c r="D92" s="47"/>
      <c r="E92" s="23"/>
      <c r="F92" s="24"/>
      <c r="G92" s="23"/>
      <c r="H92" s="24"/>
      <c r="I92" s="23"/>
      <c r="J92" s="197"/>
      <c r="K92" s="45"/>
      <c r="L92" s="1"/>
      <c r="M92" s="1"/>
    </row>
    <row r="93" spans="1:13" s="7" customFormat="1" ht="40.5" x14ac:dyDescent="0.25">
      <c r="A93" s="99" t="s">
        <v>88</v>
      </c>
      <c r="B93" s="98" t="s">
        <v>89</v>
      </c>
      <c r="C93" s="81">
        <f>SUM(C94:C98)</f>
        <v>2214.39</v>
      </c>
      <c r="D93" s="81">
        <f>SUM(D94:D98)</f>
        <v>2214.39</v>
      </c>
      <c r="E93" s="74">
        <f>SUM(E94:E98)</f>
        <v>0</v>
      </c>
      <c r="F93" s="75">
        <f>E93/D93</f>
        <v>0</v>
      </c>
      <c r="G93" s="74">
        <f>SUM(G94:G98)</f>
        <v>0</v>
      </c>
      <c r="H93" s="24">
        <f t="shared" ref="H93" si="29">G93/D93</f>
        <v>0</v>
      </c>
      <c r="I93" s="81">
        <f>SUM(I94:I98)</f>
        <v>2214.3000000000002</v>
      </c>
      <c r="J93" s="195" t="s">
        <v>110</v>
      </c>
      <c r="K93" s="45"/>
      <c r="L93" s="1"/>
      <c r="M93" s="1"/>
    </row>
    <row r="94" spans="1:13" s="7" customFormat="1" x14ac:dyDescent="0.25">
      <c r="A94" s="95"/>
      <c r="B94" s="96" t="s">
        <v>4</v>
      </c>
      <c r="C94" s="80"/>
      <c r="D94" s="82"/>
      <c r="E94" s="23"/>
      <c r="F94" s="24"/>
      <c r="G94" s="23"/>
      <c r="H94" s="24"/>
      <c r="I94" s="80"/>
      <c r="J94" s="196"/>
      <c r="K94" s="45"/>
      <c r="L94" s="1"/>
      <c r="M94" s="1"/>
    </row>
    <row r="95" spans="1:13" s="7" customFormat="1" x14ac:dyDescent="0.25">
      <c r="A95" s="95"/>
      <c r="B95" s="96" t="s">
        <v>47</v>
      </c>
      <c r="C95" s="80">
        <v>1970.79</v>
      </c>
      <c r="D95" s="80">
        <v>1970.79</v>
      </c>
      <c r="E95" s="23"/>
      <c r="F95" s="24">
        <f>E95/D95</f>
        <v>0</v>
      </c>
      <c r="G95" s="23"/>
      <c r="H95" s="24">
        <f>G95/D95</f>
        <v>0</v>
      </c>
      <c r="I95" s="80">
        <v>1970.73</v>
      </c>
      <c r="J95" s="196"/>
      <c r="K95" s="45"/>
      <c r="L95" s="1"/>
      <c r="M95" s="1"/>
    </row>
    <row r="96" spans="1:13" s="7" customFormat="1" x14ac:dyDescent="0.25">
      <c r="A96" s="95"/>
      <c r="B96" s="96" t="s">
        <v>37</v>
      </c>
      <c r="C96" s="80">
        <v>243.6</v>
      </c>
      <c r="D96" s="80">
        <v>243.6</v>
      </c>
      <c r="E96" s="23"/>
      <c r="F96" s="24">
        <f>E96/D96</f>
        <v>0</v>
      </c>
      <c r="G96" s="23"/>
      <c r="H96" s="24">
        <f t="shared" ref="H96" si="30">G96/D96</f>
        <v>0</v>
      </c>
      <c r="I96" s="80">
        <v>243.57</v>
      </c>
      <c r="J96" s="196"/>
      <c r="K96" s="45"/>
      <c r="L96" s="1"/>
      <c r="M96" s="1"/>
    </row>
    <row r="97" spans="1:13" s="7" customFormat="1" hidden="1" x14ac:dyDescent="0.25">
      <c r="A97" s="95"/>
      <c r="B97" s="96" t="s">
        <v>13</v>
      </c>
      <c r="C97" s="23"/>
      <c r="D97" s="23"/>
      <c r="E97" s="23"/>
      <c r="F97" s="24"/>
      <c r="G97" s="23"/>
      <c r="H97" s="24"/>
      <c r="I97" s="80">
        <v>0</v>
      </c>
      <c r="J97" s="196"/>
      <c r="K97" s="45"/>
      <c r="L97" s="1"/>
      <c r="M97" s="1"/>
    </row>
    <row r="98" spans="1:13" s="7" customFormat="1" hidden="1" x14ac:dyDescent="0.25">
      <c r="A98" s="95"/>
      <c r="B98" s="96" t="s">
        <v>5</v>
      </c>
      <c r="C98" s="23"/>
      <c r="D98" s="47"/>
      <c r="E98" s="23"/>
      <c r="F98" s="24"/>
      <c r="G98" s="23"/>
      <c r="H98" s="24"/>
      <c r="I98" s="80"/>
      <c r="J98" s="197"/>
      <c r="K98" s="45"/>
      <c r="L98" s="1"/>
      <c r="M98" s="1"/>
    </row>
    <row r="99" spans="1:13" s="7" customFormat="1" ht="40.5" x14ac:dyDescent="0.25">
      <c r="A99" s="99" t="s">
        <v>90</v>
      </c>
      <c r="B99" s="98" t="s">
        <v>91</v>
      </c>
      <c r="C99" s="80">
        <f t="shared" ref="C99:I99" si="31">C100+C101+C102+C103+C104</f>
        <v>415585.19</v>
      </c>
      <c r="D99" s="81">
        <f t="shared" si="31"/>
        <v>415585.19</v>
      </c>
      <c r="E99" s="23">
        <f t="shared" si="31"/>
        <v>0</v>
      </c>
      <c r="F99" s="23">
        <f t="shared" si="31"/>
        <v>0</v>
      </c>
      <c r="G99" s="23">
        <f t="shared" si="31"/>
        <v>0</v>
      </c>
      <c r="H99" s="23">
        <f t="shared" si="31"/>
        <v>0</v>
      </c>
      <c r="I99" s="81">
        <f t="shared" si="31"/>
        <v>415585.19</v>
      </c>
      <c r="J99" s="154" t="s">
        <v>108</v>
      </c>
      <c r="K99" s="45"/>
      <c r="L99" s="1"/>
      <c r="M99" s="1"/>
    </row>
    <row r="100" spans="1:13" s="7" customFormat="1" x14ac:dyDescent="0.25">
      <c r="A100" s="95"/>
      <c r="B100" s="96" t="s">
        <v>4</v>
      </c>
      <c r="C100" s="23"/>
      <c r="D100" s="47"/>
      <c r="E100" s="23"/>
      <c r="F100" s="24"/>
      <c r="G100" s="23"/>
      <c r="H100" s="24"/>
      <c r="I100" s="80"/>
      <c r="J100" s="76"/>
      <c r="K100" s="45"/>
      <c r="L100" s="1"/>
      <c r="M100" s="1"/>
    </row>
    <row r="101" spans="1:13" s="7" customFormat="1" x14ac:dyDescent="0.25">
      <c r="A101" s="95"/>
      <c r="B101" s="96" t="s">
        <v>47</v>
      </c>
      <c r="C101" s="80">
        <f>150715.3+235734.2</f>
        <v>386449.5</v>
      </c>
      <c r="D101" s="80">
        <f>150715.3+235734.2</f>
        <v>386449.5</v>
      </c>
      <c r="E101" s="23"/>
      <c r="F101" s="24"/>
      <c r="G101" s="23"/>
      <c r="H101" s="24"/>
      <c r="I101" s="80">
        <f>150715.3+235734.2</f>
        <v>386449.5</v>
      </c>
      <c r="J101" s="76"/>
      <c r="K101" s="45"/>
      <c r="L101" s="1"/>
      <c r="M101" s="1"/>
    </row>
    <row r="102" spans="1:13" s="7" customFormat="1" x14ac:dyDescent="0.25">
      <c r="A102" s="95"/>
      <c r="B102" s="96" t="s">
        <v>37</v>
      </c>
      <c r="C102" s="80">
        <v>29135.69</v>
      </c>
      <c r="D102" s="80">
        <v>29135.69</v>
      </c>
      <c r="E102" s="23"/>
      <c r="F102" s="24"/>
      <c r="G102" s="23"/>
      <c r="H102" s="24"/>
      <c r="I102" s="80">
        <v>29135.69</v>
      </c>
      <c r="J102" s="76"/>
      <c r="K102" s="45"/>
      <c r="L102" s="1"/>
      <c r="M102" s="1"/>
    </row>
    <row r="103" spans="1:13" s="7" customFormat="1" hidden="1" x14ac:dyDescent="0.25">
      <c r="A103" s="95"/>
      <c r="B103" s="96" t="s">
        <v>13</v>
      </c>
      <c r="C103" s="23"/>
      <c r="D103" s="47"/>
      <c r="E103" s="23"/>
      <c r="F103" s="24"/>
      <c r="G103" s="23"/>
      <c r="H103" s="24"/>
      <c r="I103" s="80"/>
      <c r="J103" s="76"/>
      <c r="K103" s="45"/>
      <c r="L103" s="1"/>
      <c r="M103" s="1"/>
    </row>
    <row r="104" spans="1:13" s="7" customFormat="1" hidden="1" x14ac:dyDescent="0.25">
      <c r="A104" s="95"/>
      <c r="B104" s="96" t="s">
        <v>5</v>
      </c>
      <c r="C104" s="23"/>
      <c r="D104" s="47"/>
      <c r="E104" s="23"/>
      <c r="F104" s="24"/>
      <c r="G104" s="23"/>
      <c r="H104" s="24"/>
      <c r="I104" s="23"/>
      <c r="J104" s="76"/>
      <c r="K104" s="45"/>
      <c r="L104" s="1"/>
      <c r="M104" s="1"/>
    </row>
    <row r="105" spans="1:13" s="7" customFormat="1" ht="60.75" x14ac:dyDescent="0.25">
      <c r="A105" s="99" t="s">
        <v>95</v>
      </c>
      <c r="B105" s="101" t="s">
        <v>96</v>
      </c>
      <c r="C105" s="80">
        <f>C106+C107+C108+C109+C110</f>
        <v>28679.83</v>
      </c>
      <c r="D105" s="80">
        <f t="shared" ref="D105:H105" si="32">D106+D107+D108+D109+D110</f>
        <v>28679.83</v>
      </c>
      <c r="E105" s="23">
        <f t="shared" si="32"/>
        <v>0</v>
      </c>
      <c r="F105" s="23">
        <f t="shared" si="32"/>
        <v>0</v>
      </c>
      <c r="G105" s="23">
        <f t="shared" si="32"/>
        <v>0</v>
      </c>
      <c r="H105" s="23">
        <f t="shared" si="32"/>
        <v>0</v>
      </c>
      <c r="I105" s="80">
        <f t="shared" ref="I105" si="33">I106+I107+I108+I109+I110</f>
        <v>28679.83</v>
      </c>
      <c r="J105" s="154" t="s">
        <v>107</v>
      </c>
      <c r="K105" s="45"/>
      <c r="L105" s="1"/>
      <c r="M105" s="1"/>
    </row>
    <row r="106" spans="1:13" s="7" customFormat="1" x14ac:dyDescent="0.25">
      <c r="A106" s="95"/>
      <c r="B106" s="96" t="s">
        <v>4</v>
      </c>
      <c r="C106" s="23"/>
      <c r="D106" s="72"/>
      <c r="E106" s="23"/>
      <c r="F106" s="24"/>
      <c r="G106" s="23"/>
      <c r="H106" s="24"/>
      <c r="I106" s="151"/>
      <c r="J106" s="76"/>
      <c r="K106" s="45"/>
      <c r="L106" s="1"/>
      <c r="M106" s="1"/>
    </row>
    <row r="107" spans="1:13" s="7" customFormat="1" x14ac:dyDescent="0.25">
      <c r="A107" s="95"/>
      <c r="B107" s="96" t="s">
        <v>47</v>
      </c>
      <c r="C107" s="102">
        <v>25525</v>
      </c>
      <c r="D107" s="102">
        <v>25525</v>
      </c>
      <c r="E107" s="23"/>
      <c r="F107" s="24"/>
      <c r="G107" s="23"/>
      <c r="H107" s="24"/>
      <c r="I107" s="102">
        <v>25525</v>
      </c>
      <c r="J107" s="76"/>
      <c r="K107" s="45"/>
      <c r="L107" s="1"/>
      <c r="M107" s="1"/>
    </row>
    <row r="108" spans="1:13" s="7" customFormat="1" x14ac:dyDescent="0.25">
      <c r="A108" s="95"/>
      <c r="B108" s="96" t="s">
        <v>37</v>
      </c>
      <c r="C108" s="102">
        <v>3154.83</v>
      </c>
      <c r="D108" s="102">
        <v>3154.83</v>
      </c>
      <c r="E108" s="23"/>
      <c r="F108" s="24"/>
      <c r="G108" s="23"/>
      <c r="H108" s="24"/>
      <c r="I108" s="102">
        <v>3154.83</v>
      </c>
      <c r="J108" s="76"/>
      <c r="K108" s="45"/>
      <c r="L108" s="1"/>
      <c r="M108" s="1"/>
    </row>
    <row r="109" spans="1:13" s="7" customFormat="1" hidden="1" x14ac:dyDescent="0.25">
      <c r="A109" s="95"/>
      <c r="B109" s="96" t="s">
        <v>13</v>
      </c>
      <c r="C109" s="23"/>
      <c r="D109" s="72"/>
      <c r="E109" s="23"/>
      <c r="F109" s="24"/>
      <c r="G109" s="23"/>
      <c r="H109" s="24"/>
      <c r="I109" s="23"/>
      <c r="J109" s="76"/>
      <c r="K109" s="45"/>
      <c r="L109" s="1"/>
      <c r="M109" s="1"/>
    </row>
    <row r="110" spans="1:13" s="7" customFormat="1" hidden="1" x14ac:dyDescent="0.25">
      <c r="A110" s="95"/>
      <c r="B110" s="96" t="s">
        <v>5</v>
      </c>
      <c r="C110" s="23"/>
      <c r="D110" s="72"/>
      <c r="E110" s="23"/>
      <c r="F110" s="24"/>
      <c r="G110" s="23"/>
      <c r="H110" s="24"/>
      <c r="I110" s="23"/>
      <c r="J110" s="76"/>
      <c r="K110" s="45"/>
      <c r="L110" s="1"/>
      <c r="M110" s="1"/>
    </row>
    <row r="111" spans="1:13" s="29" customFormat="1" ht="71.25" customHeight="1" x14ac:dyDescent="0.25">
      <c r="A111" s="91" t="s">
        <v>52</v>
      </c>
      <c r="B111" s="92" t="s">
        <v>71</v>
      </c>
      <c r="C111" s="93">
        <f>SUM(C112:C116)</f>
        <v>99277.72</v>
      </c>
      <c r="D111" s="93">
        <f>SUM(D112:D116)</f>
        <v>99277.72</v>
      </c>
      <c r="E111" s="93">
        <f>SUM(E112:E116)</f>
        <v>8424.0400000000009</v>
      </c>
      <c r="F111" s="94">
        <f>E111/D111</f>
        <v>8.4900000000000003E-2</v>
      </c>
      <c r="G111" s="93">
        <f>SUM(G112:G116)</f>
        <v>8424.0400000000009</v>
      </c>
      <c r="H111" s="94">
        <f>G111/D111</f>
        <v>8.4900000000000003E-2</v>
      </c>
      <c r="I111" s="93">
        <f>SUM(I112:I116)</f>
        <v>94609.86</v>
      </c>
      <c r="J111" s="190"/>
      <c r="K111" s="45"/>
      <c r="L111" s="1"/>
      <c r="M111" s="1"/>
    </row>
    <row r="112" spans="1:13" s="7" customFormat="1" x14ac:dyDescent="0.25">
      <c r="A112" s="95"/>
      <c r="B112" s="96" t="s">
        <v>4</v>
      </c>
      <c r="C112" s="80">
        <f>C118</f>
        <v>0</v>
      </c>
      <c r="D112" s="80">
        <f>D118</f>
        <v>0</v>
      </c>
      <c r="E112" s="80">
        <f>E118</f>
        <v>0</v>
      </c>
      <c r="F112" s="84"/>
      <c r="G112" s="80"/>
      <c r="H112" s="84"/>
      <c r="I112" s="80"/>
      <c r="J112" s="190"/>
      <c r="K112" s="45"/>
      <c r="L112" s="1"/>
      <c r="M112" s="1"/>
    </row>
    <row r="113" spans="1:13" s="7" customFormat="1" x14ac:dyDescent="0.25">
      <c r="A113" s="95"/>
      <c r="B113" s="96" t="s">
        <v>47</v>
      </c>
      <c r="C113" s="80">
        <f>C119+C125</f>
        <v>70963.7</v>
      </c>
      <c r="D113" s="80">
        <f>D119+D125</f>
        <v>70963.7</v>
      </c>
      <c r="E113" s="80">
        <f t="shared" ref="C113:G116" si="34">E119</f>
        <v>6318.03</v>
      </c>
      <c r="F113" s="84">
        <f>E113/D113</f>
        <v>8.8999999999999996E-2</v>
      </c>
      <c r="G113" s="80">
        <f t="shared" si="34"/>
        <v>6318.03</v>
      </c>
      <c r="H113" s="84">
        <f>G113/D113</f>
        <v>8.8999999999999996E-2</v>
      </c>
      <c r="I113" s="80">
        <f>I119+I125</f>
        <v>70957.399999999994</v>
      </c>
      <c r="J113" s="190"/>
      <c r="K113" s="45"/>
      <c r="L113" s="1"/>
      <c r="M113" s="1"/>
    </row>
    <row r="114" spans="1:13" s="7" customFormat="1" x14ac:dyDescent="0.25">
      <c r="A114" s="87"/>
      <c r="B114" s="89" t="s">
        <v>37</v>
      </c>
      <c r="C114" s="86">
        <f>C120+C126</f>
        <v>28314.02</v>
      </c>
      <c r="D114" s="86">
        <f>D120+D126</f>
        <v>28314.02</v>
      </c>
      <c r="E114" s="80">
        <f t="shared" si="34"/>
        <v>2106.0100000000002</v>
      </c>
      <c r="F114" s="84">
        <f>E114/D114</f>
        <v>7.4399999999999994E-2</v>
      </c>
      <c r="G114" s="80">
        <f t="shared" si="34"/>
        <v>2106.0100000000002</v>
      </c>
      <c r="H114" s="84">
        <f>G114/D114</f>
        <v>7.4399999999999994E-2</v>
      </c>
      <c r="I114" s="86">
        <f>I120+I126</f>
        <v>23652.46</v>
      </c>
      <c r="J114" s="190"/>
      <c r="K114" s="45"/>
      <c r="L114" s="1"/>
      <c r="M114" s="1"/>
    </row>
    <row r="115" spans="1:13" s="7" customFormat="1" hidden="1" x14ac:dyDescent="0.25">
      <c r="A115" s="87"/>
      <c r="B115" s="89" t="s">
        <v>13</v>
      </c>
      <c r="C115" s="86">
        <f t="shared" si="34"/>
        <v>0</v>
      </c>
      <c r="D115" s="80">
        <f t="shared" si="34"/>
        <v>0</v>
      </c>
      <c r="E115" s="80">
        <f>E121</f>
        <v>0</v>
      </c>
      <c r="F115" s="84"/>
      <c r="G115" s="80">
        <f>G121</f>
        <v>0</v>
      </c>
      <c r="H115" s="84"/>
      <c r="I115" s="19">
        <f t="shared" ref="I115" si="35">I121</f>
        <v>0</v>
      </c>
      <c r="J115" s="190"/>
      <c r="K115" s="45"/>
      <c r="L115" s="1"/>
      <c r="M115" s="1"/>
    </row>
    <row r="116" spans="1:13" s="7" customFormat="1" hidden="1" x14ac:dyDescent="0.25">
      <c r="A116" s="77"/>
      <c r="B116" s="89" t="s">
        <v>5</v>
      </c>
      <c r="C116" s="19">
        <f t="shared" si="34"/>
        <v>0</v>
      </c>
      <c r="D116" s="23">
        <f t="shared" si="34"/>
        <v>0</v>
      </c>
      <c r="E116" s="23">
        <f>E122</f>
        <v>0</v>
      </c>
      <c r="F116" s="24"/>
      <c r="G116" s="23"/>
      <c r="H116" s="24"/>
      <c r="I116" s="19"/>
      <c r="J116" s="190"/>
      <c r="K116" s="45"/>
      <c r="L116" s="1"/>
      <c r="M116" s="1"/>
    </row>
    <row r="117" spans="1:13" s="30" customFormat="1" x14ac:dyDescent="0.25">
      <c r="A117" s="87" t="s">
        <v>53</v>
      </c>
      <c r="B117" s="88" t="s">
        <v>50</v>
      </c>
      <c r="C117" s="85">
        <f>SUM(C118:C122)</f>
        <v>13091.9</v>
      </c>
      <c r="D117" s="81">
        <f>SUM(D118:D122)</f>
        <v>13091.9</v>
      </c>
      <c r="E117" s="81">
        <f>SUM(E118:E122)</f>
        <v>8424.0400000000009</v>
      </c>
      <c r="F117" s="83">
        <f>E117/D117</f>
        <v>0.64349999999999996</v>
      </c>
      <c r="G117" s="81">
        <f>SUM(G118:G122)</f>
        <v>8424.0400000000009</v>
      </c>
      <c r="H117" s="83">
        <f>G117/D117</f>
        <v>0.64349999999999996</v>
      </c>
      <c r="I117" s="85">
        <f>SUM(I118:I122)</f>
        <v>8424.0400000000009</v>
      </c>
      <c r="J117" s="175" t="s">
        <v>111</v>
      </c>
      <c r="K117" s="45"/>
      <c r="L117" s="1"/>
      <c r="M117" s="1"/>
    </row>
    <row r="118" spans="1:13" s="7" customFormat="1" ht="25.5" customHeight="1" x14ac:dyDescent="0.25">
      <c r="A118" s="87"/>
      <c r="B118" s="89" t="s">
        <v>4</v>
      </c>
      <c r="C118" s="86"/>
      <c r="D118" s="82"/>
      <c r="E118" s="80"/>
      <c r="F118" s="84"/>
      <c r="G118" s="80"/>
      <c r="H118" s="84"/>
      <c r="I118" s="86"/>
      <c r="J118" s="175"/>
      <c r="K118" s="45"/>
      <c r="L118" s="1"/>
      <c r="M118" s="1"/>
    </row>
    <row r="119" spans="1:13" s="7" customFormat="1" ht="30.75" customHeight="1" x14ac:dyDescent="0.25">
      <c r="A119" s="87"/>
      <c r="B119" s="89" t="s">
        <v>47</v>
      </c>
      <c r="C119" s="86">
        <v>6324.33</v>
      </c>
      <c r="D119" s="80">
        <v>6324.33</v>
      </c>
      <c r="E119" s="80">
        <v>6318.03</v>
      </c>
      <c r="F119" s="84">
        <f>E119/D119</f>
        <v>0.999</v>
      </c>
      <c r="G119" s="80">
        <v>6318.03</v>
      </c>
      <c r="H119" s="84">
        <f>G119/D119</f>
        <v>0.999</v>
      </c>
      <c r="I119" s="86">
        <v>6318.03</v>
      </c>
      <c r="J119" s="175"/>
      <c r="K119" s="45"/>
      <c r="L119" s="1"/>
      <c r="M119" s="1"/>
    </row>
    <row r="120" spans="1:13" s="7" customFormat="1" ht="21" customHeight="1" x14ac:dyDescent="0.25">
      <c r="A120" s="87"/>
      <c r="B120" s="89" t="s">
        <v>37</v>
      </c>
      <c r="C120" s="86">
        <v>6767.57</v>
      </c>
      <c r="D120" s="80">
        <v>6767.57</v>
      </c>
      <c r="E120" s="80">
        <v>2106.0100000000002</v>
      </c>
      <c r="F120" s="84">
        <f>E120/D120</f>
        <v>0.31119999999999998</v>
      </c>
      <c r="G120" s="80">
        <v>2106.0100000000002</v>
      </c>
      <c r="H120" s="84">
        <f>G120/D120</f>
        <v>0.31119999999999998</v>
      </c>
      <c r="I120" s="86">
        <v>2106.0100000000002</v>
      </c>
      <c r="J120" s="175"/>
      <c r="K120" s="45"/>
      <c r="L120" s="1"/>
      <c r="M120" s="1"/>
    </row>
    <row r="121" spans="1:13" s="7" customFormat="1" ht="28.5" hidden="1" customHeight="1" x14ac:dyDescent="0.25">
      <c r="A121" s="87"/>
      <c r="B121" s="89" t="s">
        <v>13</v>
      </c>
      <c r="C121" s="86">
        <v>0</v>
      </c>
      <c r="D121" s="80">
        <v>0</v>
      </c>
      <c r="E121" s="23"/>
      <c r="F121" s="24"/>
      <c r="G121" s="23"/>
      <c r="H121" s="24">
        <v>0</v>
      </c>
      <c r="I121" s="86"/>
      <c r="J121" s="175"/>
      <c r="K121" s="45"/>
      <c r="L121" s="1"/>
      <c r="M121" s="1"/>
    </row>
    <row r="122" spans="1:13" s="7" customFormat="1" ht="28.5" hidden="1" customHeight="1" x14ac:dyDescent="0.25">
      <c r="A122" s="90"/>
      <c r="B122" s="89" t="s">
        <v>5</v>
      </c>
      <c r="C122" s="86"/>
      <c r="D122" s="82"/>
      <c r="E122" s="23"/>
      <c r="F122" s="24"/>
      <c r="G122" s="23"/>
      <c r="H122" s="24"/>
      <c r="I122" s="155"/>
      <c r="J122" s="175"/>
      <c r="K122" s="45"/>
      <c r="L122" s="1"/>
      <c r="M122" s="1"/>
    </row>
    <row r="123" spans="1:13" s="7" customFormat="1" x14ac:dyDescent="0.25">
      <c r="A123" s="87" t="s">
        <v>63</v>
      </c>
      <c r="B123" s="88" t="s">
        <v>64</v>
      </c>
      <c r="C123" s="85">
        <f>SUM(C124:C128)</f>
        <v>86185.82</v>
      </c>
      <c r="D123" s="81">
        <f>SUM(D124:D128)</f>
        <v>86185.82</v>
      </c>
      <c r="E123" s="74">
        <f>SUM(E124:E128)</f>
        <v>0</v>
      </c>
      <c r="F123" s="75">
        <f>E123/D123</f>
        <v>0</v>
      </c>
      <c r="G123" s="74">
        <f>SUM(G124:G128)</f>
        <v>0</v>
      </c>
      <c r="H123" s="75">
        <f>G123/D123</f>
        <v>0</v>
      </c>
      <c r="I123" s="85">
        <f>SUM(I124:I128)</f>
        <v>86185.82</v>
      </c>
      <c r="J123" s="195" t="s">
        <v>112</v>
      </c>
      <c r="K123" s="45"/>
      <c r="L123" s="1"/>
      <c r="M123" s="1"/>
    </row>
    <row r="124" spans="1:13" s="7" customFormat="1" x14ac:dyDescent="0.25">
      <c r="A124" s="87"/>
      <c r="B124" s="89" t="s">
        <v>4</v>
      </c>
      <c r="C124" s="86"/>
      <c r="D124" s="82"/>
      <c r="E124" s="23"/>
      <c r="F124" s="24"/>
      <c r="G124" s="23"/>
      <c r="H124" s="24"/>
      <c r="I124" s="86"/>
      <c r="J124" s="196"/>
      <c r="K124" s="45"/>
      <c r="L124" s="1"/>
      <c r="M124" s="1"/>
    </row>
    <row r="125" spans="1:13" s="7" customFormat="1" x14ac:dyDescent="0.25">
      <c r="A125" s="87"/>
      <c r="B125" s="89" t="s">
        <v>47</v>
      </c>
      <c r="C125" s="86">
        <v>64639.37</v>
      </c>
      <c r="D125" s="80">
        <v>64639.37</v>
      </c>
      <c r="E125" s="23">
        <v>0</v>
      </c>
      <c r="F125" s="24">
        <f>E125/D125</f>
        <v>0</v>
      </c>
      <c r="G125" s="23">
        <v>0</v>
      </c>
      <c r="H125" s="24">
        <f>G125/D125</f>
        <v>0</v>
      </c>
      <c r="I125" s="86">
        <f>D125-G125</f>
        <v>64639.37</v>
      </c>
      <c r="J125" s="196"/>
      <c r="K125" s="45"/>
      <c r="L125" s="1"/>
      <c r="M125" s="1"/>
    </row>
    <row r="126" spans="1:13" s="7" customFormat="1" x14ac:dyDescent="0.25">
      <c r="A126" s="87"/>
      <c r="B126" s="89" t="s">
        <v>37</v>
      </c>
      <c r="C126" s="86">
        <v>21546.45</v>
      </c>
      <c r="D126" s="80">
        <v>21546.45</v>
      </c>
      <c r="E126" s="23">
        <v>0</v>
      </c>
      <c r="F126" s="24">
        <f>E126/D126</f>
        <v>0</v>
      </c>
      <c r="G126" s="23">
        <v>0</v>
      </c>
      <c r="H126" s="24">
        <f>G126/D126</f>
        <v>0</v>
      </c>
      <c r="I126" s="86">
        <f>D126-G126</f>
        <v>21546.45</v>
      </c>
      <c r="J126" s="196"/>
      <c r="K126" s="45"/>
      <c r="L126" s="1"/>
      <c r="M126" s="1"/>
    </row>
    <row r="127" spans="1:13" s="7" customFormat="1" x14ac:dyDescent="0.25">
      <c r="A127" s="87"/>
      <c r="B127" s="89" t="s">
        <v>13</v>
      </c>
      <c r="C127" s="86">
        <v>0</v>
      </c>
      <c r="D127" s="80">
        <v>0</v>
      </c>
      <c r="E127" s="23"/>
      <c r="F127" s="24"/>
      <c r="G127" s="23"/>
      <c r="H127" s="24">
        <v>0</v>
      </c>
      <c r="I127" s="86"/>
      <c r="J127" s="196"/>
      <c r="K127" s="45"/>
      <c r="L127" s="1"/>
      <c r="M127" s="1"/>
    </row>
    <row r="128" spans="1:13" s="7" customFormat="1" x14ac:dyDescent="0.25">
      <c r="A128" s="90"/>
      <c r="B128" s="89" t="s">
        <v>5</v>
      </c>
      <c r="C128" s="86"/>
      <c r="D128" s="82"/>
      <c r="E128" s="23"/>
      <c r="F128" s="24"/>
      <c r="G128" s="23"/>
      <c r="H128" s="24"/>
      <c r="I128" s="155"/>
      <c r="J128" s="197"/>
      <c r="K128" s="45"/>
      <c r="L128" s="1"/>
      <c r="M128" s="1"/>
    </row>
    <row r="129" spans="1:13" s="28" customFormat="1" ht="57" customHeight="1" x14ac:dyDescent="0.25">
      <c r="A129" s="108" t="s">
        <v>40</v>
      </c>
      <c r="B129" s="92" t="s">
        <v>72</v>
      </c>
      <c r="C129" s="93">
        <f>SUM(C130:C134)</f>
        <v>38696.410000000003</v>
      </c>
      <c r="D129" s="93">
        <f t="shared" ref="D129" si="36">SUM(D130:D134)</f>
        <v>38700.85</v>
      </c>
      <c r="E129" s="93">
        <f>SUM(E130:E134)</f>
        <v>14897.78</v>
      </c>
      <c r="F129" s="94">
        <f t="shared" ref="F129:F138" si="37">E129/D129</f>
        <v>0.38490000000000002</v>
      </c>
      <c r="G129" s="93">
        <f>SUM(G130:G134)</f>
        <v>14892.16</v>
      </c>
      <c r="H129" s="94">
        <f t="shared" ref="H129:H138" si="38">G129/D129</f>
        <v>0.38479999999999998</v>
      </c>
      <c r="I129" s="93">
        <f>SUM(I130:I134)</f>
        <v>38700.730000000003</v>
      </c>
      <c r="J129" s="180"/>
      <c r="K129" s="45"/>
      <c r="L129" s="1"/>
      <c r="M129" s="1"/>
    </row>
    <row r="130" spans="1:13" s="6" customFormat="1" x14ac:dyDescent="0.25">
      <c r="A130" s="107"/>
      <c r="B130" s="96" t="s">
        <v>4</v>
      </c>
      <c r="C130" s="80">
        <f>C136+C142+C148+C154</f>
        <v>31334.73</v>
      </c>
      <c r="D130" s="80">
        <f>D136+D142+D148+D154</f>
        <v>31334.73</v>
      </c>
      <c r="E130" s="80">
        <f>E136+E142+E148+E154</f>
        <v>9901.5400000000009</v>
      </c>
      <c r="F130" s="84">
        <f t="shared" si="37"/>
        <v>0.316</v>
      </c>
      <c r="G130" s="80">
        <f>G136+G142+G148+G154</f>
        <v>9901.5400000000009</v>
      </c>
      <c r="H130" s="84">
        <f t="shared" si="38"/>
        <v>0.316</v>
      </c>
      <c r="I130" s="80">
        <f>I136+I142+I148+I154</f>
        <v>31334.73</v>
      </c>
      <c r="J130" s="180"/>
      <c r="K130" s="45"/>
      <c r="L130" s="1"/>
      <c r="M130" s="1"/>
    </row>
    <row r="131" spans="1:13" s="6" customFormat="1" x14ac:dyDescent="0.25">
      <c r="A131" s="107"/>
      <c r="B131" s="96" t="s">
        <v>36</v>
      </c>
      <c r="C131" s="80">
        <f>C137+C143+C149+C155</f>
        <v>7101.89</v>
      </c>
      <c r="D131" s="80">
        <f t="shared" ref="C131:D134" si="39">D137+D143+D149+D155</f>
        <v>7101.89</v>
      </c>
      <c r="E131" s="80">
        <f>E137+E143+E149+E155</f>
        <v>4856.3500000000004</v>
      </c>
      <c r="F131" s="84">
        <f t="shared" si="37"/>
        <v>0.68379999999999996</v>
      </c>
      <c r="G131" s="80">
        <f t="shared" ref="G131" si="40">G137+G143+G149+G155</f>
        <v>4850.7299999999996</v>
      </c>
      <c r="H131" s="84">
        <f t="shared" si="38"/>
        <v>0.68300000000000005</v>
      </c>
      <c r="I131" s="80">
        <f t="shared" ref="I131" si="41">I137+I143+I149+I155</f>
        <v>7101.77</v>
      </c>
      <c r="J131" s="180"/>
      <c r="K131" s="45"/>
      <c r="L131" s="1"/>
      <c r="M131" s="1"/>
    </row>
    <row r="132" spans="1:13" s="6" customFormat="1" x14ac:dyDescent="0.25">
      <c r="A132" s="107"/>
      <c r="B132" s="96" t="s">
        <v>37</v>
      </c>
      <c r="C132" s="80">
        <f t="shared" si="39"/>
        <v>259.79000000000002</v>
      </c>
      <c r="D132" s="80">
        <f t="shared" si="39"/>
        <v>264.23</v>
      </c>
      <c r="E132" s="80">
        <f t="shared" ref="E132:G132" si="42">E138+E144+E150+E156</f>
        <v>139.88999999999999</v>
      </c>
      <c r="F132" s="84">
        <f t="shared" si="37"/>
        <v>0.52939999999999998</v>
      </c>
      <c r="G132" s="80">
        <f t="shared" si="42"/>
        <v>139.88999999999999</v>
      </c>
      <c r="H132" s="84">
        <f t="shared" si="38"/>
        <v>0.52939999999999998</v>
      </c>
      <c r="I132" s="80">
        <f t="shared" ref="I132" si="43">I138+I144+I150+I156</f>
        <v>264.23</v>
      </c>
      <c r="J132" s="180"/>
      <c r="K132" s="45"/>
      <c r="L132" s="1"/>
      <c r="M132" s="1"/>
    </row>
    <row r="133" spans="1:13" s="6" customFormat="1" hidden="1" x14ac:dyDescent="0.25">
      <c r="A133" s="107"/>
      <c r="B133" s="96" t="s">
        <v>13</v>
      </c>
      <c r="C133" s="80">
        <f t="shared" si="39"/>
        <v>0</v>
      </c>
      <c r="D133" s="80">
        <f t="shared" si="39"/>
        <v>0</v>
      </c>
      <c r="E133" s="80">
        <f t="shared" ref="E133:G133" si="44">E139+E145+E151+E157</f>
        <v>0</v>
      </c>
      <c r="F133" s="84"/>
      <c r="G133" s="80">
        <f t="shared" si="44"/>
        <v>0</v>
      </c>
      <c r="H133" s="84"/>
      <c r="I133" s="80">
        <f t="shared" ref="I133" si="45">I139+I145+I151+I157</f>
        <v>0</v>
      </c>
      <c r="J133" s="180"/>
      <c r="K133" s="45"/>
      <c r="L133" s="1"/>
      <c r="M133" s="1"/>
    </row>
    <row r="134" spans="1:13" s="6" customFormat="1" hidden="1" collapsed="1" x14ac:dyDescent="0.25">
      <c r="A134" s="107"/>
      <c r="B134" s="96" t="s">
        <v>5</v>
      </c>
      <c r="C134" s="80">
        <f t="shared" si="39"/>
        <v>0</v>
      </c>
      <c r="D134" s="80">
        <f t="shared" si="39"/>
        <v>0</v>
      </c>
      <c r="E134" s="80">
        <f t="shared" ref="E134:G134" si="46">E140+E146+E152+E158</f>
        <v>0</v>
      </c>
      <c r="F134" s="84"/>
      <c r="G134" s="80">
        <f t="shared" si="46"/>
        <v>0</v>
      </c>
      <c r="H134" s="84"/>
      <c r="I134" s="23">
        <f t="shared" ref="I134" si="47">I140+I146+I152+I158</f>
        <v>0</v>
      </c>
      <c r="J134" s="180"/>
      <c r="K134" s="45"/>
      <c r="L134" s="1"/>
      <c r="M134" s="1"/>
    </row>
    <row r="135" spans="1:13" s="31" customFormat="1" ht="70.5" customHeight="1" x14ac:dyDescent="0.25">
      <c r="A135" s="97" t="s">
        <v>41</v>
      </c>
      <c r="B135" s="98" t="s">
        <v>74</v>
      </c>
      <c r="C135" s="81">
        <f t="shared" ref="C135:E135" si="48">SUM(C136:C140)</f>
        <v>5280.19</v>
      </c>
      <c r="D135" s="81">
        <f t="shared" si="48"/>
        <v>5284.63</v>
      </c>
      <c r="E135" s="81">
        <f t="shared" si="48"/>
        <v>2797.75</v>
      </c>
      <c r="F135" s="83">
        <f>E135/D135</f>
        <v>0.52939999999999998</v>
      </c>
      <c r="G135" s="81">
        <f>SUM(G136:G140)</f>
        <v>2797.75</v>
      </c>
      <c r="H135" s="83">
        <f t="shared" si="38"/>
        <v>0.52939999999999998</v>
      </c>
      <c r="I135" s="81">
        <f>I136+I137+I138</f>
        <v>5284.63</v>
      </c>
      <c r="J135" s="181" t="s">
        <v>113</v>
      </c>
      <c r="K135" s="45"/>
      <c r="L135" s="1"/>
      <c r="M135" s="1"/>
    </row>
    <row r="136" spans="1:13" s="6" customFormat="1" x14ac:dyDescent="0.25">
      <c r="A136" s="97"/>
      <c r="B136" s="96" t="s">
        <v>49</v>
      </c>
      <c r="C136" s="80">
        <v>248.63</v>
      </c>
      <c r="D136" s="80">
        <v>248.63</v>
      </c>
      <c r="E136" s="80">
        <v>131.63</v>
      </c>
      <c r="F136" s="83">
        <f>E136/D136</f>
        <v>0.52939999999999998</v>
      </c>
      <c r="G136" s="80">
        <v>131.63</v>
      </c>
      <c r="H136" s="83">
        <f>G136/D136</f>
        <v>0.52939999999999998</v>
      </c>
      <c r="I136" s="80">
        <f>D136</f>
        <v>248.63</v>
      </c>
      <c r="J136" s="181"/>
      <c r="K136" s="45"/>
      <c r="L136" s="1"/>
      <c r="M136" s="1"/>
    </row>
    <row r="137" spans="1:13" s="6" customFormat="1" x14ac:dyDescent="0.25">
      <c r="A137" s="97"/>
      <c r="B137" s="96" t="s">
        <v>47</v>
      </c>
      <c r="C137" s="80">
        <v>4771.7700000000004</v>
      </c>
      <c r="D137" s="80">
        <v>4771.7700000000004</v>
      </c>
      <c r="E137" s="80">
        <v>2526.23</v>
      </c>
      <c r="F137" s="83">
        <f>E137/D137</f>
        <v>0.52939999999999998</v>
      </c>
      <c r="G137" s="80">
        <v>2526.23</v>
      </c>
      <c r="H137" s="83">
        <f>G137/D137</f>
        <v>0.52939999999999998</v>
      </c>
      <c r="I137" s="80">
        <f t="shared" ref="I137:I138" si="49">D137</f>
        <v>4771.7700000000004</v>
      </c>
      <c r="J137" s="181"/>
      <c r="K137" s="45"/>
      <c r="L137" s="1"/>
      <c r="M137" s="1"/>
    </row>
    <row r="138" spans="1:13" s="6" customFormat="1" ht="42.75" customHeight="1" x14ac:dyDescent="0.25">
      <c r="A138" s="97"/>
      <c r="B138" s="96" t="s">
        <v>37</v>
      </c>
      <c r="C138" s="80">
        <v>259.79000000000002</v>
      </c>
      <c r="D138" s="80">
        <v>264.23</v>
      </c>
      <c r="E138" s="80">
        <v>139.88999999999999</v>
      </c>
      <c r="F138" s="84">
        <f t="shared" si="37"/>
        <v>0.52939999999999998</v>
      </c>
      <c r="G138" s="80">
        <v>139.88999999999999</v>
      </c>
      <c r="H138" s="83">
        <f t="shared" si="38"/>
        <v>0.52939999999999998</v>
      </c>
      <c r="I138" s="80">
        <f t="shared" si="49"/>
        <v>264.23</v>
      </c>
      <c r="J138" s="181"/>
      <c r="K138" s="45"/>
      <c r="L138" s="1"/>
      <c r="M138" s="1"/>
    </row>
    <row r="139" spans="1:13" s="6" customFormat="1" ht="26.25" customHeight="1" x14ac:dyDescent="0.25">
      <c r="A139" s="97"/>
      <c r="B139" s="96" t="s">
        <v>13</v>
      </c>
      <c r="C139" s="23"/>
      <c r="D139" s="47"/>
      <c r="E139" s="23"/>
      <c r="F139" s="24"/>
      <c r="G139" s="23"/>
      <c r="H139" s="24"/>
      <c r="I139" s="49"/>
      <c r="J139" s="181"/>
      <c r="K139" s="45"/>
      <c r="L139" s="1"/>
      <c r="M139" s="1"/>
    </row>
    <row r="140" spans="1:13" s="6" customFormat="1" ht="43.5" customHeight="1" collapsed="1" x14ac:dyDescent="0.25">
      <c r="A140" s="97"/>
      <c r="B140" s="96" t="s">
        <v>5</v>
      </c>
      <c r="C140" s="23"/>
      <c r="D140" s="47"/>
      <c r="E140" s="23"/>
      <c r="F140" s="24"/>
      <c r="G140" s="23"/>
      <c r="H140" s="24"/>
      <c r="I140" s="49"/>
      <c r="J140" s="182"/>
      <c r="K140" s="45"/>
      <c r="L140" s="1"/>
      <c r="M140" s="1"/>
    </row>
    <row r="141" spans="1:13" s="31" customFormat="1" ht="129" customHeight="1" x14ac:dyDescent="0.25">
      <c r="A141" s="97" t="s">
        <v>42</v>
      </c>
      <c r="B141" s="98" t="s">
        <v>65</v>
      </c>
      <c r="C141" s="81">
        <f t="shared" ref="C141" si="50">SUM(C142:C146)</f>
        <v>11</v>
      </c>
      <c r="D141" s="81">
        <f>SUM(D142:D146)</f>
        <v>11</v>
      </c>
      <c r="E141" s="81">
        <f>SUM(E142:E146)</f>
        <v>11</v>
      </c>
      <c r="F141" s="84">
        <f>E141/D141</f>
        <v>1</v>
      </c>
      <c r="G141" s="81">
        <f>G142+G143+G144+G145+G146</f>
        <v>5.5</v>
      </c>
      <c r="H141" s="83">
        <f t="shared" ref="H141:H149" si="51">G141/D141</f>
        <v>0.5</v>
      </c>
      <c r="I141" s="165">
        <f>D141</f>
        <v>11</v>
      </c>
      <c r="J141" s="172" t="s">
        <v>75</v>
      </c>
      <c r="K141" s="45"/>
      <c r="L141" s="1"/>
      <c r="M141" s="1"/>
    </row>
    <row r="142" spans="1:13" s="6" customFormat="1" x14ac:dyDescent="0.25">
      <c r="A142" s="97"/>
      <c r="B142" s="96" t="s">
        <v>4</v>
      </c>
      <c r="C142" s="80"/>
      <c r="D142" s="80"/>
      <c r="E142" s="80"/>
      <c r="F142" s="84"/>
      <c r="G142" s="80"/>
      <c r="H142" s="84"/>
      <c r="I142" s="166"/>
      <c r="J142" s="233"/>
      <c r="K142" s="45"/>
      <c r="L142" s="1"/>
      <c r="M142" s="1"/>
    </row>
    <row r="143" spans="1:13" s="6" customFormat="1" x14ac:dyDescent="0.25">
      <c r="A143" s="97"/>
      <c r="B143" s="96" t="s">
        <v>36</v>
      </c>
      <c r="C143" s="80">
        <v>11</v>
      </c>
      <c r="D143" s="80">
        <v>11</v>
      </c>
      <c r="E143" s="80">
        <v>11</v>
      </c>
      <c r="F143" s="84">
        <f>E143/D143</f>
        <v>1</v>
      </c>
      <c r="G143" s="80">
        <v>5.5</v>
      </c>
      <c r="H143" s="84">
        <f t="shared" si="51"/>
        <v>0.5</v>
      </c>
      <c r="I143" s="165">
        <f>D143</f>
        <v>11</v>
      </c>
      <c r="J143" s="233"/>
      <c r="K143" s="45"/>
      <c r="L143" s="1"/>
      <c r="M143" s="1"/>
    </row>
    <row r="144" spans="1:13" s="6" customFormat="1" ht="27.75" hidden="1" customHeight="1" x14ac:dyDescent="0.25">
      <c r="A144" s="97"/>
      <c r="B144" s="96" t="s">
        <v>37</v>
      </c>
      <c r="C144" s="80"/>
      <c r="D144" s="80"/>
      <c r="E144" s="80"/>
      <c r="F144" s="84"/>
      <c r="G144" s="80"/>
      <c r="H144" s="84"/>
      <c r="I144" s="166"/>
      <c r="J144" s="233"/>
      <c r="K144" s="45"/>
      <c r="L144" s="1"/>
      <c r="M144" s="1"/>
    </row>
    <row r="145" spans="1:13" s="6" customFormat="1" hidden="1" x14ac:dyDescent="0.25">
      <c r="A145" s="97"/>
      <c r="B145" s="96" t="s">
        <v>13</v>
      </c>
      <c r="C145" s="80"/>
      <c r="D145" s="80"/>
      <c r="E145" s="80"/>
      <c r="F145" s="84"/>
      <c r="G145" s="80"/>
      <c r="H145" s="84"/>
      <c r="I145" s="166"/>
      <c r="J145" s="233"/>
      <c r="K145" s="45"/>
      <c r="L145" s="1"/>
      <c r="M145" s="1"/>
    </row>
    <row r="146" spans="1:13" s="6" customFormat="1" hidden="1" collapsed="1" x14ac:dyDescent="0.25">
      <c r="A146" s="97"/>
      <c r="B146" s="96" t="s">
        <v>5</v>
      </c>
      <c r="C146" s="80"/>
      <c r="D146" s="80"/>
      <c r="E146" s="80"/>
      <c r="F146" s="84"/>
      <c r="G146" s="80"/>
      <c r="H146" s="84"/>
      <c r="I146" s="166"/>
      <c r="J146" s="234"/>
      <c r="K146" s="45"/>
      <c r="L146" s="1"/>
      <c r="M146" s="1"/>
    </row>
    <row r="147" spans="1:13" s="32" customFormat="1" ht="240" customHeight="1" outlineLevel="1" x14ac:dyDescent="0.25">
      <c r="A147" s="97" t="s">
        <v>43</v>
      </c>
      <c r="B147" s="98" t="s">
        <v>66</v>
      </c>
      <c r="C147" s="81">
        <f>SUM(C148:C152)</f>
        <v>33405.22</v>
      </c>
      <c r="D147" s="81">
        <f>SUM(D148:D152)</f>
        <v>33405.22</v>
      </c>
      <c r="E147" s="81">
        <f t="shared" ref="E147" si="52">SUM(E148:E152)</f>
        <v>12089.03</v>
      </c>
      <c r="F147" s="83">
        <f t="shared" ref="F147:F149" si="53">E147/D147</f>
        <v>0.3619</v>
      </c>
      <c r="G147" s="81">
        <f>SUM(G148:G152)</f>
        <v>12088.91</v>
      </c>
      <c r="H147" s="83">
        <f t="shared" si="51"/>
        <v>0.3619</v>
      </c>
      <c r="I147" s="80">
        <f>I148+I149</f>
        <v>33405.1</v>
      </c>
      <c r="J147" s="188" t="s">
        <v>114</v>
      </c>
      <c r="K147" s="45"/>
      <c r="L147" s="1"/>
      <c r="M147" s="1"/>
    </row>
    <row r="148" spans="1:13" s="6" customFormat="1" outlineLevel="1" x14ac:dyDescent="0.25">
      <c r="A148" s="97"/>
      <c r="B148" s="96" t="s">
        <v>4</v>
      </c>
      <c r="C148" s="80">
        <f>3552.7+27533.4</f>
        <v>31086.1</v>
      </c>
      <c r="D148" s="80">
        <f>3552.7+27533.4</f>
        <v>31086.1</v>
      </c>
      <c r="E148" s="80">
        <f>1776.35+7993.56</f>
        <v>9769.91</v>
      </c>
      <c r="F148" s="84">
        <f t="shared" si="53"/>
        <v>0.31430000000000002</v>
      </c>
      <c r="G148" s="80">
        <f>1776.35+7993.56</f>
        <v>9769.91</v>
      </c>
      <c r="H148" s="84">
        <f t="shared" si="51"/>
        <v>0.31430000000000002</v>
      </c>
      <c r="I148" s="80">
        <f>D148</f>
        <v>31086.1</v>
      </c>
      <c r="J148" s="189"/>
      <c r="K148" s="45"/>
      <c r="L148" s="1"/>
      <c r="M148" s="1"/>
    </row>
    <row r="149" spans="1:13" s="6" customFormat="1" outlineLevel="1" x14ac:dyDescent="0.25">
      <c r="A149" s="97"/>
      <c r="B149" s="96" t="s">
        <v>36</v>
      </c>
      <c r="C149" s="80">
        <v>2319.12</v>
      </c>
      <c r="D149" s="80">
        <v>2319.12</v>
      </c>
      <c r="E149" s="80">
        <v>2319.12</v>
      </c>
      <c r="F149" s="83">
        <f t="shared" si="53"/>
        <v>1</v>
      </c>
      <c r="G149" s="80">
        <v>2319</v>
      </c>
      <c r="H149" s="83">
        <f t="shared" si="51"/>
        <v>0.99990000000000001</v>
      </c>
      <c r="I149" s="80">
        <v>2319</v>
      </c>
      <c r="J149" s="189"/>
      <c r="K149" s="45"/>
      <c r="L149" s="1"/>
      <c r="M149" s="1"/>
    </row>
    <row r="150" spans="1:13" s="6" customFormat="1" outlineLevel="1" x14ac:dyDescent="0.25">
      <c r="A150" s="97"/>
      <c r="B150" s="96" t="s">
        <v>37</v>
      </c>
      <c r="C150" s="80"/>
      <c r="D150" s="80"/>
      <c r="E150" s="80"/>
      <c r="F150" s="84"/>
      <c r="G150" s="80"/>
      <c r="H150" s="84"/>
      <c r="I150" s="49"/>
      <c r="J150" s="189"/>
      <c r="K150" s="45"/>
      <c r="L150" s="1"/>
      <c r="M150" s="1"/>
    </row>
    <row r="151" spans="1:13" s="6" customFormat="1" outlineLevel="1" x14ac:dyDescent="0.25">
      <c r="A151" s="97"/>
      <c r="B151" s="96" t="s">
        <v>13</v>
      </c>
      <c r="C151" s="80"/>
      <c r="D151" s="82"/>
      <c r="E151" s="80"/>
      <c r="F151" s="84"/>
      <c r="G151" s="80"/>
      <c r="H151" s="84"/>
      <c r="I151" s="49"/>
      <c r="J151" s="189"/>
      <c r="K151" s="45"/>
      <c r="L151" s="1"/>
      <c r="M151" s="1"/>
    </row>
    <row r="152" spans="1:13" s="6" customFormat="1" ht="27.75" customHeight="1" outlineLevel="1" collapsed="1" x14ac:dyDescent="0.25">
      <c r="A152" s="97"/>
      <c r="B152" s="96" t="s">
        <v>5</v>
      </c>
      <c r="C152" s="80"/>
      <c r="D152" s="82"/>
      <c r="E152" s="80"/>
      <c r="F152" s="84"/>
      <c r="G152" s="80"/>
      <c r="H152" s="84"/>
      <c r="I152" s="49"/>
      <c r="J152" s="189"/>
      <c r="K152" s="45"/>
      <c r="L152" s="1"/>
      <c r="M152" s="1"/>
    </row>
    <row r="153" spans="1:13" s="78" customFormat="1" ht="48" hidden="1" customHeight="1" x14ac:dyDescent="0.25">
      <c r="A153" s="97" t="s">
        <v>44</v>
      </c>
      <c r="B153" s="98" t="s">
        <v>67</v>
      </c>
      <c r="C153" s="74">
        <f t="shared" ref="C153:E153" si="54">SUM(C154:C158)</f>
        <v>0</v>
      </c>
      <c r="D153" s="74">
        <f t="shared" si="54"/>
        <v>0</v>
      </c>
      <c r="E153" s="74">
        <f t="shared" si="54"/>
        <v>0</v>
      </c>
      <c r="F153" s="24"/>
      <c r="G153" s="74">
        <f>SUM(G154:G158)</f>
        <v>0</v>
      </c>
      <c r="H153" s="75"/>
      <c r="I153" s="23">
        <f>I154</f>
        <v>0</v>
      </c>
      <c r="J153" s="175" t="s">
        <v>69</v>
      </c>
      <c r="K153" s="45"/>
      <c r="L153" s="1"/>
      <c r="M153" s="1"/>
    </row>
    <row r="154" spans="1:13" s="6" customFormat="1" ht="27.75" hidden="1" customHeight="1" x14ac:dyDescent="0.25">
      <c r="A154" s="97"/>
      <c r="B154" s="96" t="s">
        <v>4</v>
      </c>
      <c r="C154" s="23"/>
      <c r="D154" s="23"/>
      <c r="E154" s="23"/>
      <c r="F154" s="24"/>
      <c r="G154" s="23"/>
      <c r="H154" s="24"/>
      <c r="I154" s="23"/>
      <c r="J154" s="175"/>
      <c r="K154" s="45"/>
      <c r="L154" s="1"/>
      <c r="M154" s="1"/>
    </row>
    <row r="155" spans="1:13" s="6" customFormat="1" ht="27.75" hidden="1" customHeight="1" x14ac:dyDescent="0.25">
      <c r="A155" s="97"/>
      <c r="B155" s="96" t="s">
        <v>36</v>
      </c>
      <c r="C155" s="23"/>
      <c r="D155" s="23"/>
      <c r="E155" s="23"/>
      <c r="F155" s="24"/>
      <c r="G155" s="23"/>
      <c r="H155" s="24"/>
      <c r="I155" s="49"/>
      <c r="J155" s="175"/>
      <c r="K155" s="45"/>
      <c r="L155" s="1"/>
      <c r="M155" s="1"/>
    </row>
    <row r="156" spans="1:13" s="6" customFormat="1" ht="29.25" hidden="1" customHeight="1" x14ac:dyDescent="0.25">
      <c r="A156" s="97"/>
      <c r="B156" s="96" t="s">
        <v>37</v>
      </c>
      <c r="C156" s="23"/>
      <c r="D156" s="23"/>
      <c r="E156" s="23"/>
      <c r="F156" s="24"/>
      <c r="G156" s="23"/>
      <c r="H156" s="24"/>
      <c r="I156" s="49"/>
      <c r="J156" s="175"/>
      <c r="K156" s="45"/>
      <c r="L156" s="1"/>
      <c r="M156" s="1"/>
    </row>
    <row r="157" spans="1:13" s="6" customFormat="1" ht="27.75" hidden="1" customHeight="1" x14ac:dyDescent="0.25">
      <c r="A157" s="97"/>
      <c r="B157" s="96" t="s">
        <v>13</v>
      </c>
      <c r="C157" s="23"/>
      <c r="D157" s="47"/>
      <c r="E157" s="23"/>
      <c r="F157" s="24"/>
      <c r="G157" s="23"/>
      <c r="H157" s="24"/>
      <c r="I157" s="49"/>
      <c r="J157" s="175"/>
      <c r="K157" s="45"/>
      <c r="L157" s="1"/>
      <c r="M157" s="1"/>
    </row>
    <row r="158" spans="1:13" s="6" customFormat="1" ht="27.75" hidden="1" customHeight="1" x14ac:dyDescent="0.25">
      <c r="A158" s="97"/>
      <c r="B158" s="96" t="s">
        <v>5</v>
      </c>
      <c r="C158" s="23"/>
      <c r="D158" s="47"/>
      <c r="E158" s="23"/>
      <c r="F158" s="24"/>
      <c r="G158" s="23"/>
      <c r="H158" s="24"/>
      <c r="I158" s="49"/>
      <c r="J158" s="175"/>
      <c r="K158" s="45"/>
      <c r="L158" s="1"/>
      <c r="M158" s="1"/>
    </row>
    <row r="159" spans="1:13" s="27" customFormat="1" x14ac:dyDescent="0.25">
      <c r="A159" s="225" t="s">
        <v>20</v>
      </c>
      <c r="B159" s="218" t="s">
        <v>101</v>
      </c>
      <c r="C159" s="179">
        <f>SUM(C161:C165)</f>
        <v>430638.52</v>
      </c>
      <c r="D159" s="179">
        <f>SUM(D161:D165)</f>
        <v>386131.39</v>
      </c>
      <c r="E159" s="231">
        <f>SUM(E161:E165)</f>
        <v>111576.77</v>
      </c>
      <c r="F159" s="205">
        <f>E159/D159</f>
        <v>0.28899999999999998</v>
      </c>
      <c r="G159" s="179">
        <f>SUM(G161:G165)</f>
        <v>111071.84</v>
      </c>
      <c r="H159" s="205">
        <f>G159/D159</f>
        <v>0.28770000000000001</v>
      </c>
      <c r="I159" s="179">
        <f>I161+I162+I163+I164+I165</f>
        <v>344887.03</v>
      </c>
      <c r="J159" s="189" t="s">
        <v>127</v>
      </c>
      <c r="K159" s="45"/>
      <c r="L159" s="1"/>
      <c r="M159" s="1"/>
    </row>
    <row r="160" spans="1:13" s="27" customFormat="1" ht="408.75" customHeight="1" x14ac:dyDescent="0.25">
      <c r="A160" s="225"/>
      <c r="B160" s="218"/>
      <c r="C160" s="179"/>
      <c r="D160" s="179"/>
      <c r="E160" s="232"/>
      <c r="F160" s="205"/>
      <c r="G160" s="179"/>
      <c r="H160" s="205"/>
      <c r="I160" s="179"/>
      <c r="J160" s="189"/>
      <c r="K160" s="45"/>
      <c r="L160" s="1"/>
      <c r="M160" s="1"/>
    </row>
    <row r="161" spans="1:13" s="3" customFormat="1" ht="408.75" customHeight="1" x14ac:dyDescent="0.25">
      <c r="A161" s="225"/>
      <c r="B161" s="96" t="s">
        <v>4</v>
      </c>
      <c r="C161" s="86">
        <v>61062.2</v>
      </c>
      <c r="D161" s="80">
        <f>56415.69+4646.51</f>
        <v>61062.2</v>
      </c>
      <c r="E161" s="80">
        <v>0</v>
      </c>
      <c r="F161" s="114">
        <f>E161/D161</f>
        <v>0</v>
      </c>
      <c r="G161" s="19">
        <v>0</v>
      </c>
      <c r="H161" s="20">
        <f>G161/D161</f>
        <v>0</v>
      </c>
      <c r="I161" s="80">
        <f>D161-69.3-14523.01</f>
        <v>46469.89</v>
      </c>
      <c r="J161" s="189"/>
      <c r="K161" s="18"/>
      <c r="L161" s="1"/>
      <c r="M161" s="1"/>
    </row>
    <row r="162" spans="1:13" s="4" customFormat="1" ht="278.25" customHeight="1" x14ac:dyDescent="0.25">
      <c r="A162" s="225"/>
      <c r="B162" s="89" t="s">
        <v>16</v>
      </c>
      <c r="C162" s="86">
        <v>143095.94</v>
      </c>
      <c r="D162" s="80">
        <v>140744.64000000001</v>
      </c>
      <c r="E162" s="80">
        <v>6250.9</v>
      </c>
      <c r="F162" s="114">
        <f>E162/D162</f>
        <v>4.4400000000000002E-2</v>
      </c>
      <c r="G162" s="86">
        <f>2918.4+2827.57</f>
        <v>5745.97</v>
      </c>
      <c r="H162" s="114">
        <f>G162/D162</f>
        <v>4.0800000000000003E-2</v>
      </c>
      <c r="I162" s="80">
        <f>D162-108.4-22663.13</f>
        <v>117973.11</v>
      </c>
      <c r="J162" s="189"/>
      <c r="K162" s="18"/>
      <c r="L162" s="1"/>
      <c r="M162" s="1"/>
    </row>
    <row r="163" spans="1:13" s="3" customFormat="1" ht="278.25" customHeight="1" x14ac:dyDescent="0.25">
      <c r="A163" s="225"/>
      <c r="B163" s="96" t="s">
        <v>11</v>
      </c>
      <c r="C163" s="80">
        <v>67280.210000000006</v>
      </c>
      <c r="D163" s="80">
        <v>62116.14</v>
      </c>
      <c r="E163" s="80">
        <f>G163</f>
        <v>11563.22</v>
      </c>
      <c r="F163" s="84">
        <f>E163/D163</f>
        <v>0.1862</v>
      </c>
      <c r="G163" s="80">
        <v>11563.22</v>
      </c>
      <c r="H163" s="84">
        <f>G163/D163</f>
        <v>0.1862</v>
      </c>
      <c r="I163" s="80">
        <f>D163-44.4-3836.12</f>
        <v>58235.62</v>
      </c>
      <c r="J163" s="189"/>
      <c r="K163" s="18"/>
      <c r="L163" s="1"/>
      <c r="M163" s="1"/>
    </row>
    <row r="164" spans="1:13" s="3" customFormat="1" ht="215.25" customHeight="1" x14ac:dyDescent="0.25">
      <c r="A164" s="225"/>
      <c r="B164" s="96" t="s">
        <v>13</v>
      </c>
      <c r="C164" s="19"/>
      <c r="D164" s="19"/>
      <c r="E164" s="79"/>
      <c r="F164" s="20"/>
      <c r="G164" s="79"/>
      <c r="H164" s="20"/>
      <c r="I164" s="19"/>
      <c r="J164" s="189"/>
      <c r="K164" s="18"/>
      <c r="L164" s="1"/>
      <c r="M164" s="1"/>
    </row>
    <row r="165" spans="1:13" s="3" customFormat="1" ht="46.5" customHeight="1" x14ac:dyDescent="0.25">
      <c r="A165" s="225"/>
      <c r="B165" s="96" t="s">
        <v>5</v>
      </c>
      <c r="C165" s="86">
        <v>159200.17000000001</v>
      </c>
      <c r="D165" s="86">
        <v>122208.41</v>
      </c>
      <c r="E165" s="86">
        <f>G165</f>
        <v>93762.65</v>
      </c>
      <c r="F165" s="114">
        <f t="shared" ref="F165" si="55">E165/D165</f>
        <v>0.76719999999999999</v>
      </c>
      <c r="G165" s="86">
        <v>93762.65</v>
      </c>
      <c r="H165" s="114">
        <f t="shared" ref="H165" si="56">G165/D165</f>
        <v>0.76719999999999999</v>
      </c>
      <c r="I165" s="80">
        <v>122208.41</v>
      </c>
      <c r="J165" s="189"/>
      <c r="K165" s="45"/>
      <c r="L165" s="1"/>
      <c r="M165" s="1"/>
    </row>
    <row r="166" spans="1:13" s="9" customFormat="1" ht="26.25" customHeight="1" x14ac:dyDescent="0.25">
      <c r="A166" s="135" t="s">
        <v>21</v>
      </c>
      <c r="B166" s="136" t="s">
        <v>78</v>
      </c>
      <c r="C166" s="146"/>
      <c r="D166" s="146"/>
      <c r="E166" s="147"/>
      <c r="F166" s="148"/>
      <c r="G166" s="146"/>
      <c r="H166" s="148"/>
      <c r="I166" s="149"/>
      <c r="J166" s="140" t="s">
        <v>35</v>
      </c>
      <c r="K166" s="18"/>
      <c r="L166" s="130"/>
      <c r="M166" s="130"/>
    </row>
    <row r="167" spans="1:13" s="33" customFormat="1" ht="88.5" customHeight="1" x14ac:dyDescent="0.25">
      <c r="A167" s="106" t="s">
        <v>22</v>
      </c>
      <c r="B167" s="112" t="s">
        <v>99</v>
      </c>
      <c r="C167" s="103">
        <f>SUM(C168:C172)</f>
        <v>271.7</v>
      </c>
      <c r="D167" s="103">
        <f t="shared" ref="D167:I167" si="57">SUM(D168:D172)</f>
        <v>271.7</v>
      </c>
      <c r="E167" s="103">
        <f t="shared" si="57"/>
        <v>117.5</v>
      </c>
      <c r="F167" s="84">
        <f>E167/D167</f>
        <v>0.4325</v>
      </c>
      <c r="G167" s="103">
        <f t="shared" si="57"/>
        <v>117.5</v>
      </c>
      <c r="H167" s="105">
        <f t="shared" ref="H167" si="58">G167/D167</f>
        <v>0.4325</v>
      </c>
      <c r="I167" s="103">
        <f t="shared" si="57"/>
        <v>271.7</v>
      </c>
      <c r="J167" s="181" t="s">
        <v>119</v>
      </c>
      <c r="K167" s="45"/>
      <c r="L167" s="1"/>
      <c r="M167" s="1"/>
    </row>
    <row r="168" spans="1:13" s="33" customFormat="1" x14ac:dyDescent="0.25">
      <c r="A168" s="106"/>
      <c r="B168" s="89" t="s">
        <v>4</v>
      </c>
      <c r="C168" s="86"/>
      <c r="D168" s="86"/>
      <c r="E168" s="86"/>
      <c r="F168" s="84"/>
      <c r="G168" s="86"/>
      <c r="H168" s="84"/>
      <c r="I168" s="86"/>
      <c r="J168" s="181"/>
      <c r="K168" s="45"/>
      <c r="L168" s="1"/>
      <c r="M168" s="1"/>
    </row>
    <row r="169" spans="1:13" s="33" customFormat="1" x14ac:dyDescent="0.25">
      <c r="A169" s="106"/>
      <c r="B169" s="89" t="s">
        <v>16</v>
      </c>
      <c r="C169" s="86">
        <v>271.7</v>
      </c>
      <c r="D169" s="86">
        <v>271.7</v>
      </c>
      <c r="E169" s="86">
        <v>117.5</v>
      </c>
      <c r="F169" s="84">
        <f>E169/D169</f>
        <v>0.4325</v>
      </c>
      <c r="G169" s="86">
        <v>117.5</v>
      </c>
      <c r="H169" s="84">
        <f>G169/D169</f>
        <v>0.4325</v>
      </c>
      <c r="I169" s="86">
        <v>271.7</v>
      </c>
      <c r="J169" s="181"/>
      <c r="K169" s="45"/>
      <c r="L169" s="1"/>
      <c r="M169" s="1"/>
    </row>
    <row r="170" spans="1:13" s="33" customFormat="1" x14ac:dyDescent="0.25">
      <c r="A170" s="106"/>
      <c r="B170" s="89" t="s">
        <v>11</v>
      </c>
      <c r="C170" s="86"/>
      <c r="D170" s="86"/>
      <c r="E170" s="19"/>
      <c r="F170" s="20"/>
      <c r="G170" s="19"/>
      <c r="H170" s="24"/>
      <c r="I170" s="19"/>
      <c r="J170" s="181"/>
      <c r="K170" s="45"/>
      <c r="L170" s="1"/>
      <c r="M170" s="1"/>
    </row>
    <row r="171" spans="1:13" s="144" customFormat="1" hidden="1" x14ac:dyDescent="0.25">
      <c r="A171" s="161"/>
      <c r="B171" s="89" t="s">
        <v>13</v>
      </c>
      <c r="C171" s="86"/>
      <c r="D171" s="86"/>
      <c r="E171" s="86"/>
      <c r="F171" s="114"/>
      <c r="G171" s="86"/>
      <c r="H171" s="114"/>
      <c r="I171" s="86"/>
      <c r="J171" s="181"/>
      <c r="K171" s="18"/>
      <c r="L171" s="130"/>
      <c r="M171" s="130"/>
    </row>
    <row r="172" spans="1:13" s="144" customFormat="1" hidden="1" x14ac:dyDescent="0.25">
      <c r="A172" s="161"/>
      <c r="B172" s="89" t="s">
        <v>5</v>
      </c>
      <c r="C172" s="86"/>
      <c r="D172" s="86"/>
      <c r="E172" s="86"/>
      <c r="F172" s="114"/>
      <c r="G172" s="86"/>
      <c r="H172" s="114"/>
      <c r="I172" s="86"/>
      <c r="J172" s="181"/>
      <c r="K172" s="18"/>
      <c r="L172" s="130"/>
      <c r="M172" s="130"/>
    </row>
    <row r="173" spans="1:13" s="34" customFormat="1" ht="192" customHeight="1" x14ac:dyDescent="0.25">
      <c r="A173" s="161" t="s">
        <v>23</v>
      </c>
      <c r="B173" s="112" t="s">
        <v>116</v>
      </c>
      <c r="C173" s="158">
        <f>C175+C174+C176+C177+C178</f>
        <v>328166.31</v>
      </c>
      <c r="D173" s="158">
        <f>D175+D174+D176+D177+D178</f>
        <v>303267.09000000003</v>
      </c>
      <c r="E173" s="158">
        <f t="shared" ref="E173" si="59">E175+E174+E176+E177+E178</f>
        <v>208264.64</v>
      </c>
      <c r="F173" s="159">
        <f>E173/D173</f>
        <v>0.68669999999999998</v>
      </c>
      <c r="G173" s="157">
        <f>G175+G174+G176+G177+G178</f>
        <v>208264.64</v>
      </c>
      <c r="H173" s="159">
        <f t="shared" ref="H173" si="60">G173/D173</f>
        <v>0.68669999999999998</v>
      </c>
      <c r="I173" s="158">
        <f>I175+I174+I176+I177+I178</f>
        <v>300056.86</v>
      </c>
      <c r="J173" s="226" t="s">
        <v>128</v>
      </c>
      <c r="K173" s="45"/>
      <c r="L173" s="1"/>
      <c r="M173" s="1"/>
    </row>
    <row r="174" spans="1:13" s="3" customFormat="1" ht="95.25" customHeight="1" x14ac:dyDescent="0.25">
      <c r="A174" s="161"/>
      <c r="B174" s="96" t="s">
        <v>4</v>
      </c>
      <c r="C174" s="80"/>
      <c r="D174" s="80"/>
      <c r="E174" s="80"/>
      <c r="F174" s="84"/>
      <c r="G174" s="86"/>
      <c r="H174" s="84"/>
      <c r="I174" s="80"/>
      <c r="J174" s="227"/>
      <c r="K174" s="45"/>
      <c r="L174" s="1"/>
      <c r="M174" s="1"/>
    </row>
    <row r="175" spans="1:13" s="3" customFormat="1" ht="87.75" customHeight="1" x14ac:dyDescent="0.25">
      <c r="A175" s="161"/>
      <c r="B175" s="96" t="s">
        <v>16</v>
      </c>
      <c r="C175" s="80">
        <v>306941.40000000002</v>
      </c>
      <c r="D175" s="80">
        <v>281055</v>
      </c>
      <c r="E175" s="80">
        <v>195019.17</v>
      </c>
      <c r="F175" s="84">
        <f>E175/D175</f>
        <v>0.69389999999999996</v>
      </c>
      <c r="G175" s="86">
        <v>195019.17</v>
      </c>
      <c r="H175" s="84">
        <f>G175/D175</f>
        <v>0.69389999999999996</v>
      </c>
      <c r="I175" s="80">
        <f>D175</f>
        <v>281055</v>
      </c>
      <c r="J175" s="227"/>
      <c r="K175" s="45"/>
      <c r="L175" s="1"/>
      <c r="M175" s="1"/>
    </row>
    <row r="176" spans="1:13" s="3" customFormat="1" ht="123" customHeight="1" x14ac:dyDescent="0.25">
      <c r="A176" s="161"/>
      <c r="B176" s="96" t="s">
        <v>11</v>
      </c>
      <c r="C176" s="80">
        <v>21224.91</v>
      </c>
      <c r="D176" s="80">
        <v>22212.09</v>
      </c>
      <c r="E176" s="80">
        <v>13245.47</v>
      </c>
      <c r="F176" s="84">
        <f>E176/D176</f>
        <v>0.59630000000000005</v>
      </c>
      <c r="G176" s="80">
        <v>13245.47</v>
      </c>
      <c r="H176" s="84">
        <f>G176/D176</f>
        <v>0.59630000000000005</v>
      </c>
      <c r="I176" s="80">
        <f>D176-3210.23</f>
        <v>19001.86</v>
      </c>
      <c r="J176" s="227"/>
      <c r="K176" s="45"/>
      <c r="L176" s="1"/>
      <c r="M176" s="1"/>
    </row>
    <row r="177" spans="1:13" s="3" customFormat="1" ht="35.25" customHeight="1" x14ac:dyDescent="0.25">
      <c r="A177" s="161"/>
      <c r="B177" s="96" t="s">
        <v>13</v>
      </c>
      <c r="C177" s="80"/>
      <c r="D177" s="80"/>
      <c r="E177" s="80">
        <f>G177</f>
        <v>0</v>
      </c>
      <c r="F177" s="84"/>
      <c r="G177" s="80"/>
      <c r="H177" s="84"/>
      <c r="I177" s="23">
        <f t="shared" ref="I177" si="61">D177</f>
        <v>0</v>
      </c>
      <c r="J177" s="227"/>
      <c r="K177" s="45"/>
      <c r="L177" s="1"/>
      <c r="M177" s="1"/>
    </row>
    <row r="178" spans="1:13" s="3" customFormat="1" ht="116.25" customHeight="1" x14ac:dyDescent="0.25">
      <c r="A178" s="161"/>
      <c r="B178" s="96" t="s">
        <v>5</v>
      </c>
      <c r="C178" s="80"/>
      <c r="D178" s="80"/>
      <c r="E178" s="80"/>
      <c r="F178" s="84"/>
      <c r="G178" s="86"/>
      <c r="H178" s="84"/>
      <c r="I178" s="23"/>
      <c r="J178" s="227"/>
      <c r="K178" s="45"/>
      <c r="L178" s="1"/>
      <c r="M178" s="1"/>
    </row>
    <row r="179" spans="1:13" s="9" customFormat="1" ht="48" customHeight="1" x14ac:dyDescent="0.25">
      <c r="A179" s="135" t="s">
        <v>24</v>
      </c>
      <c r="B179" s="145" t="s">
        <v>79</v>
      </c>
      <c r="C179" s="146"/>
      <c r="D179" s="146"/>
      <c r="E179" s="147"/>
      <c r="F179" s="148"/>
      <c r="G179" s="146"/>
      <c r="H179" s="148"/>
      <c r="I179" s="149"/>
      <c r="J179" s="140" t="s">
        <v>35</v>
      </c>
      <c r="K179" s="18"/>
      <c r="L179" s="130"/>
      <c r="M179" s="130"/>
    </row>
    <row r="180" spans="1:13" ht="234" customHeight="1" x14ac:dyDescent="0.25">
      <c r="A180" s="106" t="s">
        <v>25</v>
      </c>
      <c r="B180" s="116" t="s">
        <v>102</v>
      </c>
      <c r="C180" s="103">
        <f>SUM(C181:C185)</f>
        <v>1174039.24</v>
      </c>
      <c r="D180" s="103">
        <f>SUM(D181:D185)</f>
        <v>1162621.74</v>
      </c>
      <c r="E180" s="103">
        <f>SUM(E181:E185)</f>
        <v>405626.7</v>
      </c>
      <c r="F180" s="113">
        <f>E180/D180</f>
        <v>0.34889999999999999</v>
      </c>
      <c r="G180" s="103">
        <f>SUM(G181:G185)</f>
        <v>405626.7</v>
      </c>
      <c r="H180" s="113">
        <f>G180/D180</f>
        <v>0.34889999999999999</v>
      </c>
      <c r="I180" s="103">
        <f>SUM(I181:I185)</f>
        <v>1162073.72</v>
      </c>
      <c r="J180" s="183" t="s">
        <v>126</v>
      </c>
      <c r="K180" s="45"/>
      <c r="L180" s="1"/>
      <c r="M180" s="1"/>
    </row>
    <row r="181" spans="1:13" ht="126.75" customHeight="1" x14ac:dyDescent="0.25">
      <c r="A181" s="106"/>
      <c r="B181" s="96" t="s">
        <v>4</v>
      </c>
      <c r="C181" s="86">
        <f>891836-307836</f>
        <v>584000</v>
      </c>
      <c r="D181" s="86">
        <f>891836-307836</f>
        <v>584000</v>
      </c>
      <c r="E181" s="86">
        <v>275166.01</v>
      </c>
      <c r="F181" s="114">
        <f>E181/D181</f>
        <v>0.47120000000000001</v>
      </c>
      <c r="G181" s="86">
        <v>275166.01</v>
      </c>
      <c r="H181" s="114">
        <f>G181/D181</f>
        <v>0.47120000000000001</v>
      </c>
      <c r="I181" s="86">
        <f>D181-548.02</f>
        <v>583451.98</v>
      </c>
      <c r="J181" s="184"/>
      <c r="K181" s="45"/>
      <c r="L181" s="1"/>
      <c r="M181" s="1"/>
    </row>
    <row r="182" spans="1:13" s="22" customFormat="1" ht="126.75" customHeight="1" x14ac:dyDescent="0.25">
      <c r="A182" s="119"/>
      <c r="B182" s="89" t="s">
        <v>16</v>
      </c>
      <c r="C182" s="86">
        <v>480662</v>
      </c>
      <c r="D182" s="86">
        <f>492079.5-11417.5</f>
        <v>480662</v>
      </c>
      <c r="E182" s="86">
        <v>102119.7</v>
      </c>
      <c r="F182" s="114">
        <f>E182/D182</f>
        <v>0.21249999999999999</v>
      </c>
      <c r="G182" s="86">
        <v>102119.7</v>
      </c>
      <c r="H182" s="114">
        <f>G182/D182</f>
        <v>0.21249999999999999</v>
      </c>
      <c r="I182" s="86">
        <f>D182</f>
        <v>480662</v>
      </c>
      <c r="J182" s="184"/>
      <c r="K182" s="45"/>
      <c r="L182" s="1"/>
      <c r="M182" s="1"/>
    </row>
    <row r="183" spans="1:13" s="22" customFormat="1" x14ac:dyDescent="0.25">
      <c r="A183" s="119"/>
      <c r="B183" s="89" t="s">
        <v>11</v>
      </c>
      <c r="C183" s="86">
        <v>109377.24</v>
      </c>
      <c r="D183" s="86">
        <v>97959.74</v>
      </c>
      <c r="E183" s="86">
        <f>G183</f>
        <v>28340.99</v>
      </c>
      <c r="F183" s="114">
        <f>E183/D183</f>
        <v>0.2893</v>
      </c>
      <c r="G183" s="86">
        <v>28340.99</v>
      </c>
      <c r="H183" s="114">
        <f>G183/D183</f>
        <v>0.2893</v>
      </c>
      <c r="I183" s="86">
        <f>D183</f>
        <v>97959.74</v>
      </c>
      <c r="J183" s="184"/>
      <c r="K183" s="45"/>
      <c r="L183" s="1"/>
      <c r="M183" s="1"/>
    </row>
    <row r="184" spans="1:13" ht="27.75" customHeight="1" x14ac:dyDescent="0.25">
      <c r="A184" s="106"/>
      <c r="B184" s="96" t="s">
        <v>13</v>
      </c>
      <c r="C184" s="19">
        <v>0</v>
      </c>
      <c r="D184" s="19">
        <v>0</v>
      </c>
      <c r="E184" s="19">
        <v>0</v>
      </c>
      <c r="F184" s="20"/>
      <c r="G184" s="19"/>
      <c r="H184" s="20"/>
      <c r="I184" s="19">
        <v>0</v>
      </c>
      <c r="J184" s="184"/>
      <c r="K184" s="45"/>
      <c r="L184" s="1"/>
      <c r="M184" s="1"/>
    </row>
    <row r="185" spans="1:13" ht="28.5" customHeight="1" x14ac:dyDescent="0.25">
      <c r="A185" s="5"/>
      <c r="B185" s="96" t="s">
        <v>5</v>
      </c>
      <c r="C185" s="23"/>
      <c r="D185" s="23"/>
      <c r="E185" s="23"/>
      <c r="F185" s="24"/>
      <c r="G185" s="19"/>
      <c r="H185" s="24"/>
      <c r="I185" s="23"/>
      <c r="J185" s="184"/>
      <c r="K185" s="45"/>
      <c r="L185" s="1"/>
      <c r="M185" s="1"/>
    </row>
    <row r="186" spans="1:13" s="144" customFormat="1" ht="27.75" customHeight="1" thickBot="1" x14ac:dyDescent="0.3">
      <c r="A186" s="117" t="s">
        <v>26</v>
      </c>
      <c r="B186" s="118" t="s">
        <v>80</v>
      </c>
      <c r="C186" s="110"/>
      <c r="D186" s="110"/>
      <c r="E186" s="142"/>
      <c r="F186" s="111"/>
      <c r="G186" s="109"/>
      <c r="H186" s="111"/>
      <c r="I186" s="143"/>
      <c r="J186" s="96" t="s">
        <v>35</v>
      </c>
      <c r="K186" s="18"/>
      <c r="L186" s="130"/>
      <c r="M186" s="130"/>
    </row>
    <row r="187" spans="1:13" s="134" customFormat="1" ht="40.5" x14ac:dyDescent="0.25">
      <c r="A187" s="131" t="s">
        <v>29</v>
      </c>
      <c r="B187" s="132" t="s">
        <v>81</v>
      </c>
      <c r="C187" s="133"/>
      <c r="D187" s="133"/>
      <c r="E187" s="109"/>
      <c r="F187" s="113"/>
      <c r="G187" s="109"/>
      <c r="H187" s="113"/>
      <c r="I187" s="109"/>
      <c r="J187" s="96" t="s">
        <v>35</v>
      </c>
      <c r="K187" s="18"/>
      <c r="L187" s="130"/>
      <c r="M187" s="130"/>
    </row>
    <row r="188" spans="1:13" s="141" customFormat="1" ht="29.25" customHeight="1" x14ac:dyDescent="0.25">
      <c r="A188" s="135" t="s">
        <v>28</v>
      </c>
      <c r="B188" s="136" t="s">
        <v>82</v>
      </c>
      <c r="C188" s="137"/>
      <c r="D188" s="137"/>
      <c r="E188" s="137"/>
      <c r="F188" s="138"/>
      <c r="G188" s="137"/>
      <c r="H188" s="138"/>
      <c r="I188" s="139"/>
      <c r="J188" s="140" t="s">
        <v>35</v>
      </c>
      <c r="K188" s="18"/>
      <c r="L188" s="130"/>
      <c r="M188" s="130"/>
    </row>
    <row r="189" spans="1:13" s="141" customFormat="1" ht="30.75" customHeight="1" x14ac:dyDescent="0.25">
      <c r="A189" s="117" t="s">
        <v>27</v>
      </c>
      <c r="B189" s="136" t="s">
        <v>83</v>
      </c>
      <c r="C189" s="109"/>
      <c r="D189" s="109"/>
      <c r="E189" s="109"/>
      <c r="F189" s="113"/>
      <c r="G189" s="109"/>
      <c r="H189" s="113"/>
      <c r="I189" s="129"/>
      <c r="J189" s="96" t="s">
        <v>35</v>
      </c>
      <c r="K189" s="18"/>
      <c r="L189" s="130"/>
      <c r="M189" s="130"/>
    </row>
    <row r="190" spans="1:13" ht="116.25" customHeight="1" x14ac:dyDescent="0.25">
      <c r="A190" s="161" t="s">
        <v>51</v>
      </c>
      <c r="B190" s="162" t="s">
        <v>117</v>
      </c>
      <c r="C190" s="158">
        <f>SUM(C191:C194)</f>
        <v>34040.9</v>
      </c>
      <c r="D190" s="158">
        <f>SUM(D191:D194)</f>
        <v>34040.9</v>
      </c>
      <c r="E190" s="158">
        <f>SUM(E191:E194)</f>
        <v>27654.89</v>
      </c>
      <c r="F190" s="159">
        <f>E190/D190</f>
        <v>0.81240000000000001</v>
      </c>
      <c r="G190" s="157">
        <f>SUM(G191:G194)</f>
        <v>27265.13</v>
      </c>
      <c r="H190" s="159">
        <f>G190/D190</f>
        <v>0.80100000000000005</v>
      </c>
      <c r="I190" s="158">
        <f>SUM(I191:I194)</f>
        <v>34040.9</v>
      </c>
      <c r="J190" s="208" t="s">
        <v>120</v>
      </c>
      <c r="K190" s="45"/>
      <c r="L190" s="1"/>
      <c r="M190" s="1"/>
    </row>
    <row r="191" spans="1:13" s="3" customFormat="1" x14ac:dyDescent="0.25">
      <c r="A191" s="161"/>
      <c r="B191" s="96" t="s">
        <v>4</v>
      </c>
      <c r="C191" s="80">
        <v>28506.9</v>
      </c>
      <c r="D191" s="80">
        <v>28506.9</v>
      </c>
      <c r="E191" s="80">
        <v>23154.89</v>
      </c>
      <c r="F191" s="84">
        <f>E191/D191</f>
        <v>0.81230000000000002</v>
      </c>
      <c r="G191" s="86">
        <v>23154.89</v>
      </c>
      <c r="H191" s="84">
        <f t="shared" ref="H191:H192" si="62">G191/D191</f>
        <v>0.81230000000000002</v>
      </c>
      <c r="I191" s="80">
        <f>D191</f>
        <v>28506.9</v>
      </c>
      <c r="J191" s="181"/>
      <c r="K191" s="45"/>
      <c r="L191" s="1"/>
      <c r="M191" s="1"/>
    </row>
    <row r="192" spans="1:13" s="3" customFormat="1" x14ac:dyDescent="0.25">
      <c r="A192" s="161"/>
      <c r="B192" s="96" t="s">
        <v>16</v>
      </c>
      <c r="C192" s="80">
        <v>5534</v>
      </c>
      <c r="D192" s="80">
        <v>5534</v>
      </c>
      <c r="E192" s="80">
        <v>4500</v>
      </c>
      <c r="F192" s="84">
        <f>E192/D192</f>
        <v>0.81320000000000003</v>
      </c>
      <c r="G192" s="86">
        <v>4110.24</v>
      </c>
      <c r="H192" s="84">
        <f t="shared" si="62"/>
        <v>0.74270000000000003</v>
      </c>
      <c r="I192" s="80">
        <f t="shared" ref="I192:I193" si="63">D192</f>
        <v>5534</v>
      </c>
      <c r="J192" s="181"/>
      <c r="K192" s="45"/>
      <c r="L192" s="1"/>
      <c r="M192" s="1"/>
    </row>
    <row r="193" spans="1:13" s="3" customFormat="1" hidden="1" x14ac:dyDescent="0.25">
      <c r="A193" s="161"/>
      <c r="B193" s="96" t="s">
        <v>11</v>
      </c>
      <c r="C193" s="80"/>
      <c r="D193" s="80"/>
      <c r="E193" s="80">
        <f>G193</f>
        <v>0</v>
      </c>
      <c r="F193" s="84"/>
      <c r="G193" s="86"/>
      <c r="H193" s="84"/>
      <c r="I193" s="80">
        <f t="shared" si="63"/>
        <v>0</v>
      </c>
      <c r="J193" s="181"/>
      <c r="K193" s="45"/>
      <c r="L193" s="1"/>
      <c r="M193" s="1"/>
    </row>
    <row r="194" spans="1:13" s="3" customFormat="1" hidden="1" x14ac:dyDescent="0.25">
      <c r="A194" s="161"/>
      <c r="B194" s="96" t="s">
        <v>13</v>
      </c>
      <c r="C194" s="80"/>
      <c r="D194" s="80"/>
      <c r="E194" s="80"/>
      <c r="F194" s="84"/>
      <c r="G194" s="86"/>
      <c r="H194" s="84"/>
      <c r="I194" s="80"/>
      <c r="J194" s="181"/>
      <c r="K194" s="45"/>
      <c r="L194" s="1"/>
      <c r="M194" s="1"/>
    </row>
    <row r="195" spans="1:13" s="48" customFormat="1" ht="44.25" customHeight="1" x14ac:dyDescent="0.25">
      <c r="A195" s="117" t="s">
        <v>54</v>
      </c>
      <c r="B195" s="127" t="s">
        <v>84</v>
      </c>
      <c r="C195" s="109"/>
      <c r="D195" s="109"/>
      <c r="E195" s="128"/>
      <c r="F195" s="113"/>
      <c r="G195" s="109"/>
      <c r="H195" s="113"/>
      <c r="I195" s="129"/>
      <c r="J195" s="96" t="s">
        <v>35</v>
      </c>
      <c r="K195" s="18"/>
      <c r="L195" s="130"/>
      <c r="M195" s="130"/>
    </row>
    <row r="196" spans="1:13" s="48" customFormat="1" ht="33.75" customHeight="1" x14ac:dyDescent="0.25">
      <c r="A196" s="117" t="s">
        <v>55</v>
      </c>
      <c r="B196" s="127" t="s">
        <v>85</v>
      </c>
      <c r="C196" s="109"/>
      <c r="D196" s="109"/>
      <c r="E196" s="128"/>
      <c r="F196" s="113"/>
      <c r="G196" s="109"/>
      <c r="H196" s="113"/>
      <c r="I196" s="129"/>
      <c r="J196" s="96" t="s">
        <v>35</v>
      </c>
      <c r="K196" s="18"/>
      <c r="L196" s="130"/>
      <c r="M196" s="130"/>
    </row>
    <row r="197" spans="1:13" s="35" customFormat="1" ht="26.25" customHeight="1" x14ac:dyDescent="0.25">
      <c r="A197" s="218" t="s">
        <v>62</v>
      </c>
      <c r="B197" s="218" t="s">
        <v>118</v>
      </c>
      <c r="C197" s="204">
        <f>C200+C201+C202+C203+C204</f>
        <v>20237.599999999999</v>
      </c>
      <c r="D197" s="201">
        <f>D200+D201+D202+D203+D204</f>
        <v>20565.02</v>
      </c>
      <c r="E197" s="201">
        <f>E200+E201+E202+E203+E204</f>
        <v>18848.599999999999</v>
      </c>
      <c r="F197" s="198">
        <f>E197/D197</f>
        <v>0.91649999999999998</v>
      </c>
      <c r="G197" s="201">
        <f>G200+G201+G202+G203+G204</f>
        <v>18402.919999999998</v>
      </c>
      <c r="H197" s="198">
        <f>G197/D197</f>
        <v>0.89490000000000003</v>
      </c>
      <c r="I197" s="201">
        <f>I200+I201+I202+I203+I204</f>
        <v>20395.580000000002</v>
      </c>
      <c r="J197" s="183" t="s">
        <v>130</v>
      </c>
      <c r="K197" s="45"/>
      <c r="L197" s="1"/>
      <c r="M197" s="1"/>
    </row>
    <row r="198" spans="1:13" s="35" customFormat="1" ht="300.75" customHeight="1" x14ac:dyDescent="0.25">
      <c r="A198" s="218"/>
      <c r="B198" s="218"/>
      <c r="C198" s="204"/>
      <c r="D198" s="202"/>
      <c r="E198" s="202"/>
      <c r="F198" s="199"/>
      <c r="G198" s="202"/>
      <c r="H198" s="199"/>
      <c r="I198" s="202"/>
      <c r="J198" s="184"/>
      <c r="K198" s="45"/>
      <c r="L198" s="1"/>
      <c r="M198" s="1"/>
    </row>
    <row r="199" spans="1:13" s="27" customFormat="1" ht="95.25" customHeight="1" x14ac:dyDescent="0.25">
      <c r="A199" s="218"/>
      <c r="B199" s="218"/>
      <c r="C199" s="204"/>
      <c r="D199" s="203"/>
      <c r="E199" s="203"/>
      <c r="F199" s="200"/>
      <c r="G199" s="203"/>
      <c r="H199" s="200"/>
      <c r="I199" s="203"/>
      <c r="J199" s="184"/>
      <c r="K199" s="45"/>
      <c r="L199" s="1"/>
      <c r="M199" s="1"/>
    </row>
    <row r="200" spans="1:13" s="3" customFormat="1" ht="33.75" customHeight="1" x14ac:dyDescent="0.25">
      <c r="A200" s="161"/>
      <c r="B200" s="96" t="s">
        <v>4</v>
      </c>
      <c r="C200" s="80">
        <v>65.400000000000006</v>
      </c>
      <c r="D200" s="80">
        <v>65.400000000000006</v>
      </c>
      <c r="E200" s="80">
        <v>63.59</v>
      </c>
      <c r="F200" s="84">
        <f>E200/D200</f>
        <v>0.97230000000000005</v>
      </c>
      <c r="G200" s="80">
        <v>63.59</v>
      </c>
      <c r="H200" s="84">
        <f>G200/D200</f>
        <v>0.97230000000000005</v>
      </c>
      <c r="I200" s="80">
        <f>D200</f>
        <v>65.400000000000006</v>
      </c>
      <c r="J200" s="184"/>
      <c r="K200" s="45"/>
      <c r="L200" s="1"/>
      <c r="M200" s="1"/>
    </row>
    <row r="201" spans="1:13" s="3" customFormat="1" ht="41.25" customHeight="1" x14ac:dyDescent="0.25">
      <c r="A201" s="161"/>
      <c r="B201" s="96" t="s">
        <v>16</v>
      </c>
      <c r="C201" s="80">
        <v>15024.6</v>
      </c>
      <c r="D201" s="80">
        <v>15347.9</v>
      </c>
      <c r="E201" s="80">
        <v>13741.33</v>
      </c>
      <c r="F201" s="84">
        <f>E201/D201</f>
        <v>0.89529999999999998</v>
      </c>
      <c r="G201" s="80">
        <v>13295.65</v>
      </c>
      <c r="H201" s="84">
        <f>G201/D201</f>
        <v>0.86629999999999996</v>
      </c>
      <c r="I201" s="80">
        <f>D201-84.72</f>
        <v>15263.18</v>
      </c>
      <c r="J201" s="184"/>
      <c r="K201" s="45"/>
      <c r="L201" s="1"/>
      <c r="M201" s="1"/>
    </row>
    <row r="202" spans="1:13" s="3" customFormat="1" ht="39.75" customHeight="1" x14ac:dyDescent="0.25">
      <c r="A202" s="161"/>
      <c r="B202" s="96" t="s">
        <v>11</v>
      </c>
      <c r="C202" s="80">
        <v>5147.6000000000004</v>
      </c>
      <c r="D202" s="80">
        <v>5151.72</v>
      </c>
      <c r="E202" s="80">
        <f>G202</f>
        <v>5043.68</v>
      </c>
      <c r="F202" s="84">
        <f>E202/D202</f>
        <v>0.97899999999999998</v>
      </c>
      <c r="G202" s="80">
        <v>5043.68</v>
      </c>
      <c r="H202" s="84">
        <f>G202/D202</f>
        <v>0.97899999999999998</v>
      </c>
      <c r="I202" s="80">
        <f>D202-84.72</f>
        <v>5067</v>
      </c>
      <c r="J202" s="184"/>
      <c r="K202" s="45"/>
      <c r="L202" s="1"/>
      <c r="M202" s="1"/>
    </row>
    <row r="203" spans="1:13" s="3" customFormat="1" ht="36.75" customHeight="1" x14ac:dyDescent="0.25">
      <c r="A203" s="161"/>
      <c r="B203" s="96" t="s">
        <v>13</v>
      </c>
      <c r="C203" s="80"/>
      <c r="D203" s="80"/>
      <c r="E203" s="80">
        <f>G203</f>
        <v>0</v>
      </c>
      <c r="F203" s="84"/>
      <c r="G203" s="80"/>
      <c r="H203" s="84"/>
      <c r="I203" s="23">
        <f t="shared" ref="I203" si="64">D203</f>
        <v>0</v>
      </c>
      <c r="J203" s="184"/>
      <c r="K203" s="45"/>
      <c r="L203" s="1"/>
      <c r="M203" s="1"/>
    </row>
    <row r="204" spans="1:13" s="3" customFormat="1" ht="37.5" customHeight="1" x14ac:dyDescent="0.25">
      <c r="A204" s="161"/>
      <c r="B204" s="96" t="s">
        <v>5</v>
      </c>
      <c r="C204" s="80"/>
      <c r="D204" s="80"/>
      <c r="E204" s="80"/>
      <c r="F204" s="84"/>
      <c r="G204" s="80"/>
      <c r="H204" s="84"/>
      <c r="I204" s="23"/>
      <c r="J204" s="184"/>
      <c r="K204" s="45"/>
      <c r="L204" s="1"/>
      <c r="M204" s="1"/>
    </row>
    <row r="205" spans="1:13" s="2" customFormat="1" ht="94.5" customHeight="1" x14ac:dyDescent="0.25">
      <c r="A205" s="135" t="s">
        <v>86</v>
      </c>
      <c r="B205" s="120" t="s">
        <v>106</v>
      </c>
      <c r="C205" s="169">
        <f>C206+C207+C208+C209</f>
        <v>355.4</v>
      </c>
      <c r="D205" s="122">
        <f>D206+D207+D208+D209</f>
        <v>355.4</v>
      </c>
      <c r="E205" s="122">
        <f>E206+E207+E208+E209+E210</f>
        <v>355.4</v>
      </c>
      <c r="F205" s="123">
        <f>E205/D205</f>
        <v>1</v>
      </c>
      <c r="G205" s="121">
        <f>SUM(G206:G210)</f>
        <v>355.4</v>
      </c>
      <c r="H205" s="123">
        <f>G205/D205</f>
        <v>1</v>
      </c>
      <c r="I205" s="122">
        <f>I206+I207+I208+I209</f>
        <v>355.4</v>
      </c>
      <c r="J205" s="172" t="s">
        <v>134</v>
      </c>
      <c r="K205" s="45"/>
      <c r="L205" s="1"/>
      <c r="M205" s="1"/>
    </row>
    <row r="206" spans="1:13" s="3" customFormat="1" x14ac:dyDescent="0.25">
      <c r="A206" s="135"/>
      <c r="B206" s="140" t="s">
        <v>4</v>
      </c>
      <c r="C206" s="153">
        <v>0</v>
      </c>
      <c r="D206" s="153">
        <v>0</v>
      </c>
      <c r="E206" s="80"/>
      <c r="F206" s="84"/>
      <c r="G206" s="86">
        <v>0</v>
      </c>
      <c r="H206" s="123"/>
      <c r="I206" s="80"/>
      <c r="J206" s="173"/>
      <c r="K206" s="45"/>
      <c r="L206" s="1"/>
      <c r="M206" s="1"/>
    </row>
    <row r="207" spans="1:13" s="3" customFormat="1" x14ac:dyDescent="0.25">
      <c r="A207" s="135"/>
      <c r="B207" s="140" t="s">
        <v>48</v>
      </c>
      <c r="C207" s="80">
        <v>106.6</v>
      </c>
      <c r="D207" s="80">
        <v>106.6</v>
      </c>
      <c r="E207" s="80">
        <v>106.6</v>
      </c>
      <c r="F207" s="84">
        <f>E207/D207</f>
        <v>1</v>
      </c>
      <c r="G207" s="86">
        <v>106.6</v>
      </c>
      <c r="H207" s="84">
        <f>G207/D207</f>
        <v>1</v>
      </c>
      <c r="I207" s="80">
        <f>D207</f>
        <v>106.6</v>
      </c>
      <c r="J207" s="173"/>
      <c r="K207" s="45"/>
      <c r="L207" s="1"/>
      <c r="M207" s="1"/>
    </row>
    <row r="208" spans="1:13" s="3" customFormat="1" x14ac:dyDescent="0.25">
      <c r="A208" s="135"/>
      <c r="B208" s="140" t="s">
        <v>11</v>
      </c>
      <c r="C208" s="80">
        <v>248.8</v>
      </c>
      <c r="D208" s="80">
        <v>248.8</v>
      </c>
      <c r="E208" s="80">
        <v>248.8</v>
      </c>
      <c r="F208" s="84">
        <f>E208/D208</f>
        <v>1</v>
      </c>
      <c r="G208" s="86">
        <v>248.8</v>
      </c>
      <c r="H208" s="84">
        <f>G208/D208</f>
        <v>1</v>
      </c>
      <c r="I208" s="80">
        <f>D208</f>
        <v>248.8</v>
      </c>
      <c r="J208" s="173"/>
      <c r="K208" s="45"/>
      <c r="L208" s="1"/>
      <c r="M208" s="1"/>
    </row>
    <row r="209" spans="1:13" s="3" customFormat="1" hidden="1" x14ac:dyDescent="0.25">
      <c r="A209" s="135"/>
      <c r="B209" s="140" t="s">
        <v>13</v>
      </c>
      <c r="C209" s="36">
        <v>0</v>
      </c>
      <c r="D209" s="36">
        <v>0</v>
      </c>
      <c r="E209" s="36"/>
      <c r="F209" s="37">
        <v>0</v>
      </c>
      <c r="G209" s="50"/>
      <c r="H209" s="37"/>
      <c r="I209" s="36">
        <f>D209-G209</f>
        <v>0</v>
      </c>
      <c r="J209" s="173"/>
      <c r="K209" s="45"/>
      <c r="L209" s="1"/>
      <c r="M209" s="1"/>
    </row>
    <row r="210" spans="1:13" s="3" customFormat="1" hidden="1" x14ac:dyDescent="0.25">
      <c r="A210" s="135"/>
      <c r="B210" s="140" t="s">
        <v>5</v>
      </c>
      <c r="C210" s="36"/>
      <c r="D210" s="36"/>
      <c r="E210" s="36"/>
      <c r="F210" s="37"/>
      <c r="G210" s="38"/>
      <c r="H210" s="37"/>
      <c r="I210" s="36"/>
      <c r="J210" s="174"/>
      <c r="K210" s="45"/>
      <c r="L210" s="1"/>
      <c r="M210" s="1"/>
    </row>
    <row r="219" spans="1:13" x14ac:dyDescent="0.25">
      <c r="B219" s="40" t="s">
        <v>58</v>
      </c>
    </row>
    <row r="424" spans="9:9" x14ac:dyDescent="0.25">
      <c r="I424" s="17"/>
    </row>
    <row r="425" spans="9:9" x14ac:dyDescent="0.25">
      <c r="I425" s="17"/>
    </row>
    <row r="426" spans="9:9" x14ac:dyDescent="0.25">
      <c r="I426" s="17"/>
    </row>
  </sheetData>
  <autoFilter ref="A7:J411"/>
  <customSheetViews>
    <customSheetView guid="{6E4A7295-8CE0-4D28-ABEF-D38EBAE7C204}" scale="50" showPageBreaks="1" outlineSymbols="0" zeroValues="0" fitToPage="1" printArea="1" showAutoFilter="1" view="pageBreakPreview" topLeftCell="A4">
      <pane xSplit="2" ySplit="5" topLeftCell="C12" activePane="bottomRight" state="frozen"/>
      <selection pane="bottomRight" activeCell="F19" sqref="F19"/>
      <rowBreaks count="31" manualBreakCount="31">
        <brk id="28" max="9" man="1"/>
        <brk id="62" max="9" man="1"/>
        <brk id="116" max="9" man="1"/>
        <brk id="173" max="9" man="1"/>
        <brk id="998" max="18" man="1"/>
        <brk id="1048" max="18" man="1"/>
        <brk id="1105" max="18" man="1"/>
        <brk id="1176" max="18" man="1"/>
        <brk id="1231" max="14" man="1"/>
        <brk id="1246" max="10" man="1"/>
        <brk id="1282" max="10" man="1"/>
        <brk id="1322" max="10" man="1"/>
        <brk id="1361" max="10" man="1"/>
        <brk id="1399" max="10" man="1"/>
        <brk id="1435" max="10" man="1"/>
        <brk id="1472" max="10" man="1"/>
        <brk id="1510" max="10" man="1"/>
        <brk id="1545" max="10" man="1"/>
        <brk id="1581" max="10" man="1"/>
        <brk id="1621" max="10" man="1"/>
        <brk id="1660" max="10" man="1"/>
        <brk id="1699" max="10" man="1"/>
        <brk id="1739" max="10" man="1"/>
        <brk id="1777" max="10" man="1"/>
        <brk id="1812" max="10" man="1"/>
        <brk id="1842" max="10" man="1"/>
        <brk id="1879" max="10" man="1"/>
        <brk id="1916" max="10" man="1"/>
        <brk id="1951" max="10" man="1"/>
        <brk id="1993" max="10" man="1"/>
        <brk id="2047" max="10" man="1"/>
      </rowBreaks>
      <colBreaks count="1" manualBreakCount="1">
        <brk id="12" max="183" man="1"/>
      </colBreaks>
      <pageMargins left="0" right="0" top="0.9055118110236221" bottom="0" header="0" footer="0"/>
      <printOptions horizontalCentered="1"/>
      <pageSetup paperSize="8" scale="44" fitToHeight="0" orientation="landscape" horizontalDpi="4294967293" r:id="rId1"/>
      <autoFilter ref="A7:J411"/>
    </customSheetView>
    <customSheetView guid="{BEA0FDBA-BB07-4C19-8BBD-5E57EE395C09}" scale="50" showPageBreaks="1" outlineSymbols="0" zeroValues="0" fitToPage="1" printArea="1" showAutoFilter="1" view="pageBreakPreview" topLeftCell="D200">
      <selection activeCell="I29" sqref="I29:I30"/>
      <rowBreaks count="36" manualBreakCount="36">
        <brk id="20" max="9" man="1"/>
        <brk id="28" max="9" man="1"/>
        <brk id="45" max="9" man="1"/>
        <brk id="61" max="9" man="1"/>
        <brk id="93" max="9" man="1"/>
        <brk id="140" max="9" man="1"/>
        <brk id="158" max="9" man="1"/>
        <brk id="166" max="9" man="1"/>
        <brk id="182" max="9"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19685039370078741" header="0" footer="0"/>
      <printOptions horizontalCentered="1"/>
      <pageSetup paperSize="8" scale="44" fitToHeight="0" orientation="landscape" r:id="rId2"/>
      <autoFilter ref="A7:J411"/>
    </customSheetView>
    <customSheetView guid="{13BE7114-35DF-4699-8779-61985C68F6C3}" scale="60" showPageBreaks="1" outlineSymbols="0" zeroValues="0" fitToPage="1" printArea="1" showAutoFilter="1" view="pageBreakPreview" topLeftCell="A4">
      <pane xSplit="2" ySplit="5" topLeftCell="J204" activePane="bottomRight" state="frozen"/>
      <selection pane="bottomRight" activeCell="B206" sqref="B206"/>
      <rowBreaks count="32" manualBreakCount="32">
        <brk id="22" max="9" man="1"/>
        <brk id="28" max="9" man="1"/>
        <brk id="61" max="9" man="1"/>
        <brk id="115" max="9" man="1"/>
        <brk id="172" max="9" man="1"/>
        <brk id="997" max="18" man="1"/>
        <brk id="1047" max="18" man="1"/>
        <brk id="1104" max="18" man="1"/>
        <brk id="1175" max="18" man="1"/>
        <brk id="1230" max="14" man="1"/>
        <brk id="1245" max="10" man="1"/>
        <brk id="1281" max="10" man="1"/>
        <brk id="1321" max="10" man="1"/>
        <brk id="1360" max="10" man="1"/>
        <brk id="1398" max="10" man="1"/>
        <brk id="1434" max="10" man="1"/>
        <brk id="1471" max="10" man="1"/>
        <brk id="1509" max="10" man="1"/>
        <brk id="1544" max="10" man="1"/>
        <brk id="1580" max="10" man="1"/>
        <brk id="1620" max="10" man="1"/>
        <brk id="1659" max="10" man="1"/>
        <brk id="1698" max="10" man="1"/>
        <brk id="1738" max="10" man="1"/>
        <brk id="1776" max="10" man="1"/>
        <brk id="1811" max="10" man="1"/>
        <brk id="1841" max="10" man="1"/>
        <brk id="1878" max="10" man="1"/>
        <brk id="1915" max="10" man="1"/>
        <brk id="1950" max="10" man="1"/>
        <brk id="1992" max="10" man="1"/>
        <brk id="2046" max="10" man="1"/>
      </rowBreaks>
      <colBreaks count="1" manualBreakCount="1">
        <brk id="12" max="183" man="1"/>
      </colBreaks>
      <pageMargins left="0" right="0" top="0.9055118110236221" bottom="0" header="0" footer="0"/>
      <printOptions horizontalCentered="1"/>
      <pageSetup paperSize="8" scale="44" fitToHeight="0" orientation="landscape" horizontalDpi="4294967293" r:id="rId3"/>
      <autoFilter ref="A7:J411"/>
    </customSheetView>
    <customSheetView guid="{CCF533A2-322B-40E2-88B2-065E6D1D35B4}" scale="60" showPageBreaks="1" outlineSymbols="0" zeroValues="0" fitToPage="1" printArea="1" showAutoFilter="1" view="pageBreakPreview" topLeftCell="C172">
      <selection activeCell="I177" sqref="I177"/>
      <rowBreaks count="31" manualBreakCount="31">
        <brk id="28" max="9" man="1"/>
        <brk id="36" max="9" man="1"/>
        <brk id="61"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4" fitToHeight="0" orientation="landscape" r:id="rId4"/>
      <autoFilter ref="A7:J411"/>
    </customSheetView>
    <customSheetView guid="{3EEA7E1A-5F2B-4408-A34C-1F0223B5B245}" scale="40" showPageBreaks="1" outlineSymbols="0" zeroValues="0" fitToPage="1" showAutoFilter="1" view="pageBreakPreview" topLeftCell="A5">
      <pane xSplit="4" ySplit="10" topLeftCell="I24" activePane="bottomRight" state="frozen"/>
      <selection pane="bottomRight" activeCell="J49" sqref="J49:J54"/>
      <rowBreaks count="30" manualBreakCount="30">
        <brk id="28" max="15" man="1"/>
        <brk id="40" max="15" man="1"/>
        <brk id="226" max="18" man="1"/>
        <brk id="1049" max="18" man="1"/>
        <brk id="1099" max="18" man="1"/>
        <brk id="1156" max="18" man="1"/>
        <brk id="1227" max="18" man="1"/>
        <brk id="1282" max="14" man="1"/>
        <brk id="1297" max="10" man="1"/>
        <brk id="1333" max="10" man="1"/>
        <brk id="1373" max="10" man="1"/>
        <brk id="1412" max="10" man="1"/>
        <brk id="1450" max="10" man="1"/>
        <brk id="1486" max="10" man="1"/>
        <brk id="1523" max="10" man="1"/>
        <brk id="1561" max="10" man="1"/>
        <brk id="1596" max="10" man="1"/>
        <brk id="1632" max="10" man="1"/>
        <brk id="1672" max="10" man="1"/>
        <brk id="1711" max="10" man="1"/>
        <brk id="1750" max="10" man="1"/>
        <brk id="1790" max="10" man="1"/>
        <brk id="1828" max="10" man="1"/>
        <brk id="1863" max="10" man="1"/>
        <brk id="1893" max="10" man="1"/>
        <brk id="1930" max="10" man="1"/>
        <brk id="1967" max="10" man="1"/>
        <brk id="2002" max="10" man="1"/>
        <brk id="2044" max="10" man="1"/>
        <brk id="2098" max="10" man="1"/>
      </rowBreaks>
      <pageMargins left="0" right="0" top="0.67" bottom="0" header="0" footer="0"/>
      <printOptions horizontalCentered="1"/>
      <pageSetup paperSize="8" scale="42" fitToHeight="0" orientation="landscape" horizontalDpi="4294967293" r:id="rId5"/>
      <autoFilter ref="A7:J411"/>
    </customSheetView>
    <customSheetView guid="{0CCCFAED-79CE-4449-BC23-D60C794B65C2}" scale="50" showPageBreaks="1" outlineSymbols="0" zeroValues="0" fitToPage="1" printArea="1" showAutoFilter="1" topLeftCell="A5">
      <pane xSplit="2" ySplit="4" topLeftCell="C12" activePane="bottomRight" state="frozen"/>
      <selection pane="bottomRight" activeCell="B11" sqref="A11:XFD11"/>
      <rowBreaks count="32" manualBreakCount="32">
        <brk id="68" max="9" man="1"/>
        <brk id="122" max="9" man="1"/>
        <brk id="146" max="9" man="1"/>
        <brk id="168"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8" fitToHeight="0" orientation="landscape" horizontalDpi="4294967293" r:id="rId6"/>
      <autoFilter ref="A7:J399"/>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7"/>
      <autoFilter ref="A7:P404"/>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8"/>
      <autoFilter ref="A9:S1185"/>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9"/>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10"/>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11"/>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12"/>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3"/>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4"/>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5"/>
      <autoFilter ref="B1:T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6"/>
      <autoFilter ref="A9:T1142"/>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7"/>
      <autoFilter ref="A9:T1161"/>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8"/>
      <autoFilter ref="A9:S1185"/>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9"/>
      <autoFilter ref="A9:S1185"/>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20"/>
      <autoFilter ref="A7:P393"/>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21"/>
      <autoFilter ref="A7:P401"/>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22"/>
      <autoFilter ref="A7:P401"/>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23"/>
      <autoFilter ref="A7:P398"/>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24"/>
      <autoFilter ref="A7:K386"/>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25"/>
      <autoFilter ref="A7:L386"/>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26"/>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27"/>
      <autoFilter ref="A7:J397"/>
    </customSheetView>
    <customSheetView guid="{99950613-28E7-4EC2-B918-559A2757B0A9}" scale="50" showPageBreaks="1" outlineSymbols="0" zeroValues="0" fitToPage="1" printArea="1" showAutoFilter="1" view="pageBreakPreview" topLeftCell="A5">
      <pane xSplit="2" ySplit="10" topLeftCell="C189" activePane="bottomRight" state="frozen"/>
      <selection pane="bottomRight"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47" fitToHeight="0" orientation="landscape" r:id="rId28"/>
      <autoFilter ref="A7:J415"/>
    </customSheetView>
    <customSheetView guid="{CA384592-0CFD-4322-A4EB-34EC04693944}" scale="44" showPageBreaks="1" outlineSymbols="0" zeroValues="0" fitToPage="1" printArea="1" showAutoFilter="1" view="pageBreakPreview">
      <pane xSplit="2" ySplit="7" topLeftCell="C153" activePane="bottomRight" state="frozen"/>
      <selection pane="bottomRight" activeCell="D155" sqref="D155:E156"/>
      <rowBreaks count="28" manualBreakCount="28">
        <brk id="17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4" fitToHeight="0" orientation="landscape" r:id="rId29"/>
      <autoFilter ref="A7:J405"/>
    </customSheetView>
    <customSheetView guid="{6068C3FF-17AA-48A5-A88B-2523CBAC39AE}" scale="60" showPageBreaks="1" outlineSymbols="0" zeroValues="0" fitToPage="1" printArea="1" showAutoFilter="1" view="pageBreakPreview" topLeftCell="A4">
      <pane xSplit="4" ySplit="7" topLeftCell="J93" activePane="bottomRight" state="frozen"/>
      <selection pane="bottomRight" activeCell="J105" sqref="J105:J110"/>
      <rowBreaks count="31" manualBreakCount="31">
        <brk id="23" min="1" max="9" man="1"/>
        <brk id="35" min="1" max="9" man="1"/>
        <brk id="54" min="1" max="9" man="1"/>
        <brk id="172" min="1" max="9" man="1"/>
        <brk id="1012" max="18" man="1"/>
        <brk id="1062" max="18" man="1"/>
        <brk id="1119" max="18" man="1"/>
        <brk id="1190" max="18" man="1"/>
        <brk id="1245" max="14" man="1"/>
        <brk id="1260" max="10" man="1"/>
        <brk id="1296" max="10" man="1"/>
        <brk id="1336" max="10" man="1"/>
        <brk id="1375" max="10" man="1"/>
        <brk id="1413" max="10" man="1"/>
        <brk id="1449" max="10" man="1"/>
        <brk id="1486" max="10" man="1"/>
        <brk id="1524" max="10" man="1"/>
        <brk id="1559" max="10" man="1"/>
        <brk id="1595" max="10" man="1"/>
        <brk id="1635" max="10" man="1"/>
        <brk id="1674" max="10" man="1"/>
        <brk id="1713" max="10" man="1"/>
        <brk id="1753" max="10" man="1"/>
        <brk id="1791" max="10" man="1"/>
        <brk id="1826" max="10" man="1"/>
        <brk id="1856" max="10" man="1"/>
        <brk id="1893" max="10" man="1"/>
        <brk id="1930" max="10" man="1"/>
        <brk id="1965" max="10" man="1"/>
        <brk id="2007" max="10" man="1"/>
        <brk id="2061" max="10" man="1"/>
      </rowBreaks>
      <pageMargins left="0" right="0" top="0.9055118110236221" bottom="0" header="0" footer="0"/>
      <printOptions horizontalCentered="1"/>
      <pageSetup paperSize="8" scale="44" fitToHeight="0" orientation="landscape" r:id="rId30"/>
      <autoFilter ref="A7:J405"/>
    </customSheetView>
    <customSheetView guid="{A0A3CD9B-2436-40D7-91DB-589A95FBBF00}" scale="60" showPageBreaks="1" outlineSymbols="0" zeroValues="0" fitToPage="1" printArea="1" showAutoFilter="1" view="pageBreakPreview">
      <pane xSplit="2" ySplit="7" topLeftCell="H122" activePane="bottomRight" state="frozen"/>
      <selection pane="bottomRight" activeCell="H127" sqref="H127"/>
      <rowBreaks count="28" manualBreakCount="28">
        <brk id="19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4" fitToHeight="0" orientation="landscape" r:id="rId31"/>
      <autoFilter ref="A7:J405"/>
    </customSheetView>
    <customSheetView guid="{45DE1976-7F07-4EB4-8A9C-FB72D060BEFA}" scale="60" showPageBreaks="1" outlineSymbols="0" zeroValues="0" fitToPage="1" printArea="1" showAutoFilter="1" view="pageBreakPreview" topLeftCell="A39">
      <selection activeCell="A40" sqref="A40"/>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4" fitToHeight="0" orientation="landscape" r:id="rId32"/>
      <autoFilter ref="A7:J405"/>
    </customSheetView>
    <customSheetView guid="{67ADFAE6-A9AF-44D7-8539-93CD0F6B7849}" scale="60" showPageBreaks="1" outlineSymbols="0" zeroValues="0" fitToPage="1" printArea="1" showAutoFilter="1" hiddenRows="1" view="pageBreakPreview" topLeftCell="A4">
      <pane xSplit="4" ySplit="7" topLeftCell="E63" activePane="bottomRight" state="frozen"/>
      <selection pane="bottomRight" activeCell="B13" sqref="A13:XFD13"/>
      <rowBreaks count="31" manualBreakCount="31">
        <brk id="46" max="9" man="1"/>
        <brk id="68" max="9" man="1"/>
        <brk id="108" max="9" man="1"/>
        <brk id="152"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47" bottom="0" header="0" footer="0"/>
      <printOptions horizontalCentered="1"/>
      <pageSetup paperSize="8" scale="44" fitToHeight="0" orientation="landscape" r:id="rId33"/>
      <autoFilter ref="A7:J411"/>
    </customSheetView>
  </customSheetViews>
  <mergeCells count="86">
    <mergeCell ref="A62:A63"/>
    <mergeCell ref="E62:E63"/>
    <mergeCell ref="F62:F63"/>
    <mergeCell ref="E159:E160"/>
    <mergeCell ref="J123:J128"/>
    <mergeCell ref="J93:J98"/>
    <mergeCell ref="J141:J146"/>
    <mergeCell ref="B197:B199"/>
    <mergeCell ref="I197:I199"/>
    <mergeCell ref="D197:D199"/>
    <mergeCell ref="E197:E199"/>
    <mergeCell ref="I62:I63"/>
    <mergeCell ref="B62:B63"/>
    <mergeCell ref="C62:C63"/>
    <mergeCell ref="D62:D63"/>
    <mergeCell ref="G62:G63"/>
    <mergeCell ref="H62:H63"/>
    <mergeCell ref="C159:C160"/>
    <mergeCell ref="H159:H160"/>
    <mergeCell ref="J197:J204"/>
    <mergeCell ref="J180:J185"/>
    <mergeCell ref="J159:J165"/>
    <mergeCell ref="I159:I160"/>
    <mergeCell ref="J173:J178"/>
    <mergeCell ref="J167:J172"/>
    <mergeCell ref="A197:A199"/>
    <mergeCell ref="C197:C199"/>
    <mergeCell ref="J21:J28"/>
    <mergeCell ref="B21:B23"/>
    <mergeCell ref="D21:D23"/>
    <mergeCell ref="D159:D160"/>
    <mergeCell ref="A159:A165"/>
    <mergeCell ref="F159:F160"/>
    <mergeCell ref="G159:G160"/>
    <mergeCell ref="E21:E23"/>
    <mergeCell ref="A21:A22"/>
    <mergeCell ref="B29:B30"/>
    <mergeCell ref="A29:A30"/>
    <mergeCell ref="C29:C30"/>
    <mergeCell ref="D29:D30"/>
    <mergeCell ref="B159:B160"/>
    <mergeCell ref="A3:J3"/>
    <mergeCell ref="G6:H6"/>
    <mergeCell ref="A9:A14"/>
    <mergeCell ref="A5:A7"/>
    <mergeCell ref="E6:F6"/>
    <mergeCell ref="D6:D7"/>
    <mergeCell ref="C5:D5"/>
    <mergeCell ref="C6:C7"/>
    <mergeCell ref="B5:B7"/>
    <mergeCell ref="I5:I7"/>
    <mergeCell ref="J5:J7"/>
    <mergeCell ref="E5:H5"/>
    <mergeCell ref="J9:J14"/>
    <mergeCell ref="J15:J20"/>
    <mergeCell ref="F197:F199"/>
    <mergeCell ref="G197:G199"/>
    <mergeCell ref="H197:H199"/>
    <mergeCell ref="E29:E30"/>
    <mergeCell ref="H21:H23"/>
    <mergeCell ref="F21:F23"/>
    <mergeCell ref="G21:G23"/>
    <mergeCell ref="F29:F30"/>
    <mergeCell ref="J37:J42"/>
    <mergeCell ref="J29:J35"/>
    <mergeCell ref="I21:I23"/>
    <mergeCell ref="G29:G30"/>
    <mergeCell ref="H29:H30"/>
    <mergeCell ref="I29:I30"/>
    <mergeCell ref="J190:J194"/>
    <mergeCell ref="J205:J210"/>
    <mergeCell ref="J153:J158"/>
    <mergeCell ref="A15:A20"/>
    <mergeCell ref="C21:C23"/>
    <mergeCell ref="J129:J134"/>
    <mergeCell ref="J135:J140"/>
    <mergeCell ref="J117:J122"/>
    <mergeCell ref="J49:J54"/>
    <mergeCell ref="J43:J48"/>
    <mergeCell ref="J55:J60"/>
    <mergeCell ref="J62:J68"/>
    <mergeCell ref="J147:J152"/>
    <mergeCell ref="J111:J116"/>
    <mergeCell ref="J69:J74"/>
    <mergeCell ref="J81:J86"/>
    <mergeCell ref="J87:J92"/>
  </mergeCells>
  <phoneticPr fontId="4" type="noConversion"/>
  <printOptions horizontalCentered="1"/>
  <pageMargins left="0" right="0" top="0.47" bottom="0" header="0" footer="0"/>
  <pageSetup paperSize="8" scale="44" fitToHeight="0" orientation="landscape" r:id="rId34"/>
  <rowBreaks count="31" manualBreakCount="31">
    <brk id="46" max="9" man="1"/>
    <brk id="68" max="9" man="1"/>
    <brk id="108" max="9" man="1"/>
    <brk id="152"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01.10.2019</vt:lpstr>
      <vt:lpstr>'на 01.10.2019'!Заголовки_для_печати</vt:lpstr>
      <vt:lpstr>'на 01.10.2019'!Область_печати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2019-10-07T03:57:20Z</cp:lastPrinted>
  <dcterms:created xsi:type="dcterms:W3CDTF">2011-12-13T05:34:09Z</dcterms:created>
  <dcterms:modified xsi:type="dcterms:W3CDTF">2019-10-14T06:21:54Z</dcterms:modified>
</cp:coreProperties>
</file>