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330" tabRatio="518"/>
  </bookViews>
  <sheets>
    <sheet name="на 01.10.2019" sheetId="1" r:id="rId1"/>
  </sheets>
  <definedNames>
    <definedName name="_xlnm._FilterDatabase" localSheetId="0" hidden="1">'на 01.10.2019'!$A$7:$J$411</definedName>
    <definedName name="Z_0005951B_56A8_4F75_9731_3C8A24CD1AB5_.wvu.FilterData" localSheetId="0" hidden="1">'на 01.10.2019'!$A$7:$J$411</definedName>
    <definedName name="Z_0084E16F_DDA9_4699_9D5A_C5F7B89E6378_.wvu.FilterData" localSheetId="0" hidden="1">'на 01.10.2019'!$A$7:$J$411</definedName>
    <definedName name="Z_00EBC834_CC04_4600_ADF0_5EC4AEDA5595_.wvu.FilterData" localSheetId="0" hidden="1">'на 01.10.2019'!$A$7:$J$411</definedName>
    <definedName name="Z_01613E68_6B78_4CC0_9C3D_60683185C182_.wvu.FilterData" localSheetId="0" hidden="1">'на 01.10.2019'!$A$7:$J$411</definedName>
    <definedName name="Z_01D4DC8C_5FD8_4E22_9898_A6D2EE840F42_.wvu.FilterData" localSheetId="0" hidden="1">'на 01.10.2019'!$A$7:$J$411</definedName>
    <definedName name="Z_02102EEE_2287_4468_A4A7_52D50729EDDD_.wvu.FilterData" localSheetId="0" hidden="1">'на 01.10.2019'!$A$7:$J$411</definedName>
    <definedName name="Z_0217F586_7BE2_4803_B88F_1646729DF76E_.wvu.FilterData" localSheetId="0" hidden="1">'на 01.10.2019'!$A$7:$J$411</definedName>
    <definedName name="Z_02D2F435_66DA_468E_987B_F2AECDDD4E3B_.wvu.FilterData" localSheetId="0" hidden="1">'на 01.10.2019'!$A$7:$J$411</definedName>
    <definedName name="Z_036F0B1A_A4C3_4ACE_90F0_C92FA4824CCC_.wvu.FilterData" localSheetId="0" hidden="1">'на 01.10.2019'!$A$7:$J$411</definedName>
    <definedName name="Z_03CE4E6D_AA11_4BB9_B07A_EF26A768B26B_.wvu.FilterData" localSheetId="0" hidden="1">'на 01.10.2019'!$A$7:$J$411</definedName>
    <definedName name="Z_040F7A53_882C_426B_A971_3BA4E7F819F6_.wvu.FilterData" localSheetId="0" hidden="1">'на 01.10.2019'!$A$7:$H$158</definedName>
    <definedName name="Z_041557F5_3257_416A_8401_99DEC5D0D1B5_.wvu.FilterData" localSheetId="0" hidden="1">'на 01.10.2019'!$A$7:$J$411</definedName>
    <definedName name="Z_05132324_2347_4886_ACC0_B2417CD7A8E0_.wvu.FilterData" localSheetId="0" hidden="1">'на 01.10.2019'!$A$7:$J$411</definedName>
    <definedName name="Z_056CFCF2_1D67_47C0_BE8C_D1F7ABB1120B_.wvu.FilterData" localSheetId="0" hidden="1">'на 01.10.2019'!$A$7:$J$411</definedName>
    <definedName name="Z_05716ABD_418C_4DA4_AC8A_C2D9BFCD057A_.wvu.FilterData" localSheetId="0" hidden="1">'на 01.10.2019'!$A$7:$J$411</definedName>
    <definedName name="Z_05917B93_2768_415F_AFD9_F6B5D0EF275E_.wvu.FilterData" localSheetId="0" hidden="1">'на 01.10.2019'!$A$7:$J$411</definedName>
    <definedName name="Z_05C1E2BB_B583_44DD_A8AC_FBF87A053735_.wvu.FilterData" localSheetId="0" hidden="1">'на 01.10.2019'!$A$7:$H$158</definedName>
    <definedName name="Z_05C9DD0B_EBEE_40E7_A642_8B2CDCC810BA_.wvu.FilterData" localSheetId="0" hidden="1">'на 01.10.2019'!$A$7:$H$158</definedName>
    <definedName name="Z_0623BA59_06E0_47C4_A9E0_EFF8949456C2_.wvu.FilterData" localSheetId="0" hidden="1">'на 01.10.2019'!$A$7:$H$158</definedName>
    <definedName name="Z_0644E522_2545_474C_824A_2ED6C2798897_.wvu.FilterData" localSheetId="0" hidden="1">'на 01.10.2019'!$A$7:$J$411</definedName>
    <definedName name="Z_064B5A1E_A42B_4485_93B8_B6DA090B161C_.wvu.FilterData" localSheetId="0" hidden="1">'на 01.10.2019'!$A$7:$J$411</definedName>
    <definedName name="Z_06CAE47A_6EDD_4FE2_8E3A_333266247E42_.wvu.FilterData" localSheetId="0" hidden="1">'на 01.10.2019'!$A$7:$J$411</definedName>
    <definedName name="Z_06E8A760_77DE_44B7_B51E_7A5411604938_.wvu.FilterData" localSheetId="0" hidden="1">'на 01.10.2019'!$A$7:$J$411</definedName>
    <definedName name="Z_06ECB70F_782C_4925_AAED_43BDE49D6216_.wvu.FilterData" localSheetId="0" hidden="1">'на 01.10.2019'!$A$7:$J$411</definedName>
    <definedName name="Z_071188D9_4773_41E2_8227_482316F94E22_.wvu.FilterData" localSheetId="0" hidden="1">'на 01.10.2019'!$A$7:$J$411</definedName>
    <definedName name="Z_076157D9_97A7_4D47_8780_D3B408E54324_.wvu.FilterData" localSheetId="0" hidden="1">'на 01.10.2019'!$A$7:$J$411</definedName>
    <definedName name="Z_079216EF_F396_45DE_93AA_DF26C49F532F_.wvu.FilterData" localSheetId="0" hidden="1">'на 01.10.2019'!$A$7:$H$158</definedName>
    <definedName name="Z_0796BB39_B763_4CFE_9C89_197614BDD8D2_.wvu.FilterData" localSheetId="0" hidden="1">'на 01.10.2019'!$A$7:$J$411</definedName>
    <definedName name="Z_081D092E_BCFD_434D_99DD_F262EBF81A7D_.wvu.FilterData" localSheetId="0" hidden="1">'на 01.10.2019'!$A$7:$H$158</definedName>
    <definedName name="Z_081D1E71_FAB1_490F_8347_4363E467A6B8_.wvu.FilterData" localSheetId="0" hidden="1">'на 01.10.2019'!$A$7:$J$411</definedName>
    <definedName name="Z_087A5F39_BB99_44E2_988C_BE702BB1218A_.wvu.FilterData" localSheetId="0" hidden="1">'на 01.10.2019'!$A$7:$J$411</definedName>
    <definedName name="Z_094B4134_1EAA_4AE3_8904_2CA55A37A0CD_.wvu.FilterData" localSheetId="0" hidden="1">'на 01.10.2019'!$A$7:$J$411</definedName>
    <definedName name="Z_09665491_2447_4ACE_847B_4452B60F2DF2_.wvu.FilterData" localSheetId="0" hidden="1">'на 01.10.2019'!$A$7:$J$411</definedName>
    <definedName name="Z_09EDEF91_2CA5_4F56_B67B_9D290C461670_.wvu.FilterData" localSheetId="0" hidden="1">'на 01.10.2019'!$A$7:$H$158</definedName>
    <definedName name="Z_09F9F792_37D5_476B_BEEE_67E9106F48F0_.wvu.FilterData" localSheetId="0" hidden="1">'на 01.10.2019'!$A$7:$J$411</definedName>
    <definedName name="Z_0A10B2C2_8811_4514_A02D_EDC7436B6D07_.wvu.FilterData" localSheetId="0" hidden="1">'на 01.10.2019'!$A$7:$J$411</definedName>
    <definedName name="Z_0AA70BDA_573F_4BEC_A548_CA5C4475BFE7_.wvu.FilterData" localSheetId="0" hidden="1">'на 01.10.2019'!$A$7:$J$411</definedName>
    <definedName name="Z_0AC3FA68_E0C8_4657_AD81_AF6345EA501C_.wvu.FilterData" localSheetId="0" hidden="1">'на 01.10.2019'!$A$7:$H$158</definedName>
    <definedName name="Z_0B579593_C56D_4394_91C1_F024BBE56EB1_.wvu.FilterData" localSheetId="0" hidden="1">'на 01.10.2019'!$A$7:$H$158</definedName>
    <definedName name="Z_0BC55D76_817D_4871_ADFD_780685E85798_.wvu.FilterData" localSheetId="0" hidden="1">'на 01.10.2019'!$A$7:$J$411</definedName>
    <definedName name="Z_0C6B39CB_8BE2_4437_B7EF_2B863FB64A7A_.wvu.FilterData" localSheetId="0" hidden="1">'на 01.10.2019'!$A$7:$H$158</definedName>
    <definedName name="Z_0C80C604_218C_428E_8C68_64D1AFDB22E0_.wvu.FilterData" localSheetId="0" hidden="1">'на 01.10.2019'!$A$7:$J$411</definedName>
    <definedName name="Z_0C81132D_0EFB_424B_A2C0_D694846C9416_.wvu.FilterData" localSheetId="0" hidden="1">'на 01.10.2019'!$A$7:$J$411</definedName>
    <definedName name="Z_0C8C20D3_1DCE_4FE1_95B1_F35D8D398254_.wvu.FilterData" localSheetId="0" hidden="1">'на 01.10.2019'!$A$7:$H$158</definedName>
    <definedName name="Z_0CC48B05_D738_4589_9F69_B44D9887E2C7_.wvu.FilterData" localSheetId="0" hidden="1">'на 01.10.2019'!$A$7:$J$411</definedName>
    <definedName name="Z_0CC9441C_88E9_46D0_951D_A49C84EDA8CE_.wvu.FilterData" localSheetId="0" hidden="1">'на 01.10.2019'!$A$7:$J$411</definedName>
    <definedName name="Z_0CCCFAED_79CE_4449_BC23_D60C794B65C2_.wvu.FilterData" localSheetId="0" hidden="1">'на 01.10.2019'!$A$7:$J$411</definedName>
    <definedName name="Z_0CCCFAED_79CE_4449_BC23_D60C794B65C2_.wvu.PrintArea" localSheetId="0" hidden="1">'на 01.10.2019'!$A$1:$J$210</definedName>
    <definedName name="Z_0CCCFAED_79CE_4449_BC23_D60C794B65C2_.wvu.PrintTitles" localSheetId="0" hidden="1">'на 01.10.2019'!$5:$8</definedName>
    <definedName name="Z_0CF3E93E_60F6_45C8_AD33_C2CE08831546_.wvu.FilterData" localSheetId="0" hidden="1">'на 01.10.2019'!$A$7:$H$158</definedName>
    <definedName name="Z_0D69C398_7947_4D78_B1FE_A2A25AB79E10_.wvu.FilterData" localSheetId="0" hidden="1">'на 01.10.2019'!$A$7:$J$411</definedName>
    <definedName name="Z_0D7F5190_D20E_42FD_AD77_53CB309C7272_.wvu.FilterData" localSheetId="0" hidden="1">'на 01.10.2019'!$A$7:$H$158</definedName>
    <definedName name="Z_0DBB7EB7_A885_4D4A_A4F3_1AB3A0FE5EB1_.wvu.FilterData" localSheetId="0" hidden="1">'на 01.10.2019'!$A$7:$J$411</definedName>
    <definedName name="Z_0E1EE7C4_535F_48D8_9D3B_6BBF2B693A19_.wvu.FilterData" localSheetId="0" hidden="1">'на 01.10.2019'!$A$7:$J$411</definedName>
    <definedName name="Z_0E67843B_6B59_48DA_8F29_8BAD133298E1_.wvu.FilterData" localSheetId="0" hidden="1">'на 01.10.2019'!$A$7:$J$411</definedName>
    <definedName name="Z_0E6786D8_AC3A_48D5_9AD7_4E7485DB6D9C_.wvu.FilterData" localSheetId="0" hidden="1">'на 01.10.2019'!$A$7:$H$158</definedName>
    <definedName name="Z_0EBE1707_975C_4649_91D3_2E9B46A60B44_.wvu.FilterData" localSheetId="0" hidden="1">'на 01.10.2019'!$A$7:$J$411</definedName>
    <definedName name="Z_101FC8DD_6A10_4029_AD34_21DB4CDC5FDB_.wvu.FilterData" localSheetId="0" hidden="1">'на 01.10.2019'!$A$7:$J$411</definedName>
    <definedName name="Z_10372EC3_3966_4BDA_9F48_B7D63EE0E174_.wvu.FilterData" localSheetId="0" hidden="1">'на 01.10.2019'!$A$7:$J$411</definedName>
    <definedName name="Z_105D23B5_3830_4B2C_A4D4_FBFBD3BEFB9C_.wvu.FilterData" localSheetId="0" hidden="1">'на 01.10.2019'!$A$7:$H$158</definedName>
    <definedName name="Z_113A0779_204C_451B_8401_73E507046130_.wvu.FilterData" localSheetId="0" hidden="1">'на 01.10.2019'!$A$7:$J$411</definedName>
    <definedName name="Z_119EECA6_2DA1_40F6_BD98_65D18CFC0359_.wvu.FilterData" localSheetId="0" hidden="1">'на 01.10.2019'!$A$7:$J$411</definedName>
    <definedName name="Z_11B0FA8E_E0BF_44A4_A141_D0892BF4BA78_.wvu.FilterData" localSheetId="0" hidden="1">'на 01.10.2019'!$A$7:$J$411</definedName>
    <definedName name="Z_11DB2F46_E41B_4E33_8BC5_70370AE2E289_.wvu.FilterData" localSheetId="0" hidden="1">'на 01.10.2019'!$A$7:$J$411</definedName>
    <definedName name="Z_11EBBD1F_0821_4763_A781_80F95B559C64_.wvu.FilterData" localSheetId="0" hidden="1">'на 01.10.2019'!$A$7:$J$411</definedName>
    <definedName name="Z_12397037_6208_4B36_BC95_11438284A9DE_.wvu.FilterData" localSheetId="0" hidden="1">'на 01.10.2019'!$A$7:$H$158</definedName>
    <definedName name="Z_12C2408D_275D_4295_8823_146036CCAF72_.wvu.FilterData" localSheetId="0" hidden="1">'на 01.10.2019'!$A$7:$J$411</definedName>
    <definedName name="Z_130C16AD_E930_4810_BDF0_A6DD3A87B8D5_.wvu.FilterData" localSheetId="0" hidden="1">'на 01.10.2019'!$A$7:$J$411</definedName>
    <definedName name="Z_1315266B_953C_4E7F_B538_74B6DF400647_.wvu.FilterData" localSheetId="0" hidden="1">'на 01.10.2019'!$A$7:$H$158</definedName>
    <definedName name="Z_132984D2_035C_4C6F_8087_28C1188A76E6_.wvu.FilterData" localSheetId="0" hidden="1">'на 01.10.2019'!$A$7:$J$411</definedName>
    <definedName name="Z_13A75724_7658_4A80_9239_F37E0BC75B64_.wvu.FilterData" localSheetId="0" hidden="1">'на 01.10.2019'!$A$7:$J$411</definedName>
    <definedName name="Z_13BE7114_35DF_4699_8779_61985C68F6C3_.wvu.FilterData" localSheetId="0" hidden="1">'на 01.10.2019'!$A$7:$J$411</definedName>
    <definedName name="Z_13BE7114_35DF_4699_8779_61985C68F6C3_.wvu.PrintArea" localSheetId="0" hidden="1">'на 01.10.2019'!$A$1:$J$211</definedName>
    <definedName name="Z_13BE7114_35DF_4699_8779_61985C68F6C3_.wvu.PrintTitles" localSheetId="0" hidden="1">'на 01.10.2019'!$5:$8</definedName>
    <definedName name="Z_13E7ADA2_058C_4412_9AEA_31547694DD5C_.wvu.FilterData" localSheetId="0" hidden="1">'на 01.10.2019'!$A$7:$H$158</definedName>
    <definedName name="Z_1474826F_81A7_45CE_9E32_539008BC6006_.wvu.FilterData" localSheetId="0" hidden="1">'на 01.10.2019'!$A$7:$J$411</definedName>
    <definedName name="Z_148D8FAA_3DC1_4430_9D42_1AFD9B8B331B_.wvu.FilterData" localSheetId="0" hidden="1">'на 01.10.2019'!$A$7:$J$411</definedName>
    <definedName name="Z_14901D06_6751_467D_A640_08BD51FC6A24_.wvu.FilterData" localSheetId="0" hidden="1">'на 01.10.2019'!$A$7:$J$411</definedName>
    <definedName name="Z_1539101F_31E9_4994_A34D_436B2BB1B73C_.wvu.FilterData" localSheetId="0" hidden="1">'на 01.10.2019'!$A$7:$J$411</definedName>
    <definedName name="Z_158130B9_9537_4E7D_AC4C_ED389C9B13A6_.wvu.FilterData" localSheetId="0" hidden="1">'на 01.10.2019'!$A$7:$J$411</definedName>
    <definedName name="Z_15AF9AFF_36E4_41C3_A9EA_A83C0A87FA00_.wvu.FilterData" localSheetId="0" hidden="1">'на 01.10.2019'!$A$7:$J$411</definedName>
    <definedName name="Z_1611C1BA_C4E2_40AE_8F45_3BEDE164E518_.wvu.FilterData" localSheetId="0" hidden="1">'на 01.10.2019'!$A$7:$J$411</definedName>
    <definedName name="Z_16533C21_4A9A_450C_8A94_553B88C3A9CF_.wvu.FilterData" localSheetId="0" hidden="1">'на 01.10.2019'!$A$7:$H$158</definedName>
    <definedName name="Z_1682CF4C_6BE2_4E45_A613_382D117E51BF_.wvu.FilterData" localSheetId="0" hidden="1">'на 01.10.2019'!$A$7:$J$411</definedName>
    <definedName name="Z_168FD5D4_D13B_47B9_8E56_61C627E3620F_.wvu.FilterData" localSheetId="0" hidden="1">'на 01.10.2019'!$A$7:$H$158</definedName>
    <definedName name="Z_169B516E_654F_469D_A8A0_69AB59FA498D_.wvu.FilterData" localSheetId="0" hidden="1">'на 01.10.2019'!$A$7:$J$411</definedName>
    <definedName name="Z_176FBEC7_B2AF_4702_A894_382F81F9ECF6_.wvu.FilterData" localSheetId="0" hidden="1">'на 01.10.2019'!$A$7:$H$158</definedName>
    <definedName name="Z_17AC66D0_E8BD_44BA_92AB_131AEC3E5A62_.wvu.FilterData" localSheetId="0" hidden="1">'на 01.10.2019'!$A$7:$J$411</definedName>
    <definedName name="Z_17AEC02B_67B1_483A_97D2_C1C6DFD21518_.wvu.FilterData" localSheetId="0" hidden="1">'на 01.10.2019'!$A$7:$J$411</definedName>
    <definedName name="Z_1902C2E4_C521_44EB_B934_0EBD6E871DD8_.wvu.FilterData" localSheetId="0" hidden="1">'на 01.10.2019'!$A$7:$J$411</definedName>
    <definedName name="Z_191D2631_8F19_4FC0_96A1_F397D331A068_.wvu.FilterData" localSheetId="0" hidden="1">'на 01.10.2019'!$A$7:$J$411</definedName>
    <definedName name="Z_1922598D_45C0_4DFB_A9E9_4D22AFD5603E_.wvu.FilterData" localSheetId="0" hidden="1">'на 01.10.2019'!$A$7:$J$411</definedName>
    <definedName name="Z_19497421_00C1_4657_A11B_18FB2BAAE62A_.wvu.FilterData" localSheetId="0" hidden="1">'на 01.10.2019'!$A$7:$J$411</definedName>
    <definedName name="Z_19510E6E_7565_4AC2_BCB4_A345501456B6_.wvu.FilterData" localSheetId="0" hidden="1">'на 01.10.2019'!$A$7:$H$158</definedName>
    <definedName name="Z_197DC433_2311_4239_A28E_8D90CD4AEB73_.wvu.FilterData" localSheetId="0" hidden="1">'на 01.10.2019'!$A$7:$J$411</definedName>
    <definedName name="Z_19944AB6_3B70_4B1C_8696_B2E3AC2ED125_.wvu.FilterData" localSheetId="0" hidden="1">'на 01.10.2019'!$A$7:$J$411</definedName>
    <definedName name="Z_19A4AADC_FDEE_45BB_8FEE_0F5508EFB8E2_.wvu.FilterData" localSheetId="0" hidden="1">'на 01.10.2019'!$A$7:$J$411</definedName>
    <definedName name="Z_19B34FC3_E683_4280_90EE_7791220AE682_.wvu.FilterData" localSheetId="0" hidden="1">'на 01.10.2019'!$A$7:$J$411</definedName>
    <definedName name="Z_19E5B318_3123_4687_A10B_72F3BDA9A599_.wvu.FilterData" localSheetId="0" hidden="1">'на 01.10.2019'!$A$7:$J$411</definedName>
    <definedName name="Z_1A049C7C_CD0A_4889_B39E_1914732262E3_.wvu.FilterData" localSheetId="0" hidden="1">'на 01.10.2019'!$A$7:$J$411</definedName>
    <definedName name="Z_1ADD4354_436F_41C7_AFD6_B73FA2D9BC20_.wvu.FilterData" localSheetId="0" hidden="1">'на 01.10.2019'!$A$7:$J$411</definedName>
    <definedName name="Z_1B413C41_F5DB_4793_803B_D278F6A0BE2C_.wvu.FilterData" localSheetId="0" hidden="1">'на 01.10.2019'!$A$7:$J$411</definedName>
    <definedName name="Z_1B943BCB_9609_428B_963E_E25F01748D7C_.wvu.FilterData" localSheetId="0" hidden="1">'на 01.10.2019'!$A$7:$J$411</definedName>
    <definedName name="Z_1BA0A829_1467_4894_A294_9BFD1EA8F94D_.wvu.FilterData" localSheetId="0" hidden="1">'на 01.10.2019'!$A$7:$J$411</definedName>
    <definedName name="Z_1C384A54_E3F0_4C1E_862E_6CD9154B364F_.wvu.FilterData" localSheetId="0" hidden="1">'на 01.10.2019'!$A$7:$J$411</definedName>
    <definedName name="Z_1C3DA4EF_3676_4683_84F0_1C41D26FFC16_.wvu.FilterData" localSheetId="0" hidden="1">'на 01.10.2019'!$A$7:$J$411</definedName>
    <definedName name="Z_1C3DF549_BEC3_47F7_8F0B_A96D42597ECF_.wvu.FilterData" localSheetId="0" hidden="1">'на 01.10.2019'!$A$7:$H$158</definedName>
    <definedName name="Z_1C681B2A_8932_44D9_BF50_EA5DBCC10436_.wvu.FilterData" localSheetId="0" hidden="1">'на 01.10.2019'!$A$7:$H$158</definedName>
    <definedName name="Z_1CB0764B_554D_4C09_98DC_8DED9FC27F03_.wvu.FilterData" localSheetId="0" hidden="1">'на 01.10.2019'!$A$7:$J$411</definedName>
    <definedName name="Z_1CB0CE3F_75F2_462B_8FE5_E94B0D7D6C1F_.wvu.FilterData" localSheetId="0" hidden="1">'на 01.10.2019'!$A$7:$J$411</definedName>
    <definedName name="Z_1CB5C523_AFA5_43A8_9C28_9F12CFE5BE65_.wvu.FilterData" localSheetId="0" hidden="1">'на 01.10.2019'!$A$7:$J$411</definedName>
    <definedName name="Z_1CEF9102_6C60_416B_8820_19DA6CA2FF8F_.wvu.FilterData" localSheetId="0" hidden="1">'на 01.10.2019'!$A$7:$J$411</definedName>
    <definedName name="Z_1D2C2901_70D8_494F_B885_AA5F7F9A1D2E_.wvu.FilterData" localSheetId="0" hidden="1">'на 01.10.2019'!$A$7:$J$411</definedName>
    <definedName name="Z_1D546444_6D70_47F2_86F2_EDA85896BE29_.wvu.FilterData" localSheetId="0" hidden="1">'на 01.10.2019'!$A$7:$J$411</definedName>
    <definedName name="Z_1D797472_1425_44E0_B821_543CF555289A_.wvu.FilterData" localSheetId="0" hidden="1">'на 01.10.2019'!$A$7:$J$411</definedName>
    <definedName name="Z_1E88DC95_DDEB_4EE8_8544_5724B1E6FA94_.wvu.FilterData" localSheetId="0" hidden="1">'на 01.10.2019'!$A$7:$J$411</definedName>
    <definedName name="Z_1F274A4D_4DCC_44CA_A1BD_90B7EE180486_.wvu.FilterData" localSheetId="0" hidden="1">'на 01.10.2019'!$A$7:$H$158</definedName>
    <definedName name="Z_1F6B5B08_FAE9_43CF_A27B_EE7ACD6D4DF6_.wvu.FilterData" localSheetId="0" hidden="1">'на 01.10.2019'!$A$7:$J$411</definedName>
    <definedName name="Z_1F6FF066_5CAF_4FE9_9ABD_85517853573D_.wvu.FilterData" localSheetId="0" hidden="1">'на 01.10.2019'!$A$7:$J$411</definedName>
    <definedName name="Z_1F885BC0_FA2D_45E9_BC66_C7BA68F6529B_.wvu.FilterData" localSheetId="0" hidden="1">'на 01.10.2019'!$A$7:$J$411</definedName>
    <definedName name="Z_1FD02FF0_4DBF_48AF_BE48_54893718170B_.wvu.FilterData" localSheetId="0" hidden="1">'на 01.10.2019'!$A$7:$J$411</definedName>
    <definedName name="Z_1FF678B1_7F2B_4362_81E7_D3C79ED64B95_.wvu.FilterData" localSheetId="0" hidden="1">'на 01.10.2019'!$A$7:$H$158</definedName>
    <definedName name="Z_202A973C_D681_42B4_9905_A37D128193B3_.wvu.FilterData" localSheetId="0" hidden="1">'на 01.10.2019'!$A$7:$J$411</definedName>
    <definedName name="Z_20461DED_BCEE_4284_A6DA_6F07C40C8239_.wvu.FilterData" localSheetId="0" hidden="1">'на 01.10.2019'!$A$7:$J$411</definedName>
    <definedName name="Z_20A3EB12_07C5_4317_9D11_7C0131FF1F02_.wvu.FilterData" localSheetId="0" hidden="1">'на 01.10.2019'!$A$7:$J$411</definedName>
    <definedName name="Z_215E0AF3_2FB9_4AD2_85EB_5BB3A76EA017_.wvu.FilterData" localSheetId="0" hidden="1">'на 01.10.2019'!$A$7:$J$411</definedName>
    <definedName name="Z_216AEA56_C079_4104_83C7_B22F3C2C4895_.wvu.FilterData" localSheetId="0" hidden="1">'на 01.10.2019'!$A$7:$H$158</definedName>
    <definedName name="Z_2181C7D4_AA52_40AC_A808_5D532F9A4DB9_.wvu.FilterData" localSheetId="0" hidden="1">'на 01.10.2019'!$A$7:$H$158</definedName>
    <definedName name="Z_222CB208_6EE7_4ACF_9056_A80606B8DEAE_.wvu.FilterData" localSheetId="0" hidden="1">'на 01.10.2019'!$A$7:$J$411</definedName>
    <definedName name="Z_22A3361C_6866_4206_B8FA_E848438D95B8_.wvu.FilterData" localSheetId="0" hidden="1">'на 01.10.2019'!$A$7:$H$158</definedName>
    <definedName name="Z_23D71F5A_A534_4F07_942A_44ED3D76C570_.wvu.FilterData" localSheetId="0" hidden="1">'на 01.10.2019'!$A$7:$J$411</definedName>
    <definedName name="Z_24648CF3_B608_41C2_86D6_82A173782245_.wvu.FilterData" localSheetId="0" hidden="1">'на 01.10.2019'!$A$7:$J$411</definedName>
    <definedName name="Z_246D425F_E7DE_4F74_93E1_1CA6487BB7AF_.wvu.FilterData" localSheetId="0" hidden="1">'на 01.10.2019'!$A$7:$J$411</definedName>
    <definedName name="Z_24860D1B_9CB0_4DBB_9F9A_A7B23A9FBD9E_.wvu.FilterData" localSheetId="0" hidden="1">'на 01.10.2019'!$A$7:$J$411</definedName>
    <definedName name="Z_24D1D1DF_90B3_41D1_82E1_05DE887CC58D_.wvu.FilterData" localSheetId="0" hidden="1">'на 01.10.2019'!$A$7:$H$158</definedName>
    <definedName name="Z_24E5C1BC_322C_4FEF_B964_F0DCC04482C1_.wvu.Cols" localSheetId="0" hidden="1">'на 01.10.2019'!#REF!,'на 01.10.2019'!#REF!</definedName>
    <definedName name="Z_24E5C1BC_322C_4FEF_B964_F0DCC04482C1_.wvu.FilterData" localSheetId="0" hidden="1">'на 01.10.2019'!$A$7:$H$158</definedName>
    <definedName name="Z_24E5C1BC_322C_4FEF_B964_F0DCC04482C1_.wvu.Rows" localSheetId="0" hidden="1">'на 01.10.2019'!#REF!</definedName>
    <definedName name="Z_25997FFA_90F9_4B4A_8C73_3E119DFE9BDB_.wvu.FilterData" localSheetId="0" hidden="1">'на 01.10.2019'!$A$7:$J$411</definedName>
    <definedName name="Z_25DD804F_4FCB_49C0_B290_F226E6C8FC4D_.wvu.FilterData" localSheetId="0" hidden="1">'на 01.10.2019'!$A$7:$J$411</definedName>
    <definedName name="Z_25F305AA_6420_44FE_A658_6597DFDEDA7F_.wvu.FilterData" localSheetId="0" hidden="1">'на 01.10.2019'!$A$7:$J$411</definedName>
    <definedName name="Z_26390C63_E690_4CD6_B911_4F7F9CCE06AD_.wvu.FilterData" localSheetId="0" hidden="1">'на 01.10.2019'!$A$7:$J$411</definedName>
    <definedName name="Z_2647282E_5B25_4148_AAD9_72AB0A3F24C4_.wvu.FilterData" localSheetId="0" hidden="1">'на 01.10.2019'!$A$3:$K$195</definedName>
    <definedName name="Z_26E7CD7D_71FD_4075_B268_E6444384CE7D_.wvu.FilterData" localSheetId="0" hidden="1">'на 01.10.2019'!$A$7:$H$158</definedName>
    <definedName name="Z_271A6422_0558_45A4_90D0_4FBBFA0C466A_.wvu.FilterData" localSheetId="0" hidden="1">'на 01.10.2019'!$A$7:$J$411</definedName>
    <definedName name="Z_2751B79E_F60F_449F_9B1A_ED01F0EE4A3F_.wvu.FilterData" localSheetId="0" hidden="1">'на 01.10.2019'!$A$7:$J$411</definedName>
    <definedName name="Z_28008BE5_0693_468D_890E_2AE562EDDFCA_.wvu.FilterData" localSheetId="0" hidden="1">'на 01.10.2019'!$A$7:$H$158</definedName>
    <definedName name="Z_282F013D_E5B1_4C17_8727_7949891CEFC8_.wvu.FilterData" localSheetId="0" hidden="1">'на 01.10.2019'!$A$7:$J$411</definedName>
    <definedName name="Z_28E41E88_388C_4DFB_9AF5_1D40B3E9E104_.wvu.FilterData" localSheetId="0" hidden="1">'на 01.10.2019'!$A$7:$J$411</definedName>
    <definedName name="Z_28E4EEA1_2ECD_4F92_886B_4623628382D4_.wvu.FilterData" localSheetId="0" hidden="1">'на 01.10.2019'!$A$7:$J$411</definedName>
    <definedName name="Z_2932A736_9A81_4C2B_931E_457899534006_.wvu.FilterData" localSheetId="0" hidden="1">'на 01.10.2019'!$A$7:$J$411</definedName>
    <definedName name="Z_29A3F31E_AA0E_4520_83F3_6EDE69E47FB4_.wvu.FilterData" localSheetId="0" hidden="1">'на 01.10.2019'!$A$7:$J$411</definedName>
    <definedName name="Z_29D1C55E_0AE0_4CA9_A4C9_F358DEE7E9AD_.wvu.FilterData" localSheetId="0" hidden="1">'на 01.10.2019'!$A$7:$J$411</definedName>
    <definedName name="Z_29D71C82_2577_4FF3_9305_7EF7756DC376_.wvu.FilterData" localSheetId="0" hidden="1">'на 01.10.2019'!$A$7:$J$411</definedName>
    <definedName name="Z_2A075779_EE89_4995_9517_DAD5135FF513_.wvu.FilterData" localSheetId="0" hidden="1">'на 01.10.2019'!$A$7:$J$411</definedName>
    <definedName name="Z_2A1C394E_EC37_4AB7_9E3A_0759931D8CFD_.wvu.FilterData" localSheetId="0" hidden="1">'на 01.10.2019'!$A$7:$J$411</definedName>
    <definedName name="Z_2A567982_7892_4F86_A16D_3A26E4C78607_.wvu.FilterData" localSheetId="0" hidden="1">'на 01.10.2019'!$A$7:$J$411</definedName>
    <definedName name="Z_2A6F2DEB_E43C_4851_BD61_C2D3E4DD465D_.wvu.FilterData" localSheetId="0" hidden="1">'на 01.10.2019'!$A$7:$J$411</definedName>
    <definedName name="Z_2A9D3288_FE38_46DD_A0BD_6FD4437B54BF_.wvu.FilterData" localSheetId="0" hidden="1">'на 01.10.2019'!$A$7:$J$411</definedName>
    <definedName name="Z_2B4EF399_1F78_4650_9196_70339D27DB54_.wvu.FilterData" localSheetId="0" hidden="1">'на 01.10.2019'!$A$7:$J$411</definedName>
    <definedName name="Z_2B67E997_66AF_4883_9EE5_9876648FDDE9_.wvu.FilterData" localSheetId="0" hidden="1">'на 01.10.2019'!$A$7:$J$411</definedName>
    <definedName name="Z_2B6BAC9D_8ECF_4B5C_AEA7_CCE1C0524E55_.wvu.FilterData" localSheetId="0" hidden="1">'на 01.10.2019'!$A$7:$J$411</definedName>
    <definedName name="Z_2C029299_5EEC_4151_A9E2_241D31E08692_.wvu.FilterData" localSheetId="0" hidden="1">'на 01.10.2019'!$A$7:$J$411</definedName>
    <definedName name="Z_2C43A648_766E_499E_95B2_EA6F7EA791D4_.wvu.FilterData" localSheetId="0" hidden="1">'на 01.10.2019'!$A$7:$J$411</definedName>
    <definedName name="Z_2C47EAD7_6B0B_40AB_9599_0BF3302E35F1_.wvu.FilterData" localSheetId="0" hidden="1">'на 01.10.2019'!$A$7:$H$158</definedName>
    <definedName name="Z_2C83C5CF_2113_4A26_AC8F_B29994F8C20B_.wvu.FilterData" localSheetId="0" hidden="1">'на 01.10.2019'!$A$7:$J$411</definedName>
    <definedName name="Z_2CA13149_FCDD_4675_859E_83B5251A0804_.wvu.FilterData" localSheetId="0" hidden="1">'на 01.10.2019'!$A$7:$J$411</definedName>
    <definedName name="Z_2CD18B03_71F5_4B8A_8C6C_592F5A66335B_.wvu.FilterData" localSheetId="0" hidden="1">'на 01.10.2019'!$A$7:$J$411</definedName>
    <definedName name="Z_2D011736_53B8_48A8_8C2E_71DD995F6546_.wvu.FilterData" localSheetId="0" hidden="1">'на 01.10.2019'!$A$7:$J$411</definedName>
    <definedName name="Z_2D540280_F40F_4530_A32A_1FF2E78E7147_.wvu.FilterData" localSheetId="0" hidden="1">'на 01.10.2019'!$A$7:$J$411</definedName>
    <definedName name="Z_2D918A37_6905_4BEF_BC3A_DA45E968DAC3_.wvu.FilterData" localSheetId="0" hidden="1">'на 01.10.2019'!$A$7:$H$158</definedName>
    <definedName name="Z_2D97755C_B099_4001_9C5F_12A88788A461_.wvu.FilterData" localSheetId="0" hidden="1">'на 01.10.2019'!$A$7:$J$411</definedName>
    <definedName name="Z_2DCF6207_B24B_43F5_B844_6C1E92F9CADA_.wvu.FilterData" localSheetId="0" hidden="1">'на 01.10.2019'!$A$7:$J$411</definedName>
    <definedName name="Z_2DF88C31_E5A0_4DFE_877D_5A31D3992603_.wvu.Rows" localSheetId="0" hidden="1">'на 01.10.2019'!#REF!,'на 01.10.2019'!#REF!,'на 01.10.2019'!#REF!,'на 01.10.2019'!#REF!,'на 01.10.2019'!#REF!,'на 01.10.2019'!#REF!,'на 01.10.2019'!#REF!,'на 01.10.2019'!#REF!,'на 01.10.2019'!#REF!,'на 01.10.2019'!#REF!,'на 01.10.2019'!#REF!</definedName>
    <definedName name="Z_2F3BAFC5_8792_4BC0_833F_5CB9ACB14A14_.wvu.FilterData" localSheetId="0" hidden="1">'на 01.10.2019'!$A$7:$H$158</definedName>
    <definedName name="Z_2F3DE7DB_1DEA_4A0C_88EC_B05C9EEC768F_.wvu.FilterData" localSheetId="0" hidden="1">'на 01.10.2019'!$A$7:$J$411</definedName>
    <definedName name="Z_2F72C4E3_E946_4870_A59B_C47D17A3E8B0_.wvu.FilterData" localSheetId="0" hidden="1">'на 01.10.2019'!$A$7:$J$411</definedName>
    <definedName name="Z_2F7AC811_CA37_46E3_866E_6E10DF43054A_.wvu.FilterData" localSheetId="0" hidden="1">'на 01.10.2019'!$A$7:$J$411</definedName>
    <definedName name="Z_2FAB8F10_5F5A_4B70_9158_E79B14A6565A_.wvu.FilterData" localSheetId="0" hidden="1">'на 01.10.2019'!$A$7:$J$411</definedName>
    <definedName name="Z_300D3722_BC5B_4EFC_A306_CB3461E96075_.wvu.FilterData" localSheetId="0" hidden="1">'на 01.10.2019'!$A$7:$J$411</definedName>
    <definedName name="Z_3023B4E6_3B5A_4EE2_B0CD_0EB8476E923A_.wvu.FilterData" localSheetId="0" hidden="1">'на 01.10.2019'!$A$7:$J$411</definedName>
    <definedName name="Z_30325303_BF31_42D5_AC1B_F6902B32CA33_.wvu.FilterData" localSheetId="0" hidden="1">'на 01.10.2019'!$A$7:$J$411</definedName>
    <definedName name="Z_308AF0B3_EE19_4841_BBC0_915C9A7203E9_.wvu.FilterData" localSheetId="0" hidden="1">'на 01.10.2019'!$A$7:$J$411</definedName>
    <definedName name="Z_30F94082_E7C8_4DE7_AE26_19B3A4317363_.wvu.FilterData" localSheetId="0" hidden="1">'на 01.10.2019'!$A$7:$J$411</definedName>
    <definedName name="Z_315B3829_E75D_48BB_A407_88A96C0D6A4B_.wvu.FilterData" localSheetId="0" hidden="1">'на 01.10.2019'!$A$7:$J$411</definedName>
    <definedName name="Z_3169E1B8_6971_4325_933B_3FDE2BEB6DA0_.wvu.FilterData" localSheetId="0" hidden="1">'на 01.10.2019'!$A$7:$J$411</definedName>
    <definedName name="Z_316B9C14_7546_49E5_A384_4190EC7682DE_.wvu.FilterData" localSheetId="0" hidden="1">'на 01.10.2019'!$A$7:$J$411</definedName>
    <definedName name="Z_31985263_3556_4B71_A26F_62706F49B320_.wvu.FilterData" localSheetId="0" hidden="1">'на 01.10.2019'!$A$7:$H$158</definedName>
    <definedName name="Z_31C5283F_7633_4B8A_ADD5_7EB245AE899F_.wvu.FilterData" localSheetId="0" hidden="1">'на 01.10.2019'!$A$7:$J$411</definedName>
    <definedName name="Z_31E849A6_B4EF_45EE_ADBC_BDC56906C3E6_.wvu.FilterData" localSheetId="0" hidden="1">'на 01.10.2019'!$A$7:$J$411</definedName>
    <definedName name="Z_31EABA3C_DD8D_46BF_85B1_09527EF8E816_.wvu.FilterData" localSheetId="0" hidden="1">'на 01.10.2019'!$A$7:$H$158</definedName>
    <definedName name="Z_320B1B6B_1198_44A6_8D72_260589D02390_.wvu.FilterData" localSheetId="0" hidden="1">'на 01.10.2019'!$A$7:$J$411</definedName>
    <definedName name="Z_328B1FBD_B9E0_4F8C_AA1F_438ED0F19823_.wvu.FilterData" localSheetId="0" hidden="1">'на 01.10.2019'!$A$7:$J$411</definedName>
    <definedName name="Z_32F81156_0F3B_49A8_B56D_9A01AA7C97FE_.wvu.FilterData" localSheetId="0" hidden="1">'на 01.10.2019'!$A$7:$J$411</definedName>
    <definedName name="Z_33081AFE_875F_4448_8DBB_C2288E582829_.wvu.FilterData" localSheetId="0" hidden="1">'на 01.10.2019'!$A$7:$J$411</definedName>
    <definedName name="Z_33725023_9491_4856_AC32_391D3DCA1E13_.wvu.FilterData" localSheetId="0" hidden="1">'на 01.10.2019'!$A$7:$J$411</definedName>
    <definedName name="Z_33995DBE_E7D5_4BC5_96C4_CB599185238D_.wvu.FilterData" localSheetId="0" hidden="1">'на 01.10.2019'!$A$7:$J$411</definedName>
    <definedName name="Z_33F06620_89E2_4BA8_BAB0_6A7070FEBD8A_.wvu.FilterData" localSheetId="0" hidden="1">'на 01.10.2019'!$A$7:$J$411</definedName>
    <definedName name="Z_34587A22_A707_48EC_A6D8_8CA0D443CB5A_.wvu.FilterData" localSheetId="0" hidden="1">'на 01.10.2019'!$A$7:$J$411</definedName>
    <definedName name="Z_349EEACA_C7A1_441E_BFE3_096E57329F7C_.wvu.FilterData" localSheetId="0" hidden="1">'на 01.10.2019'!$A$7:$J$411</definedName>
    <definedName name="Z_34E97F8E_B808_4C29_AFA8_24160BA8B576_.wvu.FilterData" localSheetId="0" hidden="1">'на 01.10.2019'!$A$7:$H$158</definedName>
    <definedName name="Z_354643EC_374D_4252_A3BA_624B9338CCF6_.wvu.FilterData" localSheetId="0" hidden="1">'на 01.10.2019'!$A$7:$J$411</definedName>
    <definedName name="Z_356902C5_CBA1_407E_849C_39B6CAAFCD34_.wvu.FilterData" localSheetId="0" hidden="1">'на 01.10.2019'!$A$7:$J$411</definedName>
    <definedName name="Z_356FBDD5_3775_4781_9E0A_901095CE6157_.wvu.FilterData" localSheetId="0" hidden="1">'на 01.10.2019'!$A$7:$J$411</definedName>
    <definedName name="Z_3597F15D_13FB_47E4_B2D7_0713796F1B32_.wvu.FilterData" localSheetId="0" hidden="1">'на 01.10.2019'!$A$7:$H$158</definedName>
    <definedName name="Z_35A82584_BCCD_413D_BF58_739C849379E3_.wvu.FilterData" localSheetId="0" hidden="1">'на 01.10.2019'!$A$7:$J$411</definedName>
    <definedName name="Z_35ACC04C_1574_41FF_A750_E4D141D78D72_.wvu.FilterData" localSheetId="0" hidden="1">'на 01.10.2019'!$A$7:$J$411</definedName>
    <definedName name="Z_36279478_DEDD_46A7_8B6D_9500CB65A35C_.wvu.FilterData" localSheetId="0" hidden="1">'на 01.10.2019'!$A$7:$H$158</definedName>
    <definedName name="Z_36282042_958F_4D98_9515_9E9271F26AA2_.wvu.FilterData" localSheetId="0" hidden="1">'на 01.10.2019'!$A$7:$H$158</definedName>
    <definedName name="Z_36483E9A_03E9_431F_B24B_73C77EA6547E_.wvu.FilterData" localSheetId="0" hidden="1">'на 01.10.2019'!$A$7:$J$411</definedName>
    <definedName name="Z_368728BB_F981_4DE3_8F4E_C77C2580C6B3_.wvu.FilterData" localSheetId="0" hidden="1">'на 01.10.2019'!$A$7:$J$411</definedName>
    <definedName name="Z_36AEB3FF_FCBC_4E21_8EFE_F20781816ED3_.wvu.FilterData" localSheetId="0" hidden="1">'на 01.10.2019'!$A$7:$H$158</definedName>
    <definedName name="Z_371CA4AD_891B_4B1D_9403_45AB26546607_.wvu.FilterData" localSheetId="0" hidden="1">'на 01.10.2019'!$A$7:$J$411</definedName>
    <definedName name="Z_375FD1ED_0F0C_4C78_AE3D_1D583BC74E47_.wvu.FilterData" localSheetId="0" hidden="1">'на 01.10.2019'!$A$7:$J$411</definedName>
    <definedName name="Z_3780FC5F_184E_406C_B40E_6BE29406408E_.wvu.FilterData" localSheetId="0" hidden="1">'на 01.10.2019'!$A$7:$J$411</definedName>
    <definedName name="Z_3789C719_2C4D_4FFB_B9EF_5AA095975824_.wvu.FilterData" localSheetId="0" hidden="1">'на 01.10.2019'!$A$7:$J$411</definedName>
    <definedName name="Z_37F8CE32_8CE8_4D95_9C0E_63112E6EFFE9_.wvu.Cols" localSheetId="0" hidden="1">'на 01.10.2019'!#REF!</definedName>
    <definedName name="Z_37F8CE32_8CE8_4D95_9C0E_63112E6EFFE9_.wvu.FilterData" localSheetId="0" hidden="1">'на 01.10.2019'!$A$7:$H$158</definedName>
    <definedName name="Z_37F8CE32_8CE8_4D95_9C0E_63112E6EFFE9_.wvu.PrintArea" localSheetId="0" hidden="1">'на 01.10.2019'!$A$1:$J$158</definedName>
    <definedName name="Z_37F8CE32_8CE8_4D95_9C0E_63112E6EFFE9_.wvu.PrintTitles" localSheetId="0" hidden="1">'на 01.10.2019'!$5:$8</definedName>
    <definedName name="Z_37F8CE32_8CE8_4D95_9C0E_63112E6EFFE9_.wvu.Rows" localSheetId="0" hidden="1">'на 01.10.2019'!#REF!,'на 01.10.2019'!#REF!,'на 01.10.2019'!#REF!,'на 01.10.2019'!#REF!,'на 01.10.2019'!#REF!,'на 01.10.2019'!#REF!,'на 01.10.2019'!#REF!,'на 01.10.2019'!#REF!,'на 01.10.2019'!#REF!,'на 01.10.2019'!#REF!,'на 01.10.2019'!#REF!,'на 01.10.2019'!#REF!,'на 01.10.2019'!#REF!,'на 01.10.2019'!#REF!,'на 01.10.2019'!#REF!,'на 01.10.2019'!#REF!,'на 01.10.2019'!#REF!</definedName>
    <definedName name="Z_386EE007_6994_4AA6_8824_D461BF01F1EA_.wvu.FilterData" localSheetId="0" hidden="1">'на 01.10.2019'!$A$7:$J$411</definedName>
    <definedName name="Z_394FB935_0201_44F8_9182_26C511D48F51_.wvu.FilterData" localSheetId="0" hidden="1">'на 01.10.2019'!$A$7:$J$411</definedName>
    <definedName name="Z_39897EE2_53F6_432A_9A7F_7DBB2FBB08E4_.wvu.FilterData" localSheetId="0" hidden="1">'на 01.10.2019'!$A$7:$J$411</definedName>
    <definedName name="Z_39BDB0EB_9BA4_409E_B505_137EC009426F_.wvu.FilterData" localSheetId="0" hidden="1">'на 01.10.2019'!$A$7:$J$411</definedName>
    <definedName name="Z_39C96D4E_1C4D_4F18_8517_A4E3C24B1712_.wvu.FilterData" localSheetId="0" hidden="1">'на 01.10.2019'!$A$7:$J$411</definedName>
    <definedName name="Z_3A08D49D_7322_4FD5_90D4_F8436B9BCFE3_.wvu.FilterData" localSheetId="0" hidden="1">'на 01.10.2019'!$A$7:$J$411</definedName>
    <definedName name="Z_3A152827_EFCD_4FCD_A4F0_81C604FF3F88_.wvu.FilterData" localSheetId="0" hidden="1">'на 01.10.2019'!$A$7:$J$411</definedName>
    <definedName name="Z_3A3C36BB_10E7_4C1E_B0B9_7B6ED7A3EB3A_.wvu.FilterData" localSheetId="0" hidden="1">'на 01.10.2019'!$A$7:$J$411</definedName>
    <definedName name="Z_3A3DB971_386F_40FA_8DD4_4A74AFE3B4C9_.wvu.FilterData" localSheetId="0" hidden="1">'на 01.10.2019'!$A$7:$J$411</definedName>
    <definedName name="Z_3AAEA08B_779A_471D_BFA0_0D98BF9A4FAD_.wvu.FilterData" localSheetId="0" hidden="1">'на 01.10.2019'!$A$7:$H$158</definedName>
    <definedName name="Z_3ABBA6B1_F69F_4AC7_8A6D_97A73D7030DF_.wvu.FilterData" localSheetId="0" hidden="1">'на 01.10.2019'!$A$7:$J$411</definedName>
    <definedName name="Z_3B9A8A09_51D3_4E7C_A285_7AC18DD1651A_.wvu.FilterData" localSheetId="0" hidden="1">'на 01.10.2019'!$A$7:$J$411</definedName>
    <definedName name="Z_3C664174_3E98_4762_A560_3810A313981F_.wvu.FilterData" localSheetId="0" hidden="1">'на 01.10.2019'!$A$7:$J$411</definedName>
    <definedName name="Z_3C9F72CF_10C2_48CF_BBB6_A2B9A1393F37_.wvu.FilterData" localSheetId="0" hidden="1">'на 01.10.2019'!$A$7:$H$158</definedName>
    <definedName name="Z_3CBCA6B7_5D7C_44A4_844A_26E2A61FDE86_.wvu.FilterData" localSheetId="0" hidden="1">'на 01.10.2019'!$A$7:$J$411</definedName>
    <definedName name="Z_3CF5067B_C0BF_4885_AAB9_F758BBB164A0_.wvu.FilterData" localSheetId="0" hidden="1">'на 01.10.2019'!$A$7:$J$411</definedName>
    <definedName name="Z_3D1280C8_646B_4BB2_862F_8A8207220C6A_.wvu.FilterData" localSheetId="0" hidden="1">'на 01.10.2019'!$A$7:$H$158</definedName>
    <definedName name="Z_3D12D47D_2661_467F_878A_C80F625F0D27_.wvu.FilterData" localSheetId="0" hidden="1">'на 01.10.2019'!$A$7:$J$411</definedName>
    <definedName name="Z_3D221415_9606_4173_A756_975B19400305_.wvu.FilterData" localSheetId="0" hidden="1">'на 01.10.2019'!$A$7:$J$411</definedName>
    <definedName name="Z_3D4245D9_9AB3_43FE_97D0_205A6EA7E6E4_.wvu.FilterData" localSheetId="0" hidden="1">'на 01.10.2019'!$A$7:$J$411</definedName>
    <definedName name="Z_3D5A28D4_CB7B_405C_9FFF_EB22C14AB77F_.wvu.FilterData" localSheetId="0" hidden="1">'на 01.10.2019'!$A$7:$J$411</definedName>
    <definedName name="Z_3D6E136A_63AE_4912_A965_BD438229D989_.wvu.FilterData" localSheetId="0" hidden="1">'на 01.10.2019'!$A$7:$J$411</definedName>
    <definedName name="Z_3D767291_F26D_442B_900B_2A17CA4A2D3C_.wvu.FilterData" localSheetId="0" hidden="1">'на 01.10.2019'!$A$7:$J$411</definedName>
    <definedName name="Z_3DB4F6FC_CE58_4083_A6ED_88DCB901BB99_.wvu.FilterData" localSheetId="0" hidden="1">'на 01.10.2019'!$A$7:$H$158</definedName>
    <definedName name="Z_3E14FD86_95B1_4D0E_A8F6_A4FFDE0E3FF0_.wvu.FilterData" localSheetId="0" hidden="1">'на 01.10.2019'!$A$7:$J$411</definedName>
    <definedName name="Z_3E7BBA27_FCB5_4D66_864C_8656009B9E88_.wvu.FilterData" localSheetId="0" hidden="1">'на 01.10.2019'!$A$3:$K$195</definedName>
    <definedName name="Z_3EEA7E1A_5F2B_4408_A34C_1F0223B5B245_.wvu.FilterData" localSheetId="0" hidden="1">'на 01.10.2019'!$A$7:$J$411</definedName>
    <definedName name="Z_3F0F098D_D998_48FD_BB26_7A5537CB4DC9_.wvu.FilterData" localSheetId="0" hidden="1">'на 01.10.2019'!$A$7:$J$411</definedName>
    <definedName name="Z_3F4B50A3_77F4_4415_B0BF_C7AAD2F22592_.wvu.FilterData" localSheetId="0" hidden="1">'на 01.10.2019'!$A$7:$J$411</definedName>
    <definedName name="Z_3F4E18FA_E0CE_43C2_A7F4_5CAE036892ED_.wvu.FilterData" localSheetId="0" hidden="1">'на 01.10.2019'!$A$7:$J$411</definedName>
    <definedName name="Z_3F7954D6_04C1_4B23_AE36_0FF9609A2280_.wvu.FilterData" localSheetId="0" hidden="1">'на 01.10.2019'!$A$7:$J$411</definedName>
    <definedName name="Z_3F839701_87D5_496C_AD9C_2B5AE5742513_.wvu.FilterData" localSheetId="0" hidden="1">'на 01.10.2019'!$A$7:$J$411</definedName>
    <definedName name="Z_3FE8ACF3_2097_4BA9_8230_2DBD30F09632_.wvu.FilterData" localSheetId="0" hidden="1">'на 01.10.2019'!$A$7:$J$411</definedName>
    <definedName name="Z_3FEA0B99_83A0_4934_91F1_66BC8E596ABB_.wvu.FilterData" localSheetId="0" hidden="1">'на 01.10.2019'!$A$7:$J$411</definedName>
    <definedName name="Z_3FEDCFF8_5450_469D_9A9E_38AB8819A083_.wvu.FilterData" localSheetId="0" hidden="1">'на 01.10.2019'!$A$7:$J$411</definedName>
    <definedName name="Z_402DFE3F_A5E1_41E8_BB4F_E3062FAE22D8_.wvu.FilterData" localSheetId="0" hidden="1">'на 01.10.2019'!$A$7:$J$411</definedName>
    <definedName name="Z_403313B7_B74E_4D03_8AB9_B2A52A5BA330_.wvu.FilterData" localSheetId="0" hidden="1">'на 01.10.2019'!$A$7:$H$158</definedName>
    <definedName name="Z_4055661A_C391_44E3_B71B_DF824D593415_.wvu.FilterData" localSheetId="0" hidden="1">'на 01.10.2019'!$A$7:$H$158</definedName>
    <definedName name="Z_413E8ADC_60FE_4AEB_A365_51405ED7DAEF_.wvu.FilterData" localSheetId="0" hidden="1">'на 01.10.2019'!$A$7:$J$411</definedName>
    <definedName name="Z_415B8653_FE9C_472E_85AE_9CFA9B00FD5E_.wvu.FilterData" localSheetId="0" hidden="1">'на 01.10.2019'!$A$7:$H$158</definedName>
    <definedName name="Z_418F9F46_9018_4AFC_A504_8CA60A905B83_.wvu.FilterData" localSheetId="0" hidden="1">'на 01.10.2019'!$A$7:$J$411</definedName>
    <definedName name="Z_41A2847A_411A_4D8D_8669_7A8FD6A7F9E8_.wvu.FilterData" localSheetId="0" hidden="1">'на 01.10.2019'!$A$7:$J$411</definedName>
    <definedName name="Z_41C6EAF5_F389_4A73_A5DF_3E2ABACB9DC1_.wvu.FilterData" localSheetId="0" hidden="1">'на 01.10.2019'!$A$7:$J$411</definedName>
    <definedName name="Z_422AF1DB_ADD9_4056_90D1_EF57FA0619FA_.wvu.FilterData" localSheetId="0" hidden="1">'на 01.10.2019'!$A$7:$J$411</definedName>
    <definedName name="Z_423AE2BD_6FE7_4E39_8400_BD8A00496896_.wvu.FilterData" localSheetId="0" hidden="1">'на 01.10.2019'!$A$7:$J$411</definedName>
    <definedName name="Z_42BF13A9_20A4_4030_912B_F63923E11DBF_.wvu.FilterData" localSheetId="0" hidden="1">'на 01.10.2019'!$A$7:$J$411</definedName>
    <definedName name="Z_4388DD05_A74C_4C1C_A344_6EEDB2F4B1B0_.wvu.FilterData" localSheetId="0" hidden="1">'на 01.10.2019'!$A$7:$H$158</definedName>
    <definedName name="Z_43F7D742_5383_4CCE_A058_3A12F3676DF6_.wvu.FilterData" localSheetId="0" hidden="1">'на 01.10.2019'!$A$7:$J$411</definedName>
    <definedName name="Z_445590C0_7350_4A17_AB85_F8DCF9494ECC_.wvu.FilterData" localSheetId="0" hidden="1">'на 01.10.2019'!$A$7:$H$158</definedName>
    <definedName name="Z_448249C8_AE56_4244_9A71_332B9BB563B1_.wvu.FilterData" localSheetId="0" hidden="1">'на 01.10.2019'!$A$7:$J$411</definedName>
    <definedName name="Z_4500807F_0E0F_40C0_A6A6_F5F607F7BCF2_.wvu.FilterData" localSheetId="0" hidden="1">'на 01.10.2019'!$A$7:$J$411</definedName>
    <definedName name="Z_4518508D_B738_485B_8F09_2B48028E59D4_.wvu.FilterData" localSheetId="0" hidden="1">'на 01.10.2019'!$A$7:$J$411</definedName>
    <definedName name="Z_45394FC2_181E_425F_9DFF_B16FB4463D36_.wvu.FilterData" localSheetId="0" hidden="1">'на 01.10.2019'!$A$7:$J$411</definedName>
    <definedName name="Z_45D27932_FD3D_46DE_B431_4E5606457D7F_.wvu.FilterData" localSheetId="0" hidden="1">'на 01.10.2019'!$A$7:$H$158</definedName>
    <definedName name="Z_45DE1976_7F07_4EB4_8A9C_FB72D060BEFA_.wvu.FilterData" localSheetId="0" hidden="1">'на 01.10.2019'!$A$7:$J$411</definedName>
    <definedName name="Z_45DE1976_7F07_4EB4_8A9C_FB72D060BEFA_.wvu.PrintArea" localSheetId="0" hidden="1">'на 01.10.2019'!$A$1:$J$196</definedName>
    <definedName name="Z_45DE1976_7F07_4EB4_8A9C_FB72D060BEFA_.wvu.PrintTitles" localSheetId="0" hidden="1">'на 01.10.2019'!$5:$8</definedName>
    <definedName name="Z_463A6E53_B01C_47C1_A90D_6BF2068600E6_.wvu.FilterData" localSheetId="0" hidden="1">'на 01.10.2019'!$A$7:$J$411</definedName>
    <definedName name="Z_463F3E4B_81D6_4261_A251_5FB4227E67B1_.wvu.FilterData" localSheetId="0" hidden="1">'на 01.10.2019'!$A$7:$J$411</definedName>
    <definedName name="Z_4646AC6A_1AED_414D_9F5A_8C20F4393FAC_.wvu.FilterData" localSheetId="0" hidden="1">'на 01.10.2019'!$A$7:$J$411</definedName>
    <definedName name="Z_464A6675_A54C_47A6_87B3_7B4DF2961434_.wvu.FilterData" localSheetId="0" hidden="1">'на 01.10.2019'!$A$7:$J$411</definedName>
    <definedName name="Z_46710F25_253B_4E24_937C_29641ECA4F50_.wvu.FilterData" localSheetId="0" hidden="1">'на 01.10.2019'!$A$7:$J$411</definedName>
    <definedName name="Z_46EDADFA_EC35_46D3_9137_2B694BF910BA_.wvu.FilterData" localSheetId="0" hidden="1">'на 01.10.2019'!$A$7:$J$411</definedName>
    <definedName name="Z_474B57ED_4959_4C17_9ED5_42840CC1EF1F_.wvu.FilterData" localSheetId="0" hidden="1">'на 01.10.2019'!$A$7:$J$411</definedName>
    <definedName name="Z_4765959C_9F0B_44DF_B00A_10C6BB8CF204_.wvu.FilterData" localSheetId="0" hidden="1">'на 01.10.2019'!$A$7:$J$411</definedName>
    <definedName name="Z_476DBA6E_91D1_4913_8987_DE65424E41FC_.wvu.FilterData" localSheetId="0" hidden="1">'на 01.10.2019'!$A$7:$J$411</definedName>
    <definedName name="Z_477D6B5D_325A_45EE_9C5E_7F9C11D6E1EF_.wvu.FilterData" localSheetId="0" hidden="1">'на 01.10.2019'!$A$7:$J$411</definedName>
    <definedName name="Z_47A8A680_8C4D_4709_925D_1B1D9945DCD8_.wvu.FilterData" localSheetId="0" hidden="1">'на 01.10.2019'!$A$7:$J$411</definedName>
    <definedName name="Z_47BCB1EA_366A_4F56_B866_A7D2D6FB6413_.wvu.FilterData" localSheetId="0" hidden="1">'на 01.10.2019'!$A$7:$J$411</definedName>
    <definedName name="Z_47CE02E9_7BC4_47FC_9B44_1B5CC8466C98_.wvu.FilterData" localSheetId="0" hidden="1">'на 01.10.2019'!$A$7:$J$411</definedName>
    <definedName name="Z_47DE35B6_B347_4C65_8E49_C2008CA773EB_.wvu.FilterData" localSheetId="0" hidden="1">'на 01.10.2019'!$A$7:$H$158</definedName>
    <definedName name="Z_47E54F1A_929E_4350_846F_D427E0D466DD_.wvu.FilterData" localSheetId="0" hidden="1">'на 01.10.2019'!$A$7:$J$411</definedName>
    <definedName name="Z_486156AC_4370_4C02_BA8A_CB9B49D1A8EC_.wvu.FilterData" localSheetId="0" hidden="1">'на 01.10.2019'!$A$7:$J$411</definedName>
    <definedName name="Z_4861CA5D_AAF5_4F79_B1FC_28136A948C67_.wvu.FilterData" localSheetId="0" hidden="1">'на 01.10.2019'!$A$7:$J$411</definedName>
    <definedName name="Z_48DA5D36_0C58_49EA_8441_4706633948A7_.wvu.FilterData" localSheetId="0" hidden="1">'на 01.10.2019'!$A$7:$J$411</definedName>
    <definedName name="Z_490A2F1C_31D3_46A4_90C2_4FE00A2A3110_.wvu.FilterData" localSheetId="0" hidden="1">'на 01.10.2019'!$A$7:$J$411</definedName>
    <definedName name="Z_494248FA_238D_478D_A4F9_307A931FFEE2_.wvu.FilterData" localSheetId="0" hidden="1">'на 01.10.2019'!$A$7:$J$411</definedName>
    <definedName name="Z_495CB41C_9D74_45FB_9A3C_30411D304A3A_.wvu.FilterData" localSheetId="0" hidden="1">'на 01.10.2019'!$A$7:$J$411</definedName>
    <definedName name="Z_49C7329D_3247_4713_BC9A_64F0EE2B0B3C_.wvu.FilterData" localSheetId="0" hidden="1">'на 01.10.2019'!$A$7:$J$411</definedName>
    <definedName name="Z_49E10B09_97E3_41C9_892E_7D9C5DFF5740_.wvu.FilterData" localSheetId="0" hidden="1">'на 01.10.2019'!$A$7:$J$411</definedName>
    <definedName name="Z_49F2D403_965E_4EAD_9917_761D5083F09E_.wvu.FilterData" localSheetId="0" hidden="1">'на 01.10.2019'!$A$7:$J$411</definedName>
    <definedName name="Z_4A659025_264B_4535_9CC0_B58EAC1CFB45_.wvu.FilterData" localSheetId="0" hidden="1">'на 01.10.2019'!$A$7:$J$411</definedName>
    <definedName name="Z_4A8D74AF_6B6C_4239_9EC3_301119213646_.wvu.FilterData" localSheetId="0" hidden="1">'на 01.10.2019'!$A$7:$J$411</definedName>
    <definedName name="Z_4AE61192_90D6_4C2B_9424_00320246C826_.wvu.FilterData" localSheetId="0" hidden="1">'на 01.10.2019'!$A$7:$J$411</definedName>
    <definedName name="Z_4AF0FF7E_D940_4246_AB71_AC8FEDA2EF24_.wvu.FilterData" localSheetId="0" hidden="1">'на 01.10.2019'!$A$7:$J$411</definedName>
    <definedName name="Z_4B8100D5_9B41_4D1D_BD47_2CC7A425BCB9_.wvu.FilterData" localSheetId="0" hidden="1">'на 01.10.2019'!$A$7:$J$411</definedName>
    <definedName name="Z_4BB7905C_0E11_42F1_848D_90186131796A_.wvu.FilterData" localSheetId="0" hidden="1">'на 01.10.2019'!$A$7:$H$158</definedName>
    <definedName name="Z_4BE15B2D_077F_41A8_A21C_AB77D19D57D3_.wvu.FilterData" localSheetId="0" hidden="1">'на 01.10.2019'!$A$7:$J$411</definedName>
    <definedName name="Z_4C1FE39D_945F_4F14_94DF_F69B283DCD9F_.wvu.FilterData" localSheetId="0" hidden="1">'на 01.10.2019'!$A$7:$H$158</definedName>
    <definedName name="Z_4C99A172_787E_4AA6_A4A2_6DD4177EA173_.wvu.FilterData" localSheetId="0" hidden="1">'на 01.10.2019'!$A$7:$J$411</definedName>
    <definedName name="Z_4CA010EE_9FB5_4C7E_A14E_34EFE4C7E4F1_.wvu.FilterData" localSheetId="0" hidden="1">'на 01.10.2019'!$A$7:$J$411</definedName>
    <definedName name="Z_4CEB490B_58FB_4CA0_AAF2_63178FECD849_.wvu.FilterData" localSheetId="0" hidden="1">'на 01.10.2019'!$A$7:$J$411</definedName>
    <definedName name="Z_4DBA5214_E42E_4E7C_B43C_190A2BF79ACC_.wvu.FilterData" localSheetId="0" hidden="1">'на 01.10.2019'!$A$7:$J$411</definedName>
    <definedName name="Z_4DC9D79A_8761_4284_BFE5_DFE7738AB4F8_.wvu.FilterData" localSheetId="0" hidden="1">'на 01.10.2019'!$A$7:$J$411</definedName>
    <definedName name="Z_4DF21929_63B0_45D6_9063_EE3D75E46DF0_.wvu.FilterData" localSheetId="0" hidden="1">'на 01.10.2019'!$A$7:$J$411</definedName>
    <definedName name="Z_4E70B456_53A6_4A9B_B0D8_E54D21A50BAA_.wvu.FilterData" localSheetId="0" hidden="1">'на 01.10.2019'!$A$7:$J$411</definedName>
    <definedName name="Z_4EB9A2EB_6EC6_4AFE_AFFA_537868B4F130_.wvu.FilterData" localSheetId="0" hidden="1">'на 01.10.2019'!$A$7:$J$411</definedName>
    <definedName name="Z_4EF3C623_C372_46C1_AA60_4AC85C37C9F2_.wvu.FilterData" localSheetId="0" hidden="1">'на 01.10.2019'!$A$7:$J$411</definedName>
    <definedName name="Z_4F08029A_B8F0_4DA4_87B0_16FDC76C4FA3_.wvu.FilterData" localSheetId="0" hidden="1">'на 01.10.2019'!$A$7:$J$411</definedName>
    <definedName name="Z_4FA4A69A_6589_44A8_8710_9041295BCBA3_.wvu.FilterData" localSheetId="0" hidden="1">'на 01.10.2019'!$A$7:$J$411</definedName>
    <definedName name="Z_4FE18469_4F1B_4C4F_94F8_2337C288BBDA_.wvu.FilterData" localSheetId="0" hidden="1">'на 01.10.2019'!$A$7:$J$411</definedName>
    <definedName name="Z_5039ACE2_215B_49F3_AC23_F5E171EB2E04_.wvu.FilterData" localSheetId="0" hidden="1">'на 01.10.2019'!$A$7:$J$411</definedName>
    <definedName name="Z_50C47821_D4D0_4482_B67B_271683C3EE7C_.wvu.FilterData" localSheetId="0" hidden="1">'на 01.10.2019'!$A$7:$J$411</definedName>
    <definedName name="Z_50C7EE06_D3E5_466A_B02E_784815AC69C9_.wvu.FilterData" localSheetId="0" hidden="1">'на 01.10.2019'!$A$7:$J$411</definedName>
    <definedName name="Z_50F270BE_8CE5_4CA8_ACB0_0FE221C0502F_.wvu.FilterData" localSheetId="0" hidden="1">'на 01.10.2019'!$A$7:$J$411</definedName>
    <definedName name="Z_5118907D_F812_419B_BA38_C5D1A4D7AA9B_.wvu.FilterData" localSheetId="0" hidden="1">'на 01.10.2019'!$A$7:$J$411</definedName>
    <definedName name="Z_512708F0_FC6D_4404_BE68_DA23201791B7_.wvu.FilterData" localSheetId="0" hidden="1">'на 01.10.2019'!$A$7:$J$411</definedName>
    <definedName name="Z_51637613_0EB8_43CA_A073_E9BDD29429FF_.wvu.FilterData" localSheetId="0" hidden="1">'на 01.10.2019'!$A$7:$J$411</definedName>
    <definedName name="Z_51BD5A76_12FD_4D74_BB88_134070337907_.wvu.FilterData" localSheetId="0" hidden="1">'на 01.10.2019'!$A$7:$J$411</definedName>
    <definedName name="Z_5211D146_D07B_4B5D_8712_916865134037_.wvu.FilterData" localSheetId="0" hidden="1">'на 01.10.2019'!$A$7:$J$411</definedName>
    <definedName name="Z_52306391_FBA4_4117_8AD3_6946E8898C18_.wvu.FilterData" localSheetId="0" hidden="1">'на 01.10.2019'!$A$7:$J$411</definedName>
    <definedName name="Z_5253E1E1_F351_4BC1_B2DF_DE6F6B57B558_.wvu.FilterData" localSheetId="0" hidden="1">'на 01.10.2019'!$A$7:$J$411</definedName>
    <definedName name="Z_529A9D10_2BB0_46A7_944D_8ECDFA0395B8_.wvu.FilterData" localSheetId="0" hidden="1">'на 01.10.2019'!$A$7:$J$411</definedName>
    <definedName name="Z_52ACD1DE_5C8C_419B_897D_A938C2151D22_.wvu.FilterData" localSheetId="0" hidden="1">'на 01.10.2019'!$A$7:$J$411</definedName>
    <definedName name="Z_52C40832_4D48_45A4_B802_95C62DCB5A61_.wvu.FilterData" localSheetId="0" hidden="1">'на 01.10.2019'!$A$7:$H$158</definedName>
    <definedName name="Z_53011515_95F3_4C88_88B6_C1D6475FC303_.wvu.FilterData" localSheetId="0" hidden="1">'на 01.10.2019'!$A$7:$J$411</definedName>
    <definedName name="Z_539CB3DF_9B66_4BE7_9074_8CE0405EB8A6_.wvu.Cols" localSheetId="0" hidden="1">'на 01.10.2019'!#REF!,'на 01.10.2019'!#REF!</definedName>
    <definedName name="Z_539CB3DF_9B66_4BE7_9074_8CE0405EB8A6_.wvu.FilterData" localSheetId="0" hidden="1">'на 01.10.2019'!$A$7:$J$411</definedName>
    <definedName name="Z_539CB3DF_9B66_4BE7_9074_8CE0405EB8A6_.wvu.PrintArea" localSheetId="0" hidden="1">'на 01.10.2019'!$A$1:$J$190</definedName>
    <definedName name="Z_539CB3DF_9B66_4BE7_9074_8CE0405EB8A6_.wvu.PrintTitles" localSheetId="0" hidden="1">'на 01.10.2019'!$5:$8</definedName>
    <definedName name="Z_543FDC9E_DC95_4C7A_84E4_76AA766A82EF_.wvu.FilterData" localSheetId="0" hidden="1">'на 01.10.2019'!$A$7:$J$411</definedName>
    <definedName name="Z_54703B32_BADE_4A70_9C97_888CD74744A0_.wvu.FilterData" localSheetId="0" hidden="1">'на 01.10.2019'!$A$7:$J$411</definedName>
    <definedName name="Z_54998E4E_243D_4810_826F_6D61E2FD7B80_.wvu.FilterData" localSheetId="0" hidden="1">'на 01.10.2019'!$A$7:$J$411</definedName>
    <definedName name="Z_54BA7F95_777A_45AD_95C4_BDBF7D83E6C8_.wvu.FilterData" localSheetId="0" hidden="1">'на 01.10.2019'!$A$7:$J$411</definedName>
    <definedName name="Z_55266A36_B6A9_42E1_8467_17D14F12BABD_.wvu.FilterData" localSheetId="0" hidden="1">'на 01.10.2019'!$A$7:$H$158</definedName>
    <definedName name="Z_55F24CBB_212F_42F4_BB98_92561BDA95C3_.wvu.FilterData" localSheetId="0" hidden="1">'на 01.10.2019'!$A$7:$J$411</definedName>
    <definedName name="Z_564F82E8_8306_4799_B1F9_06B1FD1FB16E_.wvu.FilterData" localSheetId="0" hidden="1">'на 01.10.2019'!$A$3:$K$195</definedName>
    <definedName name="Z_565A1A16_6A4F_4794_B3C1_1808DC7E86C0_.wvu.FilterData" localSheetId="0" hidden="1">'на 01.10.2019'!$A$7:$H$158</definedName>
    <definedName name="Z_568C3823_FEE7_49C8_B4CF_3D48541DA65C_.wvu.FilterData" localSheetId="0" hidden="1">'на 01.10.2019'!$A$7:$H$158</definedName>
    <definedName name="Z_5696C387_34DF_4BED_BB60_2D85436D9DA8_.wvu.FilterData" localSheetId="0" hidden="1">'на 01.10.2019'!$A$7:$J$411</definedName>
    <definedName name="Z_56C18D87_C587_43F7_9147_D7827AADF66D_.wvu.FilterData" localSheetId="0" hidden="1">'на 01.10.2019'!$A$7:$H$158</definedName>
    <definedName name="Z_5729DC83_8713_4B21_9D2C_8A74D021747E_.wvu.FilterData" localSheetId="0" hidden="1">'на 01.10.2019'!$A$7:$H$158</definedName>
    <definedName name="Z_5730431A_42FA_4886_8F76_DA9C1179F65B_.wvu.FilterData" localSheetId="0" hidden="1">'на 01.10.2019'!$A$7:$J$411</definedName>
    <definedName name="Z_58270B81_2C5A_44D4_84D8_B29B6BA03243_.wvu.FilterData" localSheetId="0" hidden="1">'на 01.10.2019'!$A$7:$H$158</definedName>
    <definedName name="Z_5834E280_FA37_4F43_B5D8_B8D5A97A4524_.wvu.FilterData" localSheetId="0" hidden="1">'на 01.10.2019'!$A$7:$J$411</definedName>
    <definedName name="Z_58A2BFA9_7803_4AA8_99E8_85AF5847A611_.wvu.FilterData" localSheetId="0" hidden="1">'на 01.10.2019'!$A$7:$J$411</definedName>
    <definedName name="Z_58BFA8D4_CF88_4C84_B35F_981C21093C49_.wvu.FilterData" localSheetId="0" hidden="1">'на 01.10.2019'!$A$7:$J$411</definedName>
    <definedName name="Z_58EAD7A7_C312_4E53_9D90_6DB268F00AAE_.wvu.FilterData" localSheetId="0" hidden="1">'на 01.10.2019'!$A$7:$J$411</definedName>
    <definedName name="Z_59074C03_1A19_4344_8FE1_916D5A98CD29_.wvu.FilterData" localSheetId="0" hidden="1">'на 01.10.2019'!$A$7:$J$411</definedName>
    <definedName name="Z_593FC661_D3C9_4D5B_9F7F_4FD8BB281A5E_.wvu.FilterData" localSheetId="0" hidden="1">'на 01.10.2019'!$A$7:$J$411</definedName>
    <definedName name="Z_59F91900_CAE9_4608_97BE_FBC0993C389F_.wvu.FilterData" localSheetId="0" hidden="1">'на 01.10.2019'!$A$7:$H$158</definedName>
    <definedName name="Z_5A0826D2_48E8_4049_87EB_8011A792B32A_.wvu.FilterData" localSheetId="0" hidden="1">'на 01.10.2019'!$A$7:$J$411</definedName>
    <definedName name="Z_5AC843E8_BE7D_4B69_82E5_622B40389D76_.wvu.FilterData" localSheetId="0" hidden="1">'на 01.10.2019'!$A$7:$J$411</definedName>
    <definedName name="Z_5AED1EEB_F2BD_4EA8_B85A_ECC7CA9EB0BB_.wvu.FilterData" localSheetId="0" hidden="1">'на 01.10.2019'!$A$7:$J$411</definedName>
    <definedName name="Z_5B201F9D_0EC3_499C_A33C_1C4C3BFDAC63_.wvu.FilterData" localSheetId="0" hidden="1">'на 01.10.2019'!$A$7:$J$411</definedName>
    <definedName name="Z_5B530939_3820_4F41_B6AF_D342046937E2_.wvu.FilterData" localSheetId="0" hidden="1">'на 01.10.2019'!$A$7:$J$411</definedName>
    <definedName name="Z_5B6D98E6_8929_4747_9889_173EDC254AC0_.wvu.FilterData" localSheetId="0" hidden="1">'на 01.10.2019'!$A$7:$J$411</definedName>
    <definedName name="Z_5B8F35C7_BACE_46B7_A289_D37993E37EE6_.wvu.FilterData" localSheetId="0" hidden="1">'на 01.10.2019'!$A$7:$J$411</definedName>
    <definedName name="Z_5BD6B32C_AA9C_477B_9D18_4933499B50B8_.wvu.FilterData" localSheetId="0" hidden="1">'на 01.10.2019'!$A$7:$J$411</definedName>
    <definedName name="Z_5C13A1A0_C535_4639_90BE_9B5D72B8AEDB_.wvu.FilterData" localSheetId="0" hidden="1">'на 01.10.2019'!$A$7:$H$158</definedName>
    <definedName name="Z_5C253E80_F3BD_4FE4_AB93_2FEE92134E33_.wvu.FilterData" localSheetId="0" hidden="1">'на 01.10.2019'!$A$7:$J$411</definedName>
    <definedName name="Z_5C519772_2A20_4B5B_841B_37C4DE3DF25F_.wvu.FilterData" localSheetId="0" hidden="1">'на 01.10.2019'!$A$7:$J$411</definedName>
    <definedName name="Z_5CDE7466_9008_4EE8_8F19_E26D937B15F6_.wvu.FilterData" localSheetId="0" hidden="1">'на 01.10.2019'!$A$7:$H$158</definedName>
    <definedName name="Z_5D02AC07_9DDA_4DED_8BC0_7F56C2780A3D_.wvu.FilterData" localSheetId="0" hidden="1">'на 01.10.2019'!$A$7:$J$411</definedName>
    <definedName name="Z_5D1A8E24_0858_4B4C_9A88_78819F5A1F0E_.wvu.FilterData" localSheetId="0" hidden="1">'на 01.10.2019'!$A$7:$J$411</definedName>
    <definedName name="Z_5E8319AA_70BE_4A15_908D_5BB7BC61D3F7_.wvu.FilterData" localSheetId="0" hidden="1">'на 01.10.2019'!$A$7:$J$411</definedName>
    <definedName name="Z_5EB104F4_627D_44E7_960F_6C67063C7D09_.wvu.FilterData" localSheetId="0" hidden="1">'на 01.10.2019'!$A$7:$J$411</definedName>
    <definedName name="Z_5EB1B5BB_79BE_4318_9140_3FA31802D519_.wvu.FilterData" localSheetId="0" hidden="1">'на 01.10.2019'!$A$7:$J$411</definedName>
    <definedName name="Z_5EB1B5BB_79BE_4318_9140_3FA31802D519_.wvu.PrintArea" localSheetId="0" hidden="1">'на 01.10.2019'!$A$1:$J$190</definedName>
    <definedName name="Z_5EB1B5BB_79BE_4318_9140_3FA31802D519_.wvu.PrintTitles" localSheetId="0" hidden="1">'на 01.10.2019'!$5:$8</definedName>
    <definedName name="Z_5FB953A5_71FF_4056_AF98_C9D06FF0EDF3_.wvu.Cols" localSheetId="0" hidden="1">'на 01.10.2019'!#REF!,'на 01.10.2019'!#REF!</definedName>
    <definedName name="Z_5FB953A5_71FF_4056_AF98_C9D06FF0EDF3_.wvu.FilterData" localSheetId="0" hidden="1">'на 01.10.2019'!$A$7:$J$411</definedName>
    <definedName name="Z_5FB953A5_71FF_4056_AF98_C9D06FF0EDF3_.wvu.PrintArea" localSheetId="0" hidden="1">'на 01.10.2019'!$A$1:$J$190</definedName>
    <definedName name="Z_5FB953A5_71FF_4056_AF98_C9D06FF0EDF3_.wvu.PrintTitles" localSheetId="0" hidden="1">'на 01.10.2019'!$5:$8</definedName>
    <definedName name="Z_6011A554_E1A4_465F_9A01_E0469A86D44D_.wvu.FilterData" localSheetId="0" hidden="1">'на 01.10.2019'!$A$7:$J$411</definedName>
    <definedName name="Z_60155C64_695E_458C_BBFE_B89C53118803_.wvu.FilterData" localSheetId="0" hidden="1">'на 01.10.2019'!$A$7:$J$411</definedName>
    <definedName name="Z_60657231_C99E_4191_A90E_C546FB588843_.wvu.FilterData" localSheetId="0" hidden="1">'на 01.10.2019'!$A$7:$H$158</definedName>
    <definedName name="Z_6068C3FF_17AA_48A5_A88B_2523CBAC39AE_.wvu.FilterData" localSheetId="0" hidden="1">'на 01.10.2019'!$A$7:$J$411</definedName>
    <definedName name="Z_6068C3FF_17AA_48A5_A88B_2523CBAC39AE_.wvu.PrintArea" localSheetId="0" hidden="1">'на 01.10.2019'!$A$1:$J$196</definedName>
    <definedName name="Z_6068C3FF_17AA_48A5_A88B_2523CBAC39AE_.wvu.PrintTitles" localSheetId="0" hidden="1">'на 01.10.2019'!$5:$8</definedName>
    <definedName name="Z_6096DF59_5639_431F_ACAA_6E74367471D4_.wvu.FilterData" localSheetId="0" hidden="1">'на 01.10.2019'!$A$7:$J$411</definedName>
    <definedName name="Z_60B33E92_3815_4061_91AA_8E38B8895054_.wvu.FilterData" localSheetId="0" hidden="1">'на 01.10.2019'!$A$7:$H$158</definedName>
    <definedName name="Z_61D3C2BE_E5C3_4670_8A8C_5EA015D7BE13_.wvu.FilterData" localSheetId="0" hidden="1">'на 01.10.2019'!$A$7:$J$411</definedName>
    <definedName name="Z_61FEE2C2_8D13_4755_8517_9B75B80FA4B1_.wvu.FilterData" localSheetId="0" hidden="1">'на 01.10.2019'!$A$7:$J$411</definedName>
    <definedName name="Z_6246324E_D224_4FAC_8C67_F9370E7D77EB_.wvu.FilterData" localSheetId="0" hidden="1">'на 01.10.2019'!$A$7:$J$411</definedName>
    <definedName name="Z_62534477_13C5_437C_87A9_3525FC60CE4D_.wvu.FilterData" localSheetId="0" hidden="1">'на 01.10.2019'!$A$7:$J$411</definedName>
    <definedName name="Z_62691467_BD46_47AE_A6DF_52CBD0D9817B_.wvu.FilterData" localSheetId="0" hidden="1">'на 01.10.2019'!$A$7:$H$158</definedName>
    <definedName name="Z_62C4D5B7_88F6_4885_99F7_CBFA0AACC2D9_.wvu.FilterData" localSheetId="0" hidden="1">'на 01.10.2019'!$A$7:$J$411</definedName>
    <definedName name="Z_62E7809F_D5DF_4BC1_AEFF_718779E2F7F6_.wvu.FilterData" localSheetId="0" hidden="1">'на 01.10.2019'!$A$7:$J$411</definedName>
    <definedName name="Z_62F28655_B8A8_45AE_A142_E93FF8C032BD_.wvu.FilterData" localSheetId="0" hidden="1">'на 01.10.2019'!$A$7:$J$411</definedName>
    <definedName name="Z_62F2B5AA_C3D1_4669_A4A0_184285923B8F_.wvu.FilterData" localSheetId="0" hidden="1">'на 01.10.2019'!$A$7:$J$411</definedName>
    <definedName name="Z_636DA917_E508_45C7_B31A_50C91F940D46_.wvu.FilterData" localSheetId="0" hidden="1">'на 01.10.2019'!$A$7:$J$411</definedName>
    <definedName name="Z_63720CAA_47FE_4977_B082_29E1534276C7_.wvu.FilterData" localSheetId="0" hidden="1">'на 01.10.2019'!$A$7:$J$411</definedName>
    <definedName name="Z_638AAAE8_8FF2_44D0_A160_BB2A9AEB5B72_.wvu.FilterData" localSheetId="0" hidden="1">'на 01.10.2019'!$A$7:$H$158</definedName>
    <definedName name="Z_63D45DC6_0D62_438A_9069_0A4378090381_.wvu.FilterData" localSheetId="0" hidden="1">'на 01.10.2019'!$A$7:$H$158</definedName>
    <definedName name="Z_647EE6A0_6C8D_4FBF_BCF1_907D60975A5A_.wvu.FilterData" localSheetId="0" hidden="1">'на 01.10.2019'!$A$7:$J$411</definedName>
    <definedName name="Z_648AB040_BD0E_49A1_BA40_87D3D9C0BA55_.wvu.FilterData" localSheetId="0" hidden="1">'на 01.10.2019'!$A$7:$J$411</definedName>
    <definedName name="Z_649E5CE3_4976_49D9_83DA_4E57FFC714BF_.wvu.Cols" localSheetId="0" hidden="1">'на 01.10.2019'!#REF!</definedName>
    <definedName name="Z_649E5CE3_4976_49D9_83DA_4E57FFC714BF_.wvu.FilterData" localSheetId="0" hidden="1">'на 01.10.2019'!$A$7:$J$411</definedName>
    <definedName name="Z_649E5CE3_4976_49D9_83DA_4E57FFC714BF_.wvu.PrintArea" localSheetId="0" hidden="1">'на 01.10.2019'!$A$1:$J$194</definedName>
    <definedName name="Z_649E5CE3_4976_49D9_83DA_4E57FFC714BF_.wvu.PrintTitles" localSheetId="0" hidden="1">'на 01.10.2019'!$5:$8</definedName>
    <definedName name="Z_64C01F03_E840_4B6E_960F_5E13E0981676_.wvu.FilterData" localSheetId="0" hidden="1">'на 01.10.2019'!$A$7:$J$411</definedName>
    <definedName name="Z_65F8B16B_220F_4FC8_86A4_6BDB56CB5C59_.wvu.FilterData" localSheetId="0" hidden="1">'на 01.10.2019'!$A$3:$K$195</definedName>
    <definedName name="Z_6654CD2E_14AE_4299_8801_306919BA9D32_.wvu.FilterData" localSheetId="0" hidden="1">'на 01.10.2019'!$A$7:$J$411</definedName>
    <definedName name="Z_66550ABE_0FE4_4071_B1FA_6163FA599414_.wvu.FilterData" localSheetId="0" hidden="1">'на 01.10.2019'!$A$7:$J$411</definedName>
    <definedName name="Z_6656F77C_55F8_4E1C_A222_2E884838D2F2_.wvu.FilterData" localSheetId="0" hidden="1">'на 01.10.2019'!$A$7:$J$411</definedName>
    <definedName name="Z_66EE8E68_84F1_44B5_B60B_7ED67214A421_.wvu.FilterData" localSheetId="0" hidden="1">'на 01.10.2019'!$A$7:$J$411</definedName>
    <definedName name="Z_67A1158E_8E10_4053_B044_B8AB7C784C01_.wvu.FilterData" localSheetId="0" hidden="1">'на 01.10.2019'!$A$7:$J$411</definedName>
    <definedName name="Z_67ADFAE6_A9AF_44D7_8539_93CD0F6B7849_.wvu.FilterData" localSheetId="0" hidden="1">'на 01.10.2019'!$A$7:$J$411</definedName>
    <definedName name="Z_67ADFAE6_A9AF_44D7_8539_93CD0F6B7849_.wvu.PrintArea" localSheetId="0" hidden="1">'на 01.10.2019'!$A$1:$J$210</definedName>
    <definedName name="Z_67ADFAE6_A9AF_44D7_8539_93CD0F6B7849_.wvu.PrintTitles" localSheetId="0" hidden="1">'на 01.10.2019'!$5:$8</definedName>
    <definedName name="Z_67ADFAE6_A9AF_44D7_8539_93CD0F6B7849_.wvu.Rows" localSheetId="0" hidden="1">'на 01.10.2019'!$20:$20,'на 01.10.2019'!$42:$42,'на 01.10.2019'!$47:$48,'на 01.10.2019'!$67:$68,'на 01.10.2019'!$73:$74,'на 01.10.2019'!$79:$80,'на 01.10.2019'!$85:$86,'на 01.10.2019'!$91:$92,'на 01.10.2019'!$97:$98,'на 01.10.2019'!$103:$104,'на 01.10.2019'!$109:$110,'на 01.10.2019'!$115:$116,'на 01.10.2019'!$121:$122,'на 01.10.2019'!$133:$134,'на 01.10.2019'!$144:$146,'на 01.10.2019'!$153:$158,'на 01.10.2019'!$171:$172,'на 01.10.2019'!$193:$194,'на 01.10.2019'!$209:$210</definedName>
    <definedName name="Z_68543727_5837_47F3_A17E_A06AE03143F0_.wvu.FilterData" localSheetId="0" hidden="1">'на 01.10.2019'!$A$7:$J$411</definedName>
    <definedName name="Z_6901CD30_42B7_4EC1_AF54_8AB710BFE495_.wvu.FilterData" localSheetId="0" hidden="1">'на 01.10.2019'!$A$7:$J$411</definedName>
    <definedName name="Z_69321B6F_CF2A_4DAB_82CF_8CAAD629F257_.wvu.FilterData" localSheetId="0" hidden="1">'на 01.10.2019'!$A$7:$J$411</definedName>
    <definedName name="Z_6A19F32A_B160_4483_91DD_03217B777DF3_.wvu.FilterData" localSheetId="0" hidden="1">'на 01.10.2019'!$A$7:$J$411</definedName>
    <definedName name="Z_6A3BD144_0140_4ADD_AD88_B274AA069B37_.wvu.FilterData" localSheetId="0" hidden="1">'на 01.10.2019'!$A$7:$J$411</definedName>
    <definedName name="Z_6AE09898_DB20_4B56_B25D_C756C4A5A0A2_.wvu.FilterData" localSheetId="0" hidden="1">'на 01.10.2019'!$A$7:$J$411</definedName>
    <definedName name="Z_6B30174D_06F6_400C_8FE4_A489A229C982_.wvu.FilterData" localSheetId="0" hidden="1">'на 01.10.2019'!$A$7:$J$411</definedName>
    <definedName name="Z_6B9F1A4E_485B_421D_A44C_0AAE5901E28D_.wvu.FilterData" localSheetId="0" hidden="1">'на 01.10.2019'!$A$7:$J$411</definedName>
    <definedName name="Z_6BE4E62B_4F97_4F96_9638_8ADCE8F932B1_.wvu.FilterData" localSheetId="0" hidden="1">'на 01.10.2019'!$A$7:$H$158</definedName>
    <definedName name="Z_6BE735CC_AF2E_4F67_B22D_A8AB001D3353_.wvu.FilterData" localSheetId="0" hidden="1">'на 01.10.2019'!$A$7:$H$158</definedName>
    <definedName name="Z_6C574B3A_CBDC_4063_B039_06E2BE768645_.wvu.FilterData" localSheetId="0" hidden="1">'на 01.10.2019'!$A$7:$J$411</definedName>
    <definedName name="Z_6CF84B0C_144A_4CF4_A34E_B9147B738037_.wvu.FilterData" localSheetId="0" hidden="1">'на 01.10.2019'!$A$7:$H$158</definedName>
    <definedName name="Z_6D091BF8_3118_4C66_BFCF_A396B92963B0_.wvu.FilterData" localSheetId="0" hidden="1">'на 01.10.2019'!$A$7:$J$411</definedName>
    <definedName name="Z_6D692D1F_2186_4B62_878B_AABF13F25116_.wvu.FilterData" localSheetId="0" hidden="1">'на 01.10.2019'!$A$7:$J$411</definedName>
    <definedName name="Z_6D7CFBF1_75D3_41F3_8694_AE4E45FE6F72_.wvu.FilterData" localSheetId="0" hidden="1">'на 01.10.2019'!$A$7:$J$411</definedName>
    <definedName name="Z_6DC5357A_CB08_43BF_90C5_44CA067A2BB4_.wvu.FilterData" localSheetId="0" hidden="1">'на 01.10.2019'!$A$7:$J$411</definedName>
    <definedName name="Z_6E1926CF_4906_4A55_811C_617ED8BB98BA_.wvu.FilterData" localSheetId="0" hidden="1">'на 01.10.2019'!$A$7:$J$411</definedName>
    <definedName name="Z_6E2D6686_B9FD_4BBA_8CD4_95C6386F5509_.wvu.FilterData" localSheetId="0" hidden="1">'на 01.10.2019'!$A$7:$H$158</definedName>
    <definedName name="Z_6E4A7295_8CE0_4D28_ABEF_D38EBAE7C204_.wvu.FilterData" localSheetId="0" hidden="1">'на 01.10.2019'!$A$7:$J$411</definedName>
    <definedName name="Z_6E4A7295_8CE0_4D28_ABEF_D38EBAE7C204_.wvu.PrintArea" localSheetId="0" hidden="1">'на 01.10.2019'!$A$1:$J$211</definedName>
    <definedName name="Z_6E4A7295_8CE0_4D28_ABEF_D38EBAE7C204_.wvu.PrintTitles" localSheetId="0" hidden="1">'на 01.10.2019'!$5:$8</definedName>
    <definedName name="Z_6ECBF068_1C02_4E6C_B4E6_EB2B6EC464BD_.wvu.FilterData" localSheetId="0" hidden="1">'на 01.10.2019'!$A$7:$J$411</definedName>
    <definedName name="Z_6F1223ED_6D7E_4BDC_97BD_57C6B16DF50B_.wvu.FilterData" localSheetId="0" hidden="1">'на 01.10.2019'!$A$7:$J$411</definedName>
    <definedName name="Z_6F188E27_E72B_48C9_888E_3A4AAF082D5A_.wvu.FilterData" localSheetId="0" hidden="1">'на 01.10.2019'!$A$7:$J$411</definedName>
    <definedName name="Z_6F5A12C8_A074_4C40_BB8E_7EC26830E12E_.wvu.FilterData" localSheetId="0" hidden="1">'на 01.10.2019'!$A$7:$J$411</definedName>
    <definedName name="Z_6F60BF81_D1A9_4E04_93E7_3EE7124B8D23_.wvu.FilterData" localSheetId="0" hidden="1">'на 01.10.2019'!$A$7:$H$158</definedName>
    <definedName name="Z_6FA95ECB_A72C_44B0_B29D_BED71D2AC5FA_.wvu.FilterData" localSheetId="0" hidden="1">'на 01.10.2019'!$A$7:$J$411</definedName>
    <definedName name="Z_6FC51FBE_9907_47C6_90D2_77583F097BE8_.wvu.FilterData" localSheetId="0" hidden="1">'на 01.10.2019'!$A$7:$J$411</definedName>
    <definedName name="Z_701E5EC3_E633_4389_A70E_4DD82E713CE4_.wvu.FilterData" localSheetId="0" hidden="1">'на 01.10.2019'!$A$7:$J$411</definedName>
    <definedName name="Z_70563E19_BB5A_4FAB_8E42_6308F4D97788_.wvu.FilterData" localSheetId="0" hidden="1">'на 01.10.2019'!$A$7:$J$411</definedName>
    <definedName name="Z_70567FCD_AD22_4F19_9380_E5332B152F74_.wvu.FilterData" localSheetId="0" hidden="1">'на 01.10.2019'!$A$7:$J$411</definedName>
    <definedName name="Z_706D67E7_3361_40B2_829D_8844AB8060E2_.wvu.FilterData" localSheetId="0" hidden="1">'на 01.10.2019'!$A$7:$H$158</definedName>
    <definedName name="Z_70E4543C_ADDB_4019_BDB2_F36D27861FA5_.wvu.FilterData" localSheetId="0" hidden="1">'на 01.10.2019'!$A$7:$J$411</definedName>
    <definedName name="Z_70F1B7E8_7988_4C81_9922_ABE1AE06A197_.wvu.FilterData" localSheetId="0" hidden="1">'на 01.10.2019'!$A$7:$J$411</definedName>
    <definedName name="Z_71392A7E_0652_42FB_9A5C_35A0D8CFF7F9_.wvu.FilterData" localSheetId="0" hidden="1">'на 01.10.2019'!$A$7:$J$411</definedName>
    <definedName name="Z_7246383F_5A7C_4469_ABE5_F3DE99D7B98C_.wvu.FilterData" localSheetId="0" hidden="1">'на 01.10.2019'!$A$7:$H$158</definedName>
    <definedName name="Z_727CF329_C3C3_4900_8882_0105D9B87052_.wvu.FilterData" localSheetId="0" hidden="1">'на 01.10.2019'!$A$7:$J$411</definedName>
    <definedName name="Z_728B417D_5E48_46CF_86FE_9C0FFD136F19_.wvu.FilterData" localSheetId="0" hidden="1">'на 01.10.2019'!$A$7:$J$411</definedName>
    <definedName name="Z_72971C39_5C91_4008_BD77_2DC24FDFDCB6_.wvu.FilterData" localSheetId="0" hidden="1">'на 01.10.2019'!$A$7:$J$411</definedName>
    <definedName name="Z_72BCCF18_7B1D_4731_977C_FF5C187A4C82_.wvu.FilterData" localSheetId="0" hidden="1">'на 01.10.2019'!$A$7:$J$411</definedName>
    <definedName name="Z_72C0943B_A5D5_4B80_AD54_166C5CDC74DE_.wvu.FilterData" localSheetId="0" hidden="1">'на 01.10.2019'!$A$3:$K$195</definedName>
    <definedName name="Z_72C0943B_A5D5_4B80_AD54_166C5CDC74DE_.wvu.PrintArea" localSheetId="0" hidden="1">'на 01.10.2019'!$A$1:$J$210</definedName>
    <definedName name="Z_72C0943B_A5D5_4B80_AD54_166C5CDC74DE_.wvu.PrintTitles" localSheetId="0" hidden="1">'на 01.10.2019'!$5:$8</definedName>
    <definedName name="Z_7351B774_7780_442A_903E_647131A150ED_.wvu.FilterData" localSheetId="0" hidden="1">'на 01.10.2019'!$A$7:$J$411</definedName>
    <definedName name="Z_7376FA42_13A1_4710_BABC_A35C9B40426F_.wvu.FilterData" localSheetId="0" hidden="1">'на 01.10.2019'!$A$7:$J$411</definedName>
    <definedName name="Z_73DD0BF4_420B_48CB_9B9B_8A8636EFB6F5_.wvu.FilterData" localSheetId="0" hidden="1">'на 01.10.2019'!$A$7:$J$411</definedName>
    <definedName name="Z_741C3AAD_37E5_4231_B8F1_6F6ABAB5BA70_.wvu.FilterData" localSheetId="0" hidden="1">'на 01.10.2019'!$A$3:$K$195</definedName>
    <definedName name="Z_742C8CE1_B323_4B6C_901C_E2B713ADDB04_.wvu.FilterData" localSheetId="0" hidden="1">'на 01.10.2019'!$A$7:$H$158</definedName>
    <definedName name="Z_748F9DE0_4D4D_45B7_B0A6_8E38A8FAC9E9_.wvu.FilterData" localSheetId="0" hidden="1">'на 01.10.2019'!$A$7:$J$411</definedName>
    <definedName name="Z_74E76C1B_437A_4F95_A676_022F5E1C8D67_.wvu.FilterData" localSheetId="0" hidden="1">'на 01.10.2019'!$A$7:$J$411</definedName>
    <definedName name="Z_74F25527_9FBE_45D8_B38D_2B215FE8DD1E_.wvu.FilterData" localSheetId="0" hidden="1">'на 01.10.2019'!$A$7:$J$411</definedName>
    <definedName name="Z_762066AC_D656_4392_845D_8C6157B76764_.wvu.FilterData" localSheetId="0" hidden="1">'на 01.10.2019'!$A$7:$H$158</definedName>
    <definedName name="Z_7654DBDC_86A8_4903_B5DC_30516E94F2C0_.wvu.FilterData" localSheetId="0" hidden="1">'на 01.10.2019'!$A$7:$J$411</definedName>
    <definedName name="Z_77081AB2_288F_4D22_9FAD_2429DAF1E510_.wvu.FilterData" localSheetId="0" hidden="1">'на 01.10.2019'!$A$7:$J$411</definedName>
    <definedName name="Z_777611BF_FE54_48A9_A8A8_0C82A3AE3A94_.wvu.FilterData" localSheetId="0" hidden="1">'на 01.10.2019'!$A$7:$J$411</definedName>
    <definedName name="Z_784E79C4_44EE_4A5F_B5EE_E1C5DC2A73F5_.wvu.FilterData" localSheetId="0" hidden="1">'на 01.10.2019'!$A$7:$J$411</definedName>
    <definedName name="Z_793C7B2D_7F2B_48EC_8A47_D2709381137D_.wvu.FilterData" localSheetId="0" hidden="1">'на 01.10.2019'!$A$7:$J$411</definedName>
    <definedName name="Z_799DB00F_141C_483B_A462_359C05A36D93_.wvu.FilterData" localSheetId="0" hidden="1">'на 01.10.2019'!$A$7:$H$158</definedName>
    <definedName name="Z_79E4D554_5B2C_41A7_B934_B430838AA03E_.wvu.FilterData" localSheetId="0" hidden="1">'на 01.10.2019'!$A$7:$J$411</definedName>
    <definedName name="Z_7A01CF94_90AE_4821_93EE_D3FE8D12D8D5_.wvu.FilterData" localSheetId="0" hidden="1">'на 01.10.2019'!$A$7:$J$411</definedName>
    <definedName name="Z_7A09065A_45D5_4C53_B9DD_121DF6719D64_.wvu.FilterData" localSheetId="0" hidden="1">'на 01.10.2019'!$A$7:$H$158</definedName>
    <definedName name="Z_7A581F71_E82E_4B42_ADFE_CBB110352CF0_.wvu.FilterData" localSheetId="0" hidden="1">'на 01.10.2019'!$A$7:$J$411</definedName>
    <definedName name="Z_7A71A7FF_8800_4D00_AEC1_1B599D526CDE_.wvu.FilterData" localSheetId="0" hidden="1">'на 01.10.2019'!$A$7:$J$411</definedName>
    <definedName name="Z_7AE14342_BF53_4FA2_8C85_1038D8BA9596_.wvu.FilterData" localSheetId="0" hidden="1">'на 01.10.2019'!$A$7:$H$158</definedName>
    <definedName name="Z_7B245AB0_C2AF_4822_BFC4_2399F85856C1_.wvu.Cols" localSheetId="0" hidden="1">'на 01.10.2019'!#REF!,'на 01.10.2019'!#REF!</definedName>
    <definedName name="Z_7B245AB0_C2AF_4822_BFC4_2399F85856C1_.wvu.FilterData" localSheetId="0" hidden="1">'на 01.10.2019'!$A$7:$J$411</definedName>
    <definedName name="Z_7B245AB0_C2AF_4822_BFC4_2399F85856C1_.wvu.PrintArea" localSheetId="0" hidden="1">'на 01.10.2019'!$A$1:$J$190</definedName>
    <definedName name="Z_7B245AB0_C2AF_4822_BFC4_2399F85856C1_.wvu.PrintTitles" localSheetId="0" hidden="1">'на 01.10.2019'!$5:$8</definedName>
    <definedName name="Z_7B77AEA7_9EB0_430F_94C7_6393A69B0369_.wvu.FilterData" localSheetId="0" hidden="1">'на 01.10.2019'!$A$7:$J$411</definedName>
    <definedName name="Z_7BA445E6_50A0_4F67_81F2_B2945A5BFD3F_.wvu.FilterData" localSheetId="0" hidden="1">'на 01.10.2019'!$A$7:$J$411</definedName>
    <definedName name="Z_7BC27702_AD83_4B6E_860E_D694439F877D_.wvu.FilterData" localSheetId="0" hidden="1">'на 01.10.2019'!$A$7:$H$158</definedName>
    <definedName name="Z_7C23B52F_243B_4908_ACCE_2C6A732F4CE2_.wvu.FilterData" localSheetId="0" hidden="1">'на 01.10.2019'!$A$7:$J$411</definedName>
    <definedName name="Z_7C5735B6_B983_4E14_B7E4_71C183F79239_.wvu.FilterData" localSheetId="0" hidden="1">'на 01.10.2019'!$A$7:$J$411</definedName>
    <definedName name="Z_7CB2D520_A8A5_4D6C_BE39_64C505DBAE2C_.wvu.FilterData" localSheetId="0" hidden="1">'на 01.10.2019'!$A$7:$J$411</definedName>
    <definedName name="Z_7CB9D1CB_80BA_40B4_9A94_7ED38A1B10BF_.wvu.FilterData" localSheetId="0" hidden="1">'на 01.10.2019'!$A$7:$J$411</definedName>
    <definedName name="Z_7D3CF40D_731A_458F_92D4_5239AC179A47_.wvu.FilterData" localSheetId="0" hidden="1">'на 01.10.2019'!$A$7:$J$411</definedName>
    <definedName name="Z_7D748AFA_A668_4029_AD67_E233DAE0B748_.wvu.FilterData" localSheetId="0" hidden="1">'на 01.10.2019'!$A$7:$J$411</definedName>
    <definedName name="Z_7DB24378_D193_4D04_9739_831C8625EEAE_.wvu.FilterData" localSheetId="0" hidden="1">'на 01.10.2019'!$A$7:$J$60</definedName>
    <definedName name="Z_7DE2C6BB_5F23_4345_9D0D_B5B4BA992A74_.wvu.FilterData" localSheetId="0" hidden="1">'на 01.10.2019'!$A$7:$J$411</definedName>
    <definedName name="Z_7E10B4A2_86C5_49FE_B735_A2A4A6EBA352_.wvu.FilterData" localSheetId="0" hidden="1">'на 01.10.2019'!$A$7:$J$411</definedName>
    <definedName name="Z_7E77AE50_A8E9_48E1_BD6F_0651484E1DB4_.wvu.FilterData" localSheetId="0" hidden="1">'на 01.10.2019'!$A$7:$J$411</definedName>
    <definedName name="Z_7EA33A1B_0947_4DD9_ACB5_FE84B029B96C_.wvu.FilterData" localSheetId="0" hidden="1">'на 01.10.2019'!$A$7:$J$411</definedName>
    <definedName name="Z_8007FFF7_F225_4D07_B648_0021B9FE9E8A_.wvu.FilterData" localSheetId="0" hidden="1">'на 01.10.2019'!$A$7:$J$411</definedName>
    <definedName name="Z_80140D8B_E635_4A57_8CFB_A0D49EB42D6A_.wvu.FilterData" localSheetId="0" hidden="1">'на 01.10.2019'!$A$7:$J$411</definedName>
    <definedName name="Z_8031C64D_1C21_4159_B071_D2328195B6C4_.wvu.FilterData" localSheetId="0" hidden="1">'на 01.10.2019'!$A$7:$J$411</definedName>
    <definedName name="Z_80D84490_9B2F_4196_9FDE_6B9221814592_.wvu.FilterData" localSheetId="0" hidden="1">'на 01.10.2019'!$A$7:$J$411</definedName>
    <definedName name="Z_81403331_C5EB_4760_B273_D3D9C8D43951_.wvu.FilterData" localSheetId="0" hidden="1">'на 01.10.2019'!$A$7:$H$158</definedName>
    <definedName name="Z_81649847_CB5B_4966_A3DA_C8770A46509B_.wvu.FilterData" localSheetId="0" hidden="1">'на 01.10.2019'!$A$7:$J$411</definedName>
    <definedName name="Z_81BE03B7_DE2F_4E82_8496_CAF917D1CC3F_.wvu.FilterData" localSheetId="0" hidden="1">'на 01.10.2019'!$A$7:$J$411</definedName>
    <definedName name="Z_8220CA38_66F1_4F9F_A7AE_CF3DF89B0B66_.wvu.FilterData" localSheetId="0" hidden="1">'на 01.10.2019'!$A$7:$J$411</definedName>
    <definedName name="Z_8280D1E0_5055_49CD_A383_D6B2F2EBD512_.wvu.FilterData" localSheetId="0" hidden="1">'на 01.10.2019'!$A$7:$H$158</definedName>
    <definedName name="Z_829F5F3F_AACC_4AF4_A7EF_0FD75747C358_.wvu.FilterData" localSheetId="0" hidden="1">'на 01.10.2019'!$A$7:$J$411</definedName>
    <definedName name="Z_82EF6439_1F2C_48B0_83F0_00AD9D43623A_.wvu.FilterData" localSheetId="0" hidden="1">'на 01.10.2019'!$A$7:$J$411</definedName>
    <definedName name="Z_837CFD4A_C906_4267_9AF6_CD5874FBB89E_.wvu.FilterData" localSheetId="0" hidden="1">'на 01.10.2019'!$A$7:$J$411</definedName>
    <definedName name="Z_83894FAF_831A_4268_8B2F_EACBEA69E5F1_.wvu.FilterData" localSheetId="0" hidden="1">'на 01.10.2019'!$A$7:$J$411</definedName>
    <definedName name="Z_840133FA_9546_4ED0_AA3E_E87F8F80931F_.wvu.FilterData" localSheetId="0" hidden="1">'на 01.10.2019'!$A$7:$J$411</definedName>
    <definedName name="Z_8407F1E6_9EC7_461D_8D1B_94A2C00F9BA6_.wvu.FilterData" localSheetId="0" hidden="1">'на 01.10.2019'!$A$7:$J$411</definedName>
    <definedName name="Z_8462E4B7_FF49_4401_9CB1_027D70C3D86B_.wvu.FilterData" localSheetId="0" hidden="1">'на 01.10.2019'!$A$7:$H$158</definedName>
    <definedName name="Z_8518C130_335F_4917_99A5_712FA6AC79A6_.wvu.FilterData" localSheetId="0" hidden="1">'на 01.10.2019'!$A$7:$J$411</definedName>
    <definedName name="Z_8518EF96_21CF_4CEA_B17C_8AA8E48B82CF_.wvu.FilterData" localSheetId="0" hidden="1">'на 01.10.2019'!$A$7:$J$411</definedName>
    <definedName name="Z_85336449_1C25_4AF7_89BA_281D7385CDF9_.wvu.FilterData" localSheetId="0" hidden="1">'на 01.10.2019'!$A$7:$J$411</definedName>
    <definedName name="Z_85610BEE_6BD4_4AC9_9284_0AD9E6A15466_.wvu.FilterData" localSheetId="0" hidden="1">'на 01.10.2019'!$A$7:$J$411</definedName>
    <definedName name="Z_85621B9F_ABEF_4928_B406_5F6003CD3FC1_.wvu.FilterData" localSheetId="0" hidden="1">'на 01.10.2019'!$A$7:$J$411</definedName>
    <definedName name="Z_856E1644_43B0_4A35_AD05_C3FB0553F633_.wvu.FilterData" localSheetId="0" hidden="1">'на 01.10.2019'!$A$7:$J$411</definedName>
    <definedName name="Z_85941411_C589_4588_ABE6_705DAC8DCC3D_.wvu.FilterData" localSheetId="0" hidden="1">'на 01.10.2019'!$A$7:$J$411</definedName>
    <definedName name="Z_85EC44C9_3155_42D3_A129_8E0E8C37A7B0_.wvu.FilterData" localSheetId="0" hidden="1">'на 01.10.2019'!$A$7:$J$411</definedName>
    <definedName name="Z_8608FEAB_BF57_4E40_9AFB_AA087E242421_.wvu.FilterData" localSheetId="0" hidden="1">'на 01.10.2019'!$A$7:$J$411</definedName>
    <definedName name="Z_8649CC96_F63A_4F83_8C89_AA8F47AC05F3_.wvu.FilterData" localSheetId="0" hidden="1">'на 01.10.2019'!$A$7:$H$158</definedName>
    <definedName name="Z_865E39A3_4E09_45FF_A763_447E1E4F2C56_.wvu.FilterData" localSheetId="0" hidden="1">'на 01.10.2019'!$A$7:$J$411</definedName>
    <definedName name="Z_866666B3_A778_4059_8EF6_136684A0F698_.wvu.FilterData" localSheetId="0" hidden="1">'на 01.10.2019'!$A$7:$J$411</definedName>
    <definedName name="Z_868403B4_F60C_4700_B312_EDA79B4B2FC0_.wvu.FilterData" localSheetId="0" hidden="1">'на 01.10.2019'!$A$7:$J$411</definedName>
    <definedName name="Z_871DCBA4_4473_4C58_85F8_F17781E7BAB8_.wvu.FilterData" localSheetId="0" hidden="1">'на 01.10.2019'!$A$7:$J$411</definedName>
    <definedName name="Z_8789C1A0_51C5_46EF_B1F1_B319BE008AC1_.wvu.FilterData" localSheetId="0" hidden="1">'на 01.10.2019'!$A$7:$J$411</definedName>
    <definedName name="Z_87AE545F_036F_4E8B_9D04_AE59AB8BAC14_.wvu.FilterData" localSheetId="0" hidden="1">'на 01.10.2019'!$A$7:$H$158</definedName>
    <definedName name="Z_87D86486_B5EF_4463_9350_9D1E042A42DF_.wvu.FilterData" localSheetId="0" hidden="1">'на 01.10.2019'!$A$7:$J$411</definedName>
    <definedName name="Z_882AE0C6_2439_44EF_9DFE_625D71A6FEB9_.wvu.FilterData" localSheetId="0" hidden="1">'на 01.10.2019'!$A$7:$J$411</definedName>
    <definedName name="Z_883D51B0_0A2B_40BD_A4BD_D3780EBDA8D9_.wvu.FilterData" localSheetId="0" hidden="1">'на 01.10.2019'!$A$7:$J$411</definedName>
    <definedName name="Z_8878B53B_0E8A_4A11_8A26_C2AC9BB8A4A9_.wvu.FilterData" localSheetId="0" hidden="1">'на 01.10.2019'!$A$7:$H$158</definedName>
    <definedName name="Z_888B8943_9277_42CB_A862_699801009D7B_.wvu.FilterData" localSheetId="0" hidden="1">'на 01.10.2019'!$A$7:$J$411</definedName>
    <definedName name="Z_88A0F5C8_F1C4_4816_99C8_59CB44BCE491_.wvu.FilterData" localSheetId="0" hidden="1">'на 01.10.2019'!$A$7:$J$411</definedName>
    <definedName name="Z_893C2773_315C_4E37_8B64_9EE805C92E03_.wvu.FilterData" localSheetId="0" hidden="1">'на 01.10.2019'!$A$7:$J$411</definedName>
    <definedName name="Z_893FA4D1_A90D_4C00_9051_4D40650C669D_.wvu.FilterData" localSheetId="0" hidden="1">'на 01.10.2019'!$A$7:$J$411</definedName>
    <definedName name="Z_895608B2_F053_445E_BD6A_E885E9D4FE51_.wvu.FilterData" localSheetId="0" hidden="1">'на 01.10.2019'!$A$7:$J$411</definedName>
    <definedName name="Z_898FFEFC_C4FC_44BB_BE63_00FC13DD2042_.wvu.FilterData" localSheetId="0" hidden="1">'на 01.10.2019'!$A$7:$J$411</definedName>
    <definedName name="Z_89C6A5BF_E8A5_4A6F_A481_15B2F7A6D4E2_.wvu.FilterData" localSheetId="0" hidden="1">'на 01.10.2019'!$A$7:$J$411</definedName>
    <definedName name="Z_89F2DB1B_0F19_4230_A501_8A6666788E86_.wvu.FilterData" localSheetId="0" hidden="1">'на 01.10.2019'!$A$7:$J$411</definedName>
    <definedName name="Z_8A4ABF0A_262D_4454_86FE_CA0ADCDF3E94_.wvu.FilterData" localSheetId="0" hidden="1">'на 01.10.2019'!$A$7:$J$411</definedName>
    <definedName name="Z_8AEDF337_2CA8_4768_B777_87BA785EB7CF_.wvu.FilterData" localSheetId="0" hidden="1">'на 01.10.2019'!$A$7:$J$411</definedName>
    <definedName name="Z_8BA7C340_DD6D_4BDE_939B_41C98A02B423_.wvu.FilterData" localSheetId="0" hidden="1">'на 01.10.2019'!$A$7:$J$411</definedName>
    <definedName name="Z_8BB118EA_41BC_4E46_8EA1_4268AA5B6DB1_.wvu.FilterData" localSheetId="0" hidden="1">'на 01.10.2019'!$A$7:$J$411</definedName>
    <definedName name="Z_8C04CD6E_A1CC_4EF8_8DD5_B859F52073A0_.wvu.FilterData" localSheetId="0" hidden="1">'на 01.10.2019'!$A$7:$J$411</definedName>
    <definedName name="Z_8C654415_86D2_479D_A511_8A4B3774E375_.wvu.FilterData" localSheetId="0" hidden="1">'на 01.10.2019'!$A$7:$H$158</definedName>
    <definedName name="Z_8CAD663B_CD5E_4846_B4FD_69BCB6D1EB12_.wvu.FilterData" localSheetId="0" hidden="1">'на 01.10.2019'!$A$7:$H$158</definedName>
    <definedName name="Z_8CB267BE_E783_4914_8FFF_50D79F1D75CF_.wvu.FilterData" localSheetId="0" hidden="1">'на 01.10.2019'!$A$7:$H$158</definedName>
    <definedName name="Z_8D0153EB_A3EC_4213_A12B_74D6D827770F_.wvu.FilterData" localSheetId="0" hidden="1">'на 01.10.2019'!$A$7:$J$411</definedName>
    <definedName name="Z_8D165CA5_5C34_4274_A8CC_4FBD8A8EE6D4_.wvu.FilterData" localSheetId="0" hidden="1">'на 01.10.2019'!$A$7:$J$411</definedName>
    <definedName name="Z_8D7BE686_9FAF_4C26_8FD5_5395E55E0797_.wvu.FilterData" localSheetId="0" hidden="1">'на 01.10.2019'!$A$7:$H$158</definedName>
    <definedName name="Z_8D7C2311_E9FE_48F6_9665_BB17829B147C_.wvu.FilterData" localSheetId="0" hidden="1">'на 01.10.2019'!$A$7:$J$411</definedName>
    <definedName name="Z_8D8D2F4C_3B7E_4C1F_A367_4BA418733E1A_.wvu.FilterData" localSheetId="0" hidden="1">'на 01.10.2019'!$A$7:$H$158</definedName>
    <definedName name="Z_8DFDD887_4859_4275_91A7_634544543F21_.wvu.FilterData" localSheetId="0" hidden="1">'на 01.10.2019'!$A$7:$J$411</definedName>
    <definedName name="Z_8E62A2BE_7CE7_496E_AC79_F133ABDC98BF_.wvu.FilterData" localSheetId="0" hidden="1">'на 01.10.2019'!$A$7:$H$158</definedName>
    <definedName name="Z_8E9F6F00_AE74_405E_A586_56EFCF2E0935_.wvu.FilterData" localSheetId="0" hidden="1">'на 01.10.2019'!$A$7:$J$411</definedName>
    <definedName name="Z_8EEB3EFB_2D0D_474D_A904_853356F13984_.wvu.FilterData" localSheetId="0" hidden="1">'на 01.10.2019'!$A$7:$J$411</definedName>
    <definedName name="Z_8F2A8A22_72A2_4B00_8248_255CA52D5828_.wvu.FilterData" localSheetId="0" hidden="1">'на 01.10.2019'!$A$7:$J$411</definedName>
    <definedName name="Z_8F2C6946_96AE_437C_B49F_554BFA809A0E_.wvu.FilterData" localSheetId="0" hidden="1">'на 01.10.2019'!$A$7:$J$411</definedName>
    <definedName name="Z_8F77D1FA_0A19_42EE_8A6C_A8B882128C49_.wvu.FilterData" localSheetId="0" hidden="1">'на 01.10.2019'!$A$7:$J$411</definedName>
    <definedName name="Z_8FF9DCA5_6AD6_43DC_B4C2_6F2C2BD54E25_.wvu.FilterData" localSheetId="0" hidden="1">'на 01.10.2019'!$A$7:$J$411</definedName>
    <definedName name="Z_90067115_7038_486C_B585_B48F5820801A_.wvu.FilterData" localSheetId="0" hidden="1">'на 01.10.2019'!$A$7:$J$411</definedName>
    <definedName name="Z_9044C5A5_1D21_4DB7_B551_B82CFEBFBFBE_.wvu.FilterData" localSheetId="0" hidden="1">'на 01.10.2019'!$A$7:$J$411</definedName>
    <definedName name="Z_9089CAE7_C9D5_4B44_BF40_622C1D4BEC1A_.wvu.FilterData" localSheetId="0" hidden="1">'на 01.10.2019'!$A$7:$J$411</definedName>
    <definedName name="Z_90B62036_E8E2_47F2_BA67_9490969E5E89_.wvu.FilterData" localSheetId="0" hidden="1">'на 01.10.2019'!$A$7:$J$411</definedName>
    <definedName name="Z_91482E4A_EB85_41D6_AA9F_21521D0F577E_.wvu.FilterData" localSheetId="0" hidden="1">'на 01.10.2019'!$A$7:$J$411</definedName>
    <definedName name="Z_91A44DD7_EFA1_45BC_BF8A_C6EBAED142C3_.wvu.FilterData" localSheetId="0" hidden="1">'на 01.10.2019'!$A$7:$J$411</definedName>
    <definedName name="Z_91E3A4F6_DD5F_4801_8A73_43FA173EA59A_.wvu.FilterData" localSheetId="0" hidden="1">'на 01.10.2019'!$A$7:$J$411</definedName>
    <definedName name="Z_920A2071_C71B_4F9A_9162_3A507E3571B7_.wvu.FilterData" localSheetId="0" hidden="1">'на 01.10.2019'!$A$7:$J$411</definedName>
    <definedName name="Z_920FBB9C_08EB_4E34_86D0_F557F6CFABB8_.wvu.FilterData" localSheetId="0" hidden="1">'на 01.10.2019'!$A$7:$J$411</definedName>
    <definedName name="Z_92A69ACC_08E1_4049_9A4E_909BE09E8D3F_.wvu.FilterData" localSheetId="0" hidden="1">'на 01.10.2019'!$A$7:$J$411</definedName>
    <definedName name="Z_92A7494D_B642_4D2E_8A98_FA3ADD190BCE_.wvu.FilterData" localSheetId="0" hidden="1">'на 01.10.2019'!$A$7:$J$411</definedName>
    <definedName name="Z_92A89EF4_8A4E_4790_B0CC_01892B6039EB_.wvu.FilterData" localSheetId="0" hidden="1">'на 01.10.2019'!$A$7:$J$411</definedName>
    <definedName name="Z_92B14807_1A18_49A7_BCF6_3D45DEFE0E47_.wvu.FilterData" localSheetId="0" hidden="1">'на 01.10.2019'!$A$7:$J$411</definedName>
    <definedName name="Z_92E38377_38CC_496E_BBD8_5394F7550FE3_.wvu.FilterData" localSheetId="0" hidden="1">'на 01.10.2019'!$A$7:$J$411</definedName>
    <definedName name="Z_93030161_EBD2_4C55_BB01_67290B2149A7_.wvu.FilterData" localSheetId="0" hidden="1">'на 01.10.2019'!$A$7:$J$411</definedName>
    <definedName name="Z_935DFEC4_8817_4BB5_A846_9674D5A05EE9_.wvu.FilterData" localSheetId="0" hidden="1">'на 01.10.2019'!$A$7:$H$158</definedName>
    <definedName name="Z_938F43B0_CEED_4632_948B_C835F76DFE4A_.wvu.FilterData" localSheetId="0" hidden="1">'на 01.10.2019'!$A$7:$J$411</definedName>
    <definedName name="Z_93997AAE_3E78_48E8_AE0E_38B78085663A_.wvu.FilterData" localSheetId="0" hidden="1">'на 01.10.2019'!$A$7:$J$411</definedName>
    <definedName name="Z_944D1186_FA84_48E6_9A44_19022D55084A_.wvu.FilterData" localSheetId="0" hidden="1">'на 01.10.2019'!$A$7:$J$411</definedName>
    <definedName name="Z_94851B80_49A7_4207_A790_443843F85060_.wvu.FilterData" localSheetId="0" hidden="1">'на 01.10.2019'!$A$7:$J$411</definedName>
    <definedName name="Z_94E3B816_367C_44F4_94FC_13D42F694C13_.wvu.FilterData" localSheetId="0" hidden="1">'на 01.10.2019'!$A$7:$J$411</definedName>
    <definedName name="Z_9567BAA3_C404_4ADC_8B8B_933A1A5CE7B8_.wvu.FilterData" localSheetId="0" hidden="1">'на 01.10.2019'!$A$7:$J$411</definedName>
    <definedName name="Z_95B26847_5719_44C4_809A_1AA433F7B4DC_.wvu.FilterData" localSheetId="0" hidden="1">'на 01.10.2019'!$A$7:$J$411</definedName>
    <definedName name="Z_95B5A563_A81C_425C_AC80_18232E0FA0F2_.wvu.FilterData" localSheetId="0" hidden="1">'на 01.10.2019'!$A$7:$H$158</definedName>
    <definedName name="Z_95DCDA71_E71C_4701_B168_34A55CC7547D_.wvu.FilterData" localSheetId="0" hidden="1">'на 01.10.2019'!$A$7:$J$411</definedName>
    <definedName name="Z_95E04D27_058D_4765_8CB6_B789CC5A15B9_.wvu.FilterData" localSheetId="0" hidden="1">'на 01.10.2019'!$A$7:$J$411</definedName>
    <definedName name="Z_96167660_EA8B_4F7D_87A1_785E97B459B3_.wvu.FilterData" localSheetId="0" hidden="1">'на 01.10.2019'!$A$7:$H$158</definedName>
    <definedName name="Z_96879477_4713_4ABC_982A_7EB1C07B4DED_.wvu.FilterData" localSheetId="0" hidden="1">'на 01.10.2019'!$A$7:$H$158</definedName>
    <definedName name="Z_969E164A_AA47_4A3D_AECC_F3C5A8BBA40A_.wvu.FilterData" localSheetId="0" hidden="1">'на 01.10.2019'!$A$7:$J$411</definedName>
    <definedName name="Z_96C46F49_6CFA_47C5_9713_424D77847057_.wvu.FilterData" localSheetId="0" hidden="1">'на 01.10.2019'!$A$7:$J$411</definedName>
    <definedName name="Z_9780079B_2369_4362_9878_DE63286783A8_.wvu.FilterData" localSheetId="0" hidden="1">'на 01.10.2019'!$A$7:$J$411</definedName>
    <definedName name="Z_97B55429_A18E_43B5_9AF8_FE73FCDE4BBB_.wvu.FilterData" localSheetId="0" hidden="1">'на 01.10.2019'!$A$7:$J$411</definedName>
    <definedName name="Z_97E2C09C_6040_4BDA_B6A0_AF60F993AC48_.wvu.FilterData" localSheetId="0" hidden="1">'на 01.10.2019'!$A$7:$J$411</definedName>
    <definedName name="Z_97F74FDF_2C27_4D85_A3A7_1EF51A8A2DFF_.wvu.FilterData" localSheetId="0" hidden="1">'на 01.10.2019'!$A$7:$H$158</definedName>
    <definedName name="Z_98620FAB_A12D_44CF_95E4_17A962FCE777_.wvu.FilterData" localSheetId="0" hidden="1">'на 01.10.2019'!$A$7:$J$411</definedName>
    <definedName name="Z_987C1B6D_28A7_49CB_BBF0_6C3FFB9FC1C5_.wvu.FilterData" localSheetId="0" hidden="1">'на 01.10.2019'!$A$7:$J$411</definedName>
    <definedName name="Z_98AE7DDA_90CE_4E15_AD8D_6630EEDB042C_.wvu.FilterData" localSheetId="0" hidden="1">'на 01.10.2019'!$A$7:$J$411</definedName>
    <definedName name="Z_98BF881C_EB9C_4397_B787_F3FB50ED2890_.wvu.FilterData" localSheetId="0" hidden="1">'на 01.10.2019'!$A$7:$J$411</definedName>
    <definedName name="Z_98E168F2_55D9_4CA5_BFC7_4762AF11FD48_.wvu.FilterData" localSheetId="0" hidden="1">'на 01.10.2019'!$A$7:$J$411</definedName>
    <definedName name="Z_998B8119_4FF3_4A16_838D_539C6AE34D55_.wvu.Cols" localSheetId="0" hidden="1">'на 01.10.2019'!#REF!,'на 01.10.2019'!#REF!</definedName>
    <definedName name="Z_998B8119_4FF3_4A16_838D_539C6AE34D55_.wvu.FilterData" localSheetId="0" hidden="1">'на 01.10.2019'!$A$7:$J$411</definedName>
    <definedName name="Z_998B8119_4FF3_4A16_838D_539C6AE34D55_.wvu.PrintArea" localSheetId="0" hidden="1">'на 01.10.2019'!$A$1:$J$190</definedName>
    <definedName name="Z_998B8119_4FF3_4A16_838D_539C6AE34D55_.wvu.PrintTitles" localSheetId="0" hidden="1">'на 01.10.2019'!$5:$8</definedName>
    <definedName name="Z_998B8119_4FF3_4A16_838D_539C6AE34D55_.wvu.Rows" localSheetId="0" hidden="1">'на 01.10.2019'!#REF!</definedName>
    <definedName name="Z_99950613_28E7_4EC2_B918_559A2757B0A9_.wvu.FilterData" localSheetId="0" hidden="1">'на 01.10.2019'!$A$7:$J$411</definedName>
    <definedName name="Z_99950613_28E7_4EC2_B918_559A2757B0A9_.wvu.PrintArea" localSheetId="0" hidden="1">'на 01.10.2019'!$A$1:$J$196</definedName>
    <definedName name="Z_99950613_28E7_4EC2_B918_559A2757B0A9_.wvu.PrintTitles" localSheetId="0" hidden="1">'на 01.10.2019'!$5:$8</definedName>
    <definedName name="Z_99A00621_53DB_4FBF_8383_336AC7B2FEE0_.wvu.FilterData" localSheetId="0" hidden="1">'на 01.10.2019'!$A$7:$J$411</definedName>
    <definedName name="Z_9A28E7E9_55CD_40D9_9E29_E07B8DD3C238_.wvu.FilterData" localSheetId="0" hidden="1">'на 01.10.2019'!$A$7:$J$411</definedName>
    <definedName name="Z_9A769443_7DFA_43D5_AB26_6F2EEF53DAF1_.wvu.FilterData" localSheetId="0" hidden="1">'на 01.10.2019'!$A$7:$H$158</definedName>
    <definedName name="Z_9A867A2D_A50A_44FA_836D_C92580FE5490_.wvu.FilterData" localSheetId="0" hidden="1">'на 01.10.2019'!$A$7:$J$411</definedName>
    <definedName name="Z_9A8CADCF_85D0_4D32_80F2_6CE3DE83CA66_.wvu.FilterData" localSheetId="0" hidden="1">'на 01.10.2019'!$A$7:$J$411</definedName>
    <definedName name="Z_9B640DD4_FBFD_444A_B4D5_4A34ED79B9BC_.wvu.FilterData" localSheetId="0" hidden="1">'на 01.10.2019'!$A$7:$J$411</definedName>
    <definedName name="Z_9C310551_EC8B_4B87_B5AF_39FC532C6FE3_.wvu.FilterData" localSheetId="0" hidden="1">'на 01.10.2019'!$A$7:$H$158</definedName>
    <definedName name="Z_9C38FBC7_6E93_40A5_BD30_7720FC92D0D4_.wvu.FilterData" localSheetId="0" hidden="1">'на 01.10.2019'!$A$7:$J$411</definedName>
    <definedName name="Z_9CB26755_9CF3_42C9_A567_6FF9CCE0F397_.wvu.FilterData" localSheetId="0" hidden="1">'на 01.10.2019'!$A$7:$J$411</definedName>
    <definedName name="Z_9CE1F91A_5326_41A6_9CA7_C24ACCBE2F48_.wvu.FilterData" localSheetId="0" hidden="1">'на 01.10.2019'!$A$7:$J$411</definedName>
    <definedName name="Z_9D24C81C_5B18_4B40_BF88_7236C9CAE366_.wvu.FilterData" localSheetId="0" hidden="1">'на 01.10.2019'!$A$7:$H$158</definedName>
    <definedName name="Z_9DE7839B_6B77_48C9_B008_4D6E417DD85D_.wvu.FilterData" localSheetId="0" hidden="1">'на 01.10.2019'!$A$7:$J$411</definedName>
    <definedName name="Z_9E1D944D_E62F_4660_B928_F956F86CCB3D_.wvu.FilterData" localSheetId="0" hidden="1">'на 01.10.2019'!$A$7:$J$411</definedName>
    <definedName name="Z_9E720D93_31F0_4636_BA00_6CE6F83F3651_.wvu.FilterData" localSheetId="0" hidden="1">'на 01.10.2019'!$A$7:$J$411</definedName>
    <definedName name="Z_9E943B7D_D4C7_443F_BC4C_8AB90546D8A5_.wvu.Cols" localSheetId="0" hidden="1">'на 01.10.2019'!#REF!,'на 01.10.2019'!#REF!</definedName>
    <definedName name="Z_9E943B7D_D4C7_443F_BC4C_8AB90546D8A5_.wvu.FilterData" localSheetId="0" hidden="1">'на 01.10.2019'!$A$3:$J$60</definedName>
    <definedName name="Z_9E943B7D_D4C7_443F_BC4C_8AB90546D8A5_.wvu.PrintTitles" localSheetId="0" hidden="1">'на 01.10.2019'!$5:$8</definedName>
    <definedName name="Z_9E943B7D_D4C7_443F_BC4C_8AB90546D8A5_.wvu.Rows" localSheetId="0" hidden="1">'на 01.10.2019'!#REF!,'на 01.10.2019'!#REF!,'на 01.10.2019'!#REF!,'на 01.10.2019'!#REF!,'на 01.10.2019'!#REF!,'на 01.10.2019'!#REF!,'на 01.10.2019'!#REF!,'на 01.10.2019'!#REF!,'на 01.10.2019'!#REF!,'на 01.10.2019'!#REF!,'на 01.10.2019'!#REF!,'на 01.10.2019'!#REF!,'на 01.10.2019'!#REF!,'на 01.10.2019'!#REF!,'на 01.10.2019'!#REF!,'на 01.10.2019'!#REF!,'на 01.10.2019'!#REF!,'на 01.10.2019'!#REF!,'на 01.10.2019'!#REF!,'на 01.10.2019'!#REF!</definedName>
    <definedName name="Z_9EC99D85_9CBB_4D41_A0AC_5A782960B43C_.wvu.FilterData" localSheetId="0" hidden="1">'на 01.10.2019'!$A$7:$H$158</definedName>
    <definedName name="Z_9EE9225B_6C4B_479E_B8A3_AD0EB35235F9_.wvu.FilterData" localSheetId="0" hidden="1">'на 01.10.2019'!$A$7:$J$411</definedName>
    <definedName name="Z_9F469FEB_94D1_4BA9_BDF6_0A94C53541EA_.wvu.FilterData" localSheetId="0" hidden="1">'на 01.10.2019'!$A$7:$J$411</definedName>
    <definedName name="Z_9FA29541_62F4_4CED_BF33_19F6BA57578F_.wvu.Cols" localSheetId="0" hidden="1">'на 01.10.2019'!#REF!,'на 01.10.2019'!#REF!</definedName>
    <definedName name="Z_9FA29541_62F4_4CED_BF33_19F6BA57578F_.wvu.FilterData" localSheetId="0" hidden="1">'на 01.10.2019'!$A$7:$J$411</definedName>
    <definedName name="Z_9FA29541_62F4_4CED_BF33_19F6BA57578F_.wvu.PrintArea" localSheetId="0" hidden="1">'на 01.10.2019'!$A$1:$J$190</definedName>
    <definedName name="Z_9FA29541_62F4_4CED_BF33_19F6BA57578F_.wvu.PrintTitles" localSheetId="0" hidden="1">'на 01.10.2019'!$5:$8</definedName>
    <definedName name="Z_9FDAEEB9_7434_4701_B9D3_AEFADA35D37B_.wvu.FilterData" localSheetId="0" hidden="1">'на 01.10.2019'!$A$7:$J$411</definedName>
    <definedName name="Z_A03C4C06_B945_48DE_83E2_706D18377BFA_.wvu.FilterData" localSheetId="0" hidden="1">'на 01.10.2019'!$A$7:$J$411</definedName>
    <definedName name="Z_A076AA26_B89C_401B_BFC1_DBB6CC9D6D95_.wvu.FilterData" localSheetId="0" hidden="1">'на 01.10.2019'!$A$7:$J$411</definedName>
    <definedName name="Z_A08B7B60_BE09_484D_B75E_15D9DE206B17_.wvu.FilterData" localSheetId="0" hidden="1">'на 01.10.2019'!$A$7:$J$411</definedName>
    <definedName name="Z_A0963EEC_5578_46DF_B7B0_2B9F8CADC5B9_.wvu.FilterData" localSheetId="0" hidden="1">'на 01.10.2019'!$A$7:$J$411</definedName>
    <definedName name="Z_A0A3CD9B_2436_40D7_91DB_589A95FBBF00_.wvu.FilterData" localSheetId="0" hidden="1">'на 01.10.2019'!$A$7:$J$411</definedName>
    <definedName name="Z_A0A3CD9B_2436_40D7_91DB_589A95FBBF00_.wvu.PrintArea" localSheetId="0" hidden="1">'на 01.10.2019'!$A$1:$J$210</definedName>
    <definedName name="Z_A0A3CD9B_2436_40D7_91DB_589A95FBBF00_.wvu.PrintTitles" localSheetId="0" hidden="1">'на 01.10.2019'!$5:$8</definedName>
    <definedName name="Z_A0EB0A04_1124_498B_8C4B_C1E25B53C1A8_.wvu.FilterData" localSheetId="0" hidden="1">'на 01.10.2019'!$A$7:$H$158</definedName>
    <definedName name="Z_A0F76A4B_6862_4C98_8A93_2EBAEE1B6BB0_.wvu.FilterData" localSheetId="0" hidden="1">'на 01.10.2019'!$A$7:$J$411</definedName>
    <definedName name="Z_A113B19A_DB2C_4585_AED7_B7EF9F05E57E_.wvu.FilterData" localSheetId="0" hidden="1">'на 01.10.2019'!$A$7:$J$411</definedName>
    <definedName name="Z_A1252AD3_62A9_4B5D_B0FA_98A0DCCDEFC0_.wvu.FilterData" localSheetId="0" hidden="1">'на 01.10.2019'!$A$7:$J$411</definedName>
    <definedName name="Z_A21CB1BD_5236_485F_8FCB_D43C0EB079B8_.wvu.FilterData" localSheetId="0" hidden="1">'на 01.10.2019'!$A$7:$J$411</definedName>
    <definedName name="Z_A2611F3A_C06C_4662_B39E_6F08BA7C9B14_.wvu.FilterData" localSheetId="0" hidden="1">'на 01.10.2019'!$A$7:$H$158</definedName>
    <definedName name="Z_A28DA500_33FC_4913_B21A_3E2D7ED7A130_.wvu.FilterData" localSheetId="0" hidden="1">'на 01.10.2019'!$A$7:$H$158</definedName>
    <definedName name="Z_A38250FB_559C_49CE_918A_6673F9586B86_.wvu.FilterData" localSheetId="0" hidden="1">'на 01.10.2019'!$A$7:$J$411</definedName>
    <definedName name="Z_A3A455A0_D439_4DB6_9552_34013CFCFF6F_.wvu.FilterData" localSheetId="0" hidden="1">'на 01.10.2019'!$A$7:$J$411</definedName>
    <definedName name="Z_A5169FE8_9D26_44E6_A6EA_F78B40E1DE01_.wvu.FilterData" localSheetId="0" hidden="1">'на 01.10.2019'!$A$7:$J$411</definedName>
    <definedName name="Z_A57C42F9_18B1_4AA0_97AE_4F8F0C3D5B4A_.wvu.FilterData" localSheetId="0" hidden="1">'на 01.10.2019'!$A$7:$J$411</definedName>
    <definedName name="Z_A62258B9_7768_4C4F_AFFC_537782E81CFF_.wvu.FilterData" localSheetId="0" hidden="1">'на 01.10.2019'!$A$7:$H$158</definedName>
    <definedName name="Z_A65D4FF6_26A1_47FE_AF98_41E05002FB1E_.wvu.FilterData" localSheetId="0" hidden="1">'на 01.10.2019'!$A$7:$H$158</definedName>
    <definedName name="Z_A6816A2A_A381_4629_A196_A2D2CBED046E_.wvu.FilterData" localSheetId="0" hidden="1">'на 01.10.2019'!$A$7:$J$411</definedName>
    <definedName name="Z_A6B98527_7CBF_4E4D_BDEA_9334A3EB779F_.wvu.Cols" localSheetId="0" hidden="1">'на 01.10.2019'!#REF!,'на 01.10.2019'!#REF!,'на 01.10.2019'!$K:$BN</definedName>
    <definedName name="Z_A6B98527_7CBF_4E4D_BDEA_9334A3EB779F_.wvu.FilterData" localSheetId="0" hidden="1">'на 01.10.2019'!$A$7:$J$411</definedName>
    <definedName name="Z_A6B98527_7CBF_4E4D_BDEA_9334A3EB779F_.wvu.PrintArea" localSheetId="0" hidden="1">'на 01.10.2019'!$A$1:$BN$190</definedName>
    <definedName name="Z_A6B98527_7CBF_4E4D_BDEA_9334A3EB779F_.wvu.PrintTitles" localSheetId="0" hidden="1">'на 01.10.2019'!$5:$7</definedName>
    <definedName name="Z_A80309A3_DC3C_4005_B42B_D4917A972961_.wvu.FilterData" localSheetId="0" hidden="1">'на 01.10.2019'!$A$7:$J$411</definedName>
    <definedName name="Z_A8EFE8CB_4B40_4A53_8B7A_29439E2B50D7_.wvu.FilterData" localSheetId="0" hidden="1">'на 01.10.2019'!$A$7:$J$411</definedName>
    <definedName name="Z_A98C96B5_CE3A_4FF9_B3E5_0DBB66ADC5BB_.wvu.FilterData" localSheetId="0" hidden="1">'на 01.10.2019'!$A$7:$H$158</definedName>
    <definedName name="Z_A9BB2943_E4B1_4809_A926_69F8C50E1CF2_.wvu.FilterData" localSheetId="0" hidden="1">'на 01.10.2019'!$A$7:$J$411</definedName>
    <definedName name="Z_AA4C7BF5_07E0_4095_B165_D2AF600190FA_.wvu.FilterData" localSheetId="0" hidden="1">'на 01.10.2019'!$A$7:$H$158</definedName>
    <definedName name="Z_AAC4B5AB_1913_4D9C_A1FF_BD9345E009EB_.wvu.FilterData" localSheetId="0" hidden="1">'на 01.10.2019'!$A$7:$H$158</definedName>
    <definedName name="Z_AB20AEF7_931C_411F_91E6_F461408B5AE6_.wvu.FilterData" localSheetId="0" hidden="1">'на 01.10.2019'!$A$7:$J$411</definedName>
    <definedName name="Z_ABA75302_0F6D_4886_9D81_1818E8870CAA_.wvu.FilterData" localSheetId="0" hidden="1">'на 01.10.2019'!$A$3:$K$195</definedName>
    <definedName name="Z_ABAF42E6_6CD6_46B1_A0C6_0099C207BC1C_.wvu.FilterData" localSheetId="0" hidden="1">'на 01.10.2019'!$A$7:$J$411</definedName>
    <definedName name="Z_ABF07E15_3FB5_46FA_8B18_72FA32E3F1DA_.wvu.FilterData" localSheetId="0" hidden="1">'на 01.10.2019'!$A$7:$J$411</definedName>
    <definedName name="Z_ACFE2E5A_B4BC_4793_B103_05F97C227772_.wvu.FilterData" localSheetId="0" hidden="1">'на 01.10.2019'!$A$7:$J$411</definedName>
    <definedName name="Z_AD079EA2_4E18_46EE_8E20_0C7923C917D2_.wvu.FilterData" localSheetId="0" hidden="1">'на 01.10.2019'!$A$7:$J$411</definedName>
    <definedName name="Z_AD5FD28B_B163_4E28_9CF1_4D777A9C7F23_.wvu.FilterData" localSheetId="0" hidden="1">'на 01.10.2019'!$A$7:$J$411</definedName>
    <definedName name="Z_ADE318A0_9CB5_431A_AF2B_D561B19631D9_.wvu.FilterData" localSheetId="0" hidden="1">'на 01.10.2019'!$A$7:$J$411</definedName>
    <definedName name="Z_ADEB3242_7660_4E37_BB66_F38B3721740A_.wvu.FilterData" localSheetId="0" hidden="1">'на 01.10.2019'!$A$7:$J$411</definedName>
    <definedName name="Z_ADF53E9B_9172_4E3F_AC45_4FF59160C1DB_.wvu.FilterData" localSheetId="0" hidden="1">'на 01.10.2019'!$A$7:$J$411</definedName>
    <definedName name="Z_AF01D870_77CB_46A2_A95B_3A27FF42EAA8_.wvu.FilterData" localSheetId="0" hidden="1">'на 01.10.2019'!$A$7:$H$158</definedName>
    <definedName name="Z_AF1AEFF5_9892_4FCB_BD3E_6CF1CEE1B71B_.wvu.FilterData" localSheetId="0" hidden="1">'на 01.10.2019'!$A$7:$J$411</definedName>
    <definedName name="Z_AF52B61E_FDEA_47EA_AEB5_644F9593AA6A_.wvu.FilterData" localSheetId="0" hidden="1">'на 01.10.2019'!$A$7:$J$411</definedName>
    <definedName name="Z_AF578863_5150_4761_94CC_531A4DF22DCE_.wvu.FilterData" localSheetId="0" hidden="1">'на 01.10.2019'!$A$7:$J$411</definedName>
    <definedName name="Z_AFABF6AA_2F6E_48B0_98F8_213EA30990B1_.wvu.FilterData" localSheetId="0" hidden="1">'на 01.10.2019'!$A$7:$J$411</definedName>
    <definedName name="Z_AFC26506_1EE1_430F_B247_3257CE41958A_.wvu.FilterData" localSheetId="0" hidden="1">'на 01.10.2019'!$A$7:$J$411</definedName>
    <definedName name="Z_B00B4D71_156E_4DD9_93CC_1F392CBA035F_.wvu.FilterData" localSheetId="0" hidden="1">'на 01.10.2019'!$A$7:$J$411</definedName>
    <definedName name="Z_B0B61858_D248_4F0B_95EB_A53482FBF19B_.wvu.FilterData" localSheetId="0" hidden="1">'на 01.10.2019'!$A$7:$J$411</definedName>
    <definedName name="Z_B0BB7BD4_E507_4D19_A9BF_6595068A89B5_.wvu.FilterData" localSheetId="0" hidden="1">'на 01.10.2019'!$A$7:$J$411</definedName>
    <definedName name="Z_B180D137_9F25_4AD4_9057_37928F1867A8_.wvu.FilterData" localSheetId="0" hidden="1">'на 01.10.2019'!$A$7:$H$158</definedName>
    <definedName name="Z_B1FA2CF0_321B_4787_93E8_EB6D5C78D6B5_.wvu.FilterData" localSheetId="0" hidden="1">'на 01.10.2019'!$A$7:$J$411</definedName>
    <definedName name="Z_B246A3A0_6AE0_4610_AE7A_F7490C26DBCA_.wvu.FilterData" localSheetId="0" hidden="1">'на 01.10.2019'!$A$7:$J$411</definedName>
    <definedName name="Z_B2D38EAC_E767_43A7_B7A2_621639FE347D_.wvu.FilterData" localSheetId="0" hidden="1">'на 01.10.2019'!$A$7:$H$158</definedName>
    <definedName name="Z_B2E9D1B9_C3FE_4F75_89F4_46F3E34C24E4_.wvu.FilterData" localSheetId="0" hidden="1">'на 01.10.2019'!$A$7:$J$411</definedName>
    <definedName name="Z_B30FEF93_CDBE_4AC5_9298_7B65E13C3F79_.wvu.FilterData" localSheetId="0" hidden="1">'на 01.10.2019'!$A$7:$J$411</definedName>
    <definedName name="Z_B3114865_FFF9_40B7_B9E6_C3642102DCF9_.wvu.FilterData" localSheetId="0" hidden="1">'на 01.10.2019'!$A$7:$J$411</definedName>
    <definedName name="Z_B3339176_D3D0_4D7A_8AAB_C0B71F942A93_.wvu.FilterData" localSheetId="0" hidden="1">'на 01.10.2019'!$A$7:$H$158</definedName>
    <definedName name="Z_B350A9CC_C225_45B2_AEE1_E6A61C6949F5_.wvu.FilterData" localSheetId="0" hidden="1">'на 01.10.2019'!$A$7:$J$411</definedName>
    <definedName name="Z_B3655F0F_A78B_43E5_BFD5_814C66A7690F_.wvu.FilterData" localSheetId="0" hidden="1">'на 01.10.2019'!$A$7:$J$411</definedName>
    <definedName name="Z_B45FAC42_679D_43AB_B511_9E5492CAC2DB_.wvu.FilterData" localSheetId="0" hidden="1">'на 01.10.2019'!$A$7:$H$158</definedName>
    <definedName name="Z_B47A0A9E_665F_4B62_A9A6_650B391D5D49_.wvu.FilterData" localSheetId="0" hidden="1">'на 01.10.2019'!$A$7:$J$411</definedName>
    <definedName name="Z_B499C08D_A2E7_417F_A9B7_BFCE2B66534F_.wvu.FilterData" localSheetId="0" hidden="1">'на 01.10.2019'!$A$7:$J$411</definedName>
    <definedName name="Z_B4E448FF_1059_48E0_93CC_976057024FF4_.wvu.FilterData" localSheetId="0" hidden="1">'на 01.10.2019'!$A$7:$J$411</definedName>
    <definedName name="Z_B509A51A_98E0_4D86_A1E4_A5AB9AE9E52F_.wvu.FilterData" localSheetId="0" hidden="1">'на 01.10.2019'!$A$7:$J$411</definedName>
    <definedName name="Z_B543C7D0_E350_4DA4_A835_ADCB64A4D66D_.wvu.FilterData" localSheetId="0" hidden="1">'на 01.10.2019'!$A$7:$J$411</definedName>
    <definedName name="Z_B5533D56_E1AE_4DE7_8436_EF9CA55A4943_.wvu.FilterData" localSheetId="0" hidden="1">'на 01.10.2019'!$A$7:$J$411</definedName>
    <definedName name="Z_B56BEF44_39DC_4F5B_A5E5_157C237832AF_.wvu.FilterData" localSheetId="0" hidden="1">'на 01.10.2019'!$A$7:$H$158</definedName>
    <definedName name="Z_B5A6FE62_B66C_45B1_AF17_B7686B0B3A3F_.wvu.FilterData" localSheetId="0" hidden="1">'на 01.10.2019'!$A$7:$J$411</definedName>
    <definedName name="Z_B603D180_E09A_4B9C_810F_9423EBA4A0EA_.wvu.FilterData" localSheetId="0" hidden="1">'на 01.10.2019'!$A$7:$J$411</definedName>
    <definedName name="Z_B666AFF1_6658_457A_A768_4BF1349F009A_.wvu.FilterData" localSheetId="0" hidden="1">'на 01.10.2019'!$A$7:$J$411</definedName>
    <definedName name="Z_B698776A_6A96_445D_9813_F5440DD90495_.wvu.FilterData" localSheetId="0" hidden="1">'на 01.10.2019'!$A$7:$J$411</definedName>
    <definedName name="Z_B6D72401_10F2_4D08_9A2D_EC1E2043D946_.wvu.FilterData" localSheetId="0" hidden="1">'на 01.10.2019'!$A$7:$J$411</definedName>
    <definedName name="Z_B6F11AB1_40C8_4880_BE42_1C35664CF325_.wvu.FilterData" localSheetId="0" hidden="1">'на 01.10.2019'!$A$7:$J$411</definedName>
    <definedName name="Z_B736B334_F8CF_4A1D_A747_B2B8CF3F3731_.wvu.FilterData" localSheetId="0" hidden="1">'на 01.10.2019'!$A$7:$J$411</definedName>
    <definedName name="Z_B7A22467_168B_475A_AC6B_F744F4990F6A_.wvu.FilterData" localSheetId="0" hidden="1">'на 01.10.2019'!$A$7:$J$411</definedName>
    <definedName name="Z_B7A4DC29_6CA3_48BD_BD2B_5EA61D250392_.wvu.FilterData" localSheetId="0" hidden="1">'на 01.10.2019'!$A$7:$H$158</definedName>
    <definedName name="Z_B7D9DE91_6329_4AB9_BB45_131E306E53B9_.wvu.FilterData" localSheetId="0" hidden="1">'на 01.10.2019'!$A$7:$J$411</definedName>
    <definedName name="Z_B7F67755_3086_43A6_86E7_370F80E61BD0_.wvu.FilterData" localSheetId="0" hidden="1">'на 01.10.2019'!$A$7:$H$158</definedName>
    <definedName name="Z_B8283716_285A_45D5_8283_DCA7A3C9CFC7_.wvu.FilterData" localSheetId="0" hidden="1">'на 01.10.2019'!$A$7:$J$411</definedName>
    <definedName name="Z_B858041A_E0C9_4C5A_A736_A0DA4684B712_.wvu.FilterData" localSheetId="0" hidden="1">'на 01.10.2019'!$A$7:$J$411</definedName>
    <definedName name="Z_B898A439_2A40_408A_B02D_FB1508A09127_.wvu.FilterData" localSheetId="0" hidden="1">'на 01.10.2019'!$A$7:$J$411</definedName>
    <definedName name="Z_B8EDA240_D337_4165_927F_4408D011F4B1_.wvu.FilterData" localSheetId="0" hidden="1">'на 01.10.2019'!$A$7:$J$411</definedName>
    <definedName name="Z_B908EE8E_4AFB_4152_A270_8C591D48DDA3_.wvu.FilterData" localSheetId="0" hidden="1">'на 01.10.2019'!$A$7:$J$411</definedName>
    <definedName name="Z_B94999B0_3597_431C_9F36_97A338C842BB_.wvu.FilterData" localSheetId="0" hidden="1">'на 01.10.2019'!$A$7:$J$411</definedName>
    <definedName name="Z_B9A29D57_1D84_4BB4_A72C_EF14D2D8DD4E_.wvu.FilterData" localSheetId="0" hidden="1">'на 01.10.2019'!$A$7:$J$411</definedName>
    <definedName name="Z_B9E4A290_7C7B_4FC4_B3B5_77FC903959FC_.wvu.FilterData" localSheetId="0" hidden="1">'на 01.10.2019'!$A$7:$J$411</definedName>
    <definedName name="Z_B9FDB936_DEDC_405B_AC55_3262523808BE_.wvu.FilterData" localSheetId="0" hidden="1">'на 01.10.2019'!$A$7:$J$411</definedName>
    <definedName name="Z_BAB4825B_2E54_4A6C_A72D_1F8E7B4FEFFB_.wvu.FilterData" localSheetId="0" hidden="1">'на 01.10.2019'!$A$7:$J$411</definedName>
    <definedName name="Z_BAFB3A8F_5ACD_4C4A_A33C_831C754D88C0_.wvu.FilterData" localSheetId="0" hidden="1">'на 01.10.2019'!$A$7:$J$411</definedName>
    <definedName name="Z_BBED0997_5705_4C3C_95F1_5444E893BE19_.wvu.FilterData" localSheetId="0" hidden="1">'на 01.10.2019'!$A$7:$J$411</definedName>
    <definedName name="Z_BC09D690_D177_4FC8_AE1F_8F0F0D5C6ECD_.wvu.FilterData" localSheetId="0" hidden="1">'на 01.10.2019'!$A$7:$J$411</definedName>
    <definedName name="Z_BC202F3F_4E55_462F_AFE4_24E3BB6517B3_.wvu.FilterData" localSheetId="0" hidden="1">'на 01.10.2019'!$A$7:$J$411</definedName>
    <definedName name="Z_BC6910FC_42F8_457B_8F8D_9BC0111CE283_.wvu.FilterData" localSheetId="0" hidden="1">'на 01.10.2019'!$A$7:$J$411</definedName>
    <definedName name="Z_BD08DE99_B722_4C7F_897B_080446202D0F_.wvu.FilterData" localSheetId="0" hidden="1">'на 01.10.2019'!$A$7:$J$411</definedName>
    <definedName name="Z_BD43FB27_5C5A_40CF_A333_A059BA765D4E_.wvu.FilterData" localSheetId="0" hidden="1">'на 01.10.2019'!$A$7:$J$411</definedName>
    <definedName name="Z_BD690439_1CC5_4E37_A0E9_1B65A930CD21_.wvu.FilterData" localSheetId="0" hidden="1">'на 01.10.2019'!$A$7:$J$411</definedName>
    <definedName name="Z_BD707806_8F10_492F_81AE_A7900A187828_.wvu.FilterData" localSheetId="0" hidden="1">'на 01.10.2019'!$A$3:$K$195</definedName>
    <definedName name="Z_BD822A95_4AA3_4CF6_94E8_04D2B9283308_.wvu.FilterData" localSheetId="0" hidden="1">'на 01.10.2019'!$A$7:$J$411</definedName>
    <definedName name="Z_BDD573CF_BFE0_4002_B5F7_E438A5DAD635_.wvu.FilterData" localSheetId="0" hidden="1">'на 01.10.2019'!$A$7:$J$411</definedName>
    <definedName name="Z_BE3F7214_4B0C_40FA_B4F7_B0F38416BCEF_.wvu.FilterData" localSheetId="0" hidden="1">'на 01.10.2019'!$A$7:$J$411</definedName>
    <definedName name="Z_BE41C01B_5C79_4BA0_8F6F_0E99B8B69C13_.wvu.FilterData" localSheetId="0" hidden="1">'на 01.10.2019'!$A$7:$J$411</definedName>
    <definedName name="Z_BE442298_736F_47F5_9592_76FFCCDA59DB_.wvu.FilterData" localSheetId="0" hidden="1">'на 01.10.2019'!$A$7:$H$158</definedName>
    <definedName name="Z_BE6B1708_951F_4834_B0E1_EB03AAA7B777_.wvu.FilterData" localSheetId="0" hidden="1">'на 01.10.2019'!$A$7:$J$411</definedName>
    <definedName name="Z_BE842559_6B14_41AC_A92A_4E50A6CE8B79_.wvu.FilterData" localSheetId="0" hidden="1">'на 01.10.2019'!$A$7:$J$411</definedName>
    <definedName name="Z_BE97AC31_BFEB_4520_BC44_68B0C987C70A_.wvu.FilterData" localSheetId="0" hidden="1">'на 01.10.2019'!$A$7:$J$411</definedName>
    <definedName name="Z_BEA0FDBA_BB07_4C19_8BBD_5E57EE395C09_.wvu.FilterData" localSheetId="0" hidden="1">'на 01.10.2019'!$A$7:$J$411</definedName>
    <definedName name="Z_BEA0FDBA_BB07_4C19_8BBD_5E57EE395C09_.wvu.PrintArea" localSheetId="0" hidden="1">'на 01.10.2019'!$A$1:$J$210</definedName>
    <definedName name="Z_BEA0FDBA_BB07_4C19_8BBD_5E57EE395C09_.wvu.PrintTitles" localSheetId="0" hidden="1">'на 01.10.2019'!$5:$8</definedName>
    <definedName name="Z_BF22223F_B516_45E8_9C4B_DD4CB4CE2C48_.wvu.FilterData" localSheetId="0" hidden="1">'на 01.10.2019'!$A$7:$J$411</definedName>
    <definedName name="Z_BF65F093_304D_44F0_BF26_E5F8F9093CF5_.wvu.FilterData" localSheetId="0" hidden="1">'на 01.10.2019'!$A$7:$J$60</definedName>
    <definedName name="Z_C02D2AC3_00AB_4B4C_8299_349FC338B994_.wvu.FilterData" localSheetId="0" hidden="1">'на 01.10.2019'!$A$7:$J$411</definedName>
    <definedName name="Z_C0E14968_138D_48A2_9D67_80D62DD131B4_.wvu.FilterData" localSheetId="0" hidden="1">'на 01.10.2019'!$A$7:$J$411</definedName>
    <definedName name="Z_C0ED18A2_48B4_4C82_979B_4B80DB79BC08_.wvu.FilterData" localSheetId="0" hidden="1">'на 01.10.2019'!$A$7:$J$411</definedName>
    <definedName name="Z_C106F923_AD55_472E_86A3_2C4C13F084E8_.wvu.FilterData" localSheetId="0" hidden="1">'на 01.10.2019'!$A$7:$J$411</definedName>
    <definedName name="Z_C140C6EF_B272_4886_8555_3A3DB8A6C4A0_.wvu.FilterData" localSheetId="0" hidden="1">'на 01.10.2019'!$A$7:$J$411</definedName>
    <definedName name="Z_C14C28B9_3A8B_4F55_AC1E_B6D3DA6398D5_.wvu.FilterData" localSheetId="0" hidden="1">'на 01.10.2019'!$A$7:$J$411</definedName>
    <definedName name="Z_C276A679_E43E_444B_B0E9_B307A301A03A_.wvu.FilterData" localSheetId="0" hidden="1">'на 01.10.2019'!$A$7:$J$411</definedName>
    <definedName name="Z_C27BA0A8_746D_45AD_B889_823A6BAE07E3_.wvu.FilterData" localSheetId="0" hidden="1">'на 01.10.2019'!$A$7:$J$411</definedName>
    <definedName name="Z_C2E7FF11_4F7B_4EA9_AD45_A8385AC4BC24_.wvu.FilterData" localSheetId="0" hidden="1">'на 01.10.2019'!$A$7:$H$158</definedName>
    <definedName name="Z_C35C56D1_B129_4866_84BA_2C2957BC8254_.wvu.FilterData" localSheetId="0" hidden="1">'на 01.10.2019'!$A$7:$J$411</definedName>
    <definedName name="Z_C3E7B974_7E68_49C9_8A66_DEBBC3D71CB8_.wvu.FilterData" localSheetId="0" hidden="1">'на 01.10.2019'!$A$7:$H$158</definedName>
    <definedName name="Z_C3E97E4D_03A9_422E_8E65_116E90E7DE0A_.wvu.FilterData" localSheetId="0" hidden="1">'на 01.10.2019'!$A$7:$J$411</definedName>
    <definedName name="Z_C47D5376_4107_461D_B353_0F0CCA5A27B8_.wvu.FilterData" localSheetId="0" hidden="1">'на 01.10.2019'!$A$7:$H$158</definedName>
    <definedName name="Z_C4A81194_E272_4927_9E06_D47C43E50753_.wvu.FilterData" localSheetId="0" hidden="1">'на 01.10.2019'!$A$7:$J$411</definedName>
    <definedName name="Z_C4E388F3_F33E_45AF_8E75_3BD450853C20_.wvu.FilterData" localSheetId="0" hidden="1">'на 01.10.2019'!$A$7:$J$411</definedName>
    <definedName name="Z_C55D9313_9108_41CA_AD0E_FE2F7292C638_.wvu.FilterData" localSheetId="0" hidden="1">'на 01.10.2019'!$A$7:$H$158</definedName>
    <definedName name="Z_C5A38A18_427F_40C3_A14B_55DA8E81FB09_.wvu.FilterData" localSheetId="0" hidden="1">'на 01.10.2019'!$A$7:$J$411</definedName>
    <definedName name="Z_C5D84F85_3611_4C2A_903D_ECFF3A3DA3D9_.wvu.FilterData" localSheetId="0" hidden="1">'на 01.10.2019'!$A$7:$H$158</definedName>
    <definedName name="Z_C636DE0B_BC5D_45AA_89BD_B628CA1FE119_.wvu.FilterData" localSheetId="0" hidden="1">'на 01.10.2019'!$A$7:$J$411</definedName>
    <definedName name="Z_C70C85CF_5ADB_4631_87C7_BA23E9BE3196_.wvu.FilterData" localSheetId="0" hidden="1">'на 01.10.2019'!$A$7:$J$411</definedName>
    <definedName name="Z_C74598AC_1D4B_466D_8455_294C1A2E69BB_.wvu.FilterData" localSheetId="0" hidden="1">'на 01.10.2019'!$A$7:$H$158</definedName>
    <definedName name="Z_C745CD1F_9AA3_43D8_A7DA_ABDAF8508B62_.wvu.FilterData" localSheetId="0" hidden="1">'на 01.10.2019'!$A$7:$J$411</definedName>
    <definedName name="Z_C77795A2_6414_4CC8_AA0C_59805D660811_.wvu.FilterData" localSheetId="0" hidden="1">'на 01.10.2019'!$A$7:$J$411</definedName>
    <definedName name="Z_C7B45388_19BF_40B6_BABC_45E74244A2D0_.wvu.FilterData" localSheetId="0" hidden="1">'на 01.10.2019'!$A$7:$J$411</definedName>
    <definedName name="Z_C7DB809B_EB90_4CA8_929B_8A5AA3E83B84_.wvu.FilterData" localSheetId="0" hidden="1">'на 01.10.2019'!$A$7:$J$411</definedName>
    <definedName name="Z_C8544891_FA2D_4348_8F5A_3864908C96CE_.wvu.FilterData" localSheetId="0" hidden="1">'на 01.10.2019'!$A$7:$J$411</definedName>
    <definedName name="Z_C8579552_11B1_4140_9659_E1DA02EF9DD1_.wvu.FilterData" localSheetId="0" hidden="1">'на 01.10.2019'!$A$7:$J$411</definedName>
    <definedName name="Z_C8C7D91A_0101_429D_A7C4_25C2A366909A_.wvu.Cols" localSheetId="0" hidden="1">'на 01.10.2019'!#REF!,'на 01.10.2019'!#REF!</definedName>
    <definedName name="Z_C8C7D91A_0101_429D_A7C4_25C2A366909A_.wvu.FilterData" localSheetId="0" hidden="1">'на 01.10.2019'!$A$7:$J$60</definedName>
    <definedName name="Z_C8C7D91A_0101_429D_A7C4_25C2A366909A_.wvu.Rows" localSheetId="0" hidden="1">'на 01.10.2019'!#REF!,'на 01.10.2019'!#REF!,'на 01.10.2019'!#REF!,'на 01.10.2019'!#REF!,'на 01.10.2019'!#REF!,'на 01.10.2019'!#REF!,'на 01.10.2019'!#REF!,'на 01.10.2019'!#REF!,'на 01.10.2019'!#REF!,'на 01.10.2019'!#REF!</definedName>
    <definedName name="Z_C9081176_529C_43E8_8E20_8AC24E7C2D35_.wvu.FilterData" localSheetId="0" hidden="1">'на 01.10.2019'!$A$7:$J$411</definedName>
    <definedName name="Z_C9339390_6849_4952_8898_4133E1235E89_.wvu.FilterData" localSheetId="0" hidden="1">'на 01.10.2019'!$A$7:$J$411</definedName>
    <definedName name="Z_C94FB5D5_E515_4327_B4DC_AC3D7C1A6363_.wvu.FilterData" localSheetId="0" hidden="1">'на 01.10.2019'!$A$7:$J$411</definedName>
    <definedName name="Z_C97ACF3E_ACD3_4C9D_94FA_EA6F3D46505E_.wvu.FilterData" localSheetId="0" hidden="1">'на 01.10.2019'!$A$7:$J$411</definedName>
    <definedName name="Z_C98B4A4E_FC1F_45B3_ABB0_7DC9BD4B8057_.wvu.FilterData" localSheetId="0" hidden="1">'на 01.10.2019'!$A$7:$H$158</definedName>
    <definedName name="Z_C9A5AE8B_0A38_4D54_B36F_AFD2A577F3EF_.wvu.FilterData" localSheetId="0" hidden="1">'на 01.10.2019'!$A$7:$J$411</definedName>
    <definedName name="Z_CA384592_0CFD_4322_A4EB_34EC04693944_.wvu.FilterData" localSheetId="0" hidden="1">'на 01.10.2019'!$A$7:$J$411</definedName>
    <definedName name="Z_CA384592_0CFD_4322_A4EB_34EC04693944_.wvu.PrintArea" localSheetId="0" hidden="1">'на 01.10.2019'!$A$1:$J$210</definedName>
    <definedName name="Z_CA384592_0CFD_4322_A4EB_34EC04693944_.wvu.PrintTitles" localSheetId="0" hidden="1">'на 01.10.2019'!$5:$8</definedName>
    <definedName name="Z_CAABA8F8_73A9_4D5F_A949_7D5636830179_.wvu.FilterData" localSheetId="0" hidden="1">'на 01.10.2019'!$A$7:$J$411</definedName>
    <definedName name="Z_CAAD7F8A_A328_4C0A_9ECF_2AD83A08D699_.wvu.FilterData" localSheetId="0" hidden="1">'на 01.10.2019'!$A$7:$H$158</definedName>
    <definedName name="Z_CB1A56DC_A135_41E6_8A02_AE4E518C879F_.wvu.FilterData" localSheetId="0" hidden="1">'на 01.10.2019'!$A$7:$J$411</definedName>
    <definedName name="Z_CB37E750_1F35_4C0A_B3BA_F688CA9C8186_.wvu.FilterData" localSheetId="0" hidden="1">'на 01.10.2019'!$A$7:$J$411</definedName>
    <definedName name="Z_CB4880DD_CE83_4DFC_BBA7_70687256D5A4_.wvu.FilterData" localSheetId="0" hidden="1">'на 01.10.2019'!$A$7:$H$158</definedName>
    <definedName name="Z_CBDBA949_FA00_4560_8001_BD00E63FCCA4_.wvu.FilterData" localSheetId="0" hidden="1">'на 01.10.2019'!$A$7:$J$411</definedName>
    <definedName name="Z_CBE0F0AD_DD6D_4940_A07E_F4A48D085109_.wvu.FilterData" localSheetId="0" hidden="1">'на 01.10.2019'!$A$7:$J$411</definedName>
    <definedName name="Z_CBF12BD1_A071_4448_8003_32E74F40E3E3_.wvu.FilterData" localSheetId="0" hidden="1">'на 01.10.2019'!$A$7:$H$158</definedName>
    <definedName name="Z_CBF9D894_3FD2_4B68_BAC8_643DB23851C0_.wvu.FilterData" localSheetId="0" hidden="1">'на 01.10.2019'!$A$7:$H$158</definedName>
    <definedName name="Z_CBF9D894_3FD2_4B68_BAC8_643DB23851C0_.wvu.Rows" localSheetId="0" hidden="1">'на 01.10.2019'!#REF!,'на 01.10.2019'!#REF!,'на 01.10.2019'!#REF!,'на 01.10.2019'!#REF!</definedName>
    <definedName name="Z_CCC17219_B1A3_4C6B_B903_0E4550432FD0_.wvu.FilterData" localSheetId="0" hidden="1">'на 01.10.2019'!$A$7:$H$158</definedName>
    <definedName name="Z_CCF533A2_322B_40E2_88B2_065E6D1D35B4_.wvu.FilterData" localSheetId="0" hidden="1">'на 01.10.2019'!$A$7:$J$411</definedName>
    <definedName name="Z_CCF533A2_322B_40E2_88B2_065E6D1D35B4_.wvu.PrintArea" localSheetId="0" hidden="1">'на 01.10.2019'!$A$1:$J$210</definedName>
    <definedName name="Z_CCF533A2_322B_40E2_88B2_065E6D1D35B4_.wvu.PrintTitles" localSheetId="0" hidden="1">'на 01.10.2019'!$5:$8</definedName>
    <definedName name="Z_CD10AFE5_EACD_43E3_B0AD_1FCFF7EEADC3_.wvu.FilterData" localSheetId="0" hidden="1">'на 01.10.2019'!$A$7:$J$411</definedName>
    <definedName name="Z_CDABDA6A_CEAA_4779_9390_A07E787E5F1B_.wvu.FilterData" localSheetId="0" hidden="1">'на 01.10.2019'!$A$7:$J$411</definedName>
    <definedName name="Z_CDBBEB40_4DC8_4F8A_B0B0_EE0E987A2098_.wvu.FilterData" localSheetId="0" hidden="1">'на 01.10.2019'!$A$7:$J$411</definedName>
    <definedName name="Z_CDFBC319_A453_4828_B4DA_A1FF8333C207_.wvu.FilterData" localSheetId="0" hidden="1">'на 01.10.2019'!$A$7:$J$411</definedName>
    <definedName name="Z_CEF22FD3_C3E9_4C31_B864_568CAC74A486_.wvu.FilterData" localSheetId="0" hidden="1">'на 01.10.2019'!$A$7:$J$411</definedName>
    <definedName name="Z_CF48F23D_BCBE_4761_98DC_307CD6AE082C_.wvu.FilterData" localSheetId="0" hidden="1">'на 01.10.2019'!$A$7:$J$411</definedName>
    <definedName name="Z_CF5548A0_D31B_45AF_A34B_8CF892F36DC9_.wvu.FilterData" localSheetId="0" hidden="1">'на 01.10.2019'!$A$7:$J$411</definedName>
    <definedName name="Z_CFA268BD_7CEF_488F_ADF6_EE6E6545D4E9_.wvu.FilterData" localSheetId="0" hidden="1">'на 01.10.2019'!$A$7:$J$411</definedName>
    <definedName name="Z_CFEB7053_3C1D_451D_9A86_5940DFCF964A_.wvu.FilterData" localSheetId="0" hidden="1">'на 01.10.2019'!$A$7:$J$411</definedName>
    <definedName name="Z_D165341F_496A_48CE_829A_555B16787041_.wvu.FilterData" localSheetId="0" hidden="1">'на 01.10.2019'!$A$7:$J$411</definedName>
    <definedName name="Z_D20DFCFE_63F9_4265_B37B_4F36C46DF159_.wvu.Cols" localSheetId="0" hidden="1">'на 01.10.2019'!#REF!,'на 01.10.2019'!#REF!</definedName>
    <definedName name="Z_D20DFCFE_63F9_4265_B37B_4F36C46DF159_.wvu.FilterData" localSheetId="0" hidden="1">'на 01.10.2019'!$A$7:$J$411</definedName>
    <definedName name="Z_D20DFCFE_63F9_4265_B37B_4F36C46DF159_.wvu.PrintArea" localSheetId="0" hidden="1">'на 01.10.2019'!$A$1:$J$190</definedName>
    <definedName name="Z_D20DFCFE_63F9_4265_B37B_4F36C46DF159_.wvu.PrintTitles" localSheetId="0" hidden="1">'на 01.10.2019'!$5:$8</definedName>
    <definedName name="Z_D20DFCFE_63F9_4265_B37B_4F36C46DF159_.wvu.Rows" localSheetId="0" hidden="1">'на 01.10.2019'!#REF!,'на 01.10.2019'!#REF!,'на 01.10.2019'!#REF!,'на 01.10.2019'!#REF!,'на 01.10.2019'!#REF!</definedName>
    <definedName name="Z_D2422493_0DF6_4923_AFF9_1CE532FC9E0E_.wvu.FilterData" localSheetId="0" hidden="1">'на 01.10.2019'!$A$7:$J$411</definedName>
    <definedName name="Z_D26EAC32_42CC_46AF_8D27_8094727B2B8E_.wvu.FilterData" localSheetId="0" hidden="1">'на 01.10.2019'!$A$7:$J$411</definedName>
    <definedName name="Z_D286DC47_88D4_4B88_8422_D4AFC7D084CA_.wvu.FilterData" localSheetId="0" hidden="1">'на 01.10.2019'!$A$7:$J$411</definedName>
    <definedName name="Z_D298563F_7459_410D_A6E1_6B1CDFA6DAA7_.wvu.FilterData" localSheetId="0" hidden="1">'на 01.10.2019'!$A$7:$J$411</definedName>
    <definedName name="Z_D2CDC970_AFE4_4856_AE2C_2B5F33E42B72_.wvu.FilterData" localSheetId="0" hidden="1">'на 01.10.2019'!$A$7:$J$411</definedName>
    <definedName name="Z_D2D627FD_8F1D_4B0C_A4A1_1A515A2831A8_.wvu.FilterData" localSheetId="0" hidden="1">'на 01.10.2019'!$A$7:$J$411</definedName>
    <definedName name="Z_D343F548_3DE6_4716_9B8B_0FF1DF1B1DE3_.wvu.FilterData" localSheetId="0" hidden="1">'на 01.10.2019'!$A$7:$H$158</definedName>
    <definedName name="Z_D3607008_88A4_4735_BF9B_0D60A732D98C_.wvu.FilterData" localSheetId="0" hidden="1">'на 01.10.2019'!$A$7:$J$411</definedName>
    <definedName name="Z_D3C3EFC2_493C_4B9B_BC16_8147B08F8F65_.wvu.FilterData" localSheetId="0" hidden="1">'на 01.10.2019'!$A$7:$H$158</definedName>
    <definedName name="Z_D3D848E7_EB88_4E73_985E_C45B9AE68145_.wvu.FilterData" localSheetId="0" hidden="1">'на 01.10.2019'!$A$7:$J$411</definedName>
    <definedName name="Z_D3E86F4B_12A8_47CC_AEBE_74534991E315_.wvu.FilterData" localSheetId="0" hidden="1">'на 01.10.2019'!$A$7:$J$411</definedName>
    <definedName name="Z_D3F31BC4_4CDA_431B_BA5F_ADE76A923760_.wvu.FilterData" localSheetId="0" hidden="1">'на 01.10.2019'!$A$7:$H$158</definedName>
    <definedName name="Z_D41FF341_5913_4A9E_9CE5_B058CA00C0C7_.wvu.FilterData" localSheetId="0" hidden="1">'на 01.10.2019'!$A$7:$J$411</definedName>
    <definedName name="Z_D45ABB34_16CC_462D_8459_2034D47F465D_.wvu.FilterData" localSheetId="0" hidden="1">'на 01.10.2019'!$A$7:$H$158</definedName>
    <definedName name="Z_D479007E_A9E8_4307_A3E8_18A2BB5C55F2_.wvu.FilterData" localSheetId="0" hidden="1">'на 01.10.2019'!$A$7:$J$411</definedName>
    <definedName name="Z_D489BEDD_3BCD_49DF_9648_48FD6162F1E7_.wvu.FilterData" localSheetId="0" hidden="1">'на 01.10.2019'!$A$7:$J$411</definedName>
    <definedName name="Z_D48CEF89_B01B_4E1D_92B4_235EA4A40F11_.wvu.FilterData" localSheetId="0" hidden="1">'на 01.10.2019'!$A$7:$J$411</definedName>
    <definedName name="Z_D4B24D18_8D1D_47A1_AE9B_21E3F9EF98EE_.wvu.FilterData" localSheetId="0" hidden="1">'на 01.10.2019'!$A$7:$J$411</definedName>
    <definedName name="Z_D4C26987_0F4D_4A17_91A3_C1C154DC81B2_.wvu.FilterData" localSheetId="0" hidden="1">'на 01.10.2019'!$A$7:$J$411</definedName>
    <definedName name="Z_D4D3E883_F6A4_4364_94CA_00BA6BEEBB0B_.wvu.FilterData" localSheetId="0" hidden="1">'на 01.10.2019'!$A$7:$J$411</definedName>
    <definedName name="Z_D4E20E73_FD07_4BE4_B8FA_FE6B214643C4_.wvu.FilterData" localSheetId="0" hidden="1">'на 01.10.2019'!$A$7:$J$411</definedName>
    <definedName name="Z_D5317C3A_3EDA_404B_818D_EAF558810951_.wvu.FilterData" localSheetId="0" hidden="1">'на 01.10.2019'!$A$7:$H$158</definedName>
    <definedName name="Z_D537FB3B_712D_486A_BA32_4F73BEB2AA19_.wvu.FilterData" localSheetId="0" hidden="1">'на 01.10.2019'!$A$7:$H$158</definedName>
    <definedName name="Z_D6730C21_0555_4F4D_B589_9DE5CFF9C442_.wvu.FilterData" localSheetId="0" hidden="1">'на 01.10.2019'!$A$7:$H$158</definedName>
    <definedName name="Z_D692A203_B3F4_405F_AE1A_37385B86A714_.wvu.FilterData" localSheetId="0" hidden="1">'на 01.10.2019'!$A$7:$J$411</definedName>
    <definedName name="Z_D6D7FE80_F340_4943_9CA8_381604446690_.wvu.FilterData" localSheetId="0" hidden="1">'на 01.10.2019'!$A$7:$J$411</definedName>
    <definedName name="Z_D7104B72_13BA_47A2_BD7D_6C7C814EB74F_.wvu.FilterData" localSheetId="0" hidden="1">'на 01.10.2019'!$A$7:$J$411</definedName>
    <definedName name="Z_D74587C8_09B2_428F_ACC0_4DEF87F264B1_.wvu.FilterData" localSheetId="0" hidden="1">'на 01.10.2019'!$A$7:$J$411</definedName>
    <definedName name="Z_D7BC8E82_4392_4806_9DAE_D94253790B9C_.wvu.Cols" localSheetId="0" hidden="1">'на 01.10.2019'!#REF!,'на 01.10.2019'!#REF!,'на 01.10.2019'!$K:$BN</definedName>
    <definedName name="Z_D7BC8E82_4392_4806_9DAE_D94253790B9C_.wvu.FilterData" localSheetId="0" hidden="1">'на 01.10.2019'!$A$7:$J$411</definedName>
    <definedName name="Z_D7BC8E82_4392_4806_9DAE_D94253790B9C_.wvu.PrintArea" localSheetId="0" hidden="1">'на 01.10.2019'!$A$1:$BN$190</definedName>
    <definedName name="Z_D7BC8E82_4392_4806_9DAE_D94253790B9C_.wvu.PrintTitles" localSheetId="0" hidden="1">'на 01.10.2019'!$5:$7</definedName>
    <definedName name="Z_D7DA24ED_ABB7_4D6E_ACD6_4B88F5184AF8_.wvu.FilterData" localSheetId="0" hidden="1">'на 01.10.2019'!$A$7:$J$411</definedName>
    <definedName name="Z_D8418465_ECB6_40A4_8538_9D6D02B4E5CE_.wvu.FilterData" localSheetId="0" hidden="1">'на 01.10.2019'!$A$7:$H$158</definedName>
    <definedName name="Z_D84FBB24_1F53_4A51_B9A3_672EE24CBBBB_.wvu.FilterData" localSheetId="0" hidden="1">'на 01.10.2019'!$A$7:$J$411</definedName>
    <definedName name="Z_D8836A46_4276_4875_86A1_BB0E2B53006C_.wvu.FilterData" localSheetId="0" hidden="1">'на 01.10.2019'!$A$7:$H$158</definedName>
    <definedName name="Z_D8EBE17E_7A1A_4392_901C_A4C8DD4BAF28_.wvu.FilterData" localSheetId="0" hidden="1">'на 01.10.2019'!$A$7:$H$158</definedName>
    <definedName name="Z_D917D9C8_DA24_43F6_B702_2D065DC4F3EA_.wvu.FilterData" localSheetId="0" hidden="1">'на 01.10.2019'!$A$7:$J$411</definedName>
    <definedName name="Z_D921BCFE_106A_48C3_8051_F877509D5A90_.wvu.FilterData" localSheetId="0" hidden="1">'на 01.10.2019'!$A$7:$J$411</definedName>
    <definedName name="Z_D930048B_C8C6_498D_B7FD_C4CFAF447C25_.wvu.FilterData" localSheetId="0" hidden="1">'на 01.10.2019'!$A$7:$J$411</definedName>
    <definedName name="Z_D93C7415_B321_4E66_84AD_0490D011FDE7_.wvu.FilterData" localSheetId="0" hidden="1">'на 01.10.2019'!$A$7:$J$411</definedName>
    <definedName name="Z_D952F92C_16FA_49C0_ACE1_EEFE2012130A_.wvu.FilterData" localSheetId="0" hidden="1">'на 01.10.2019'!$A$7:$J$411</definedName>
    <definedName name="Z_D954D534_B88D_4A21_85D6_C0757B597D1E_.wvu.FilterData" localSheetId="0" hidden="1">'на 01.10.2019'!$A$7:$J$411</definedName>
    <definedName name="Z_D95852A1_B0FC_4AC5_B62B_5CCBE05B0D15_.wvu.FilterData" localSheetId="0" hidden="1">'на 01.10.2019'!$A$7:$J$411</definedName>
    <definedName name="Z_D959BDE9_080D_4FE3_8F84_52318978F935_.wvu.FilterData" localSheetId="0" hidden="1">'на 01.10.2019'!$A$7:$J$411</definedName>
    <definedName name="Z_D97BC9A1_860C_45CB_8FAD_B69CEE39193C_.wvu.FilterData" localSheetId="0" hidden="1">'на 01.10.2019'!$A$7:$H$158</definedName>
    <definedName name="Z_D981844C_3450_4227_997A_DB8016618FC0_.wvu.FilterData" localSheetId="0" hidden="1">'на 01.10.2019'!$A$7:$J$411</definedName>
    <definedName name="Z_D9E7CF58_1888_4559_99D1_C71D21E76828_.wvu.FilterData" localSheetId="0" hidden="1">'на 01.10.2019'!$A$7:$J$411</definedName>
    <definedName name="Z_DA244080_1388_426A_A939_BCE866427DCE_.wvu.FilterData" localSheetId="0" hidden="1">'на 01.10.2019'!$A$7:$J$411</definedName>
    <definedName name="Z_DA3033F1_502F_4BCA_B468_CBA3E20E7254_.wvu.FilterData" localSheetId="0" hidden="1">'на 01.10.2019'!$A$7:$J$411</definedName>
    <definedName name="Z_DA5DFA2D_C1AA_42F5_8828_D1905F1C9BD0_.wvu.FilterData" localSheetId="0" hidden="1">'на 01.10.2019'!$A$7:$J$411</definedName>
    <definedName name="Z_DAB9487C_F291_4A20_8CE8_A04CF6419B39_.wvu.FilterData" localSheetId="0" hidden="1">'на 01.10.2019'!$A$7:$J$411</definedName>
    <definedName name="Z_DAC9AAEB_9A63_4C22_9074_CCD144369BE1_.wvu.FilterData" localSheetId="0" hidden="1">'на 01.10.2019'!$A$7:$J$411</definedName>
    <definedName name="Z_DB55315D_56C8_4F2C_9317_AA25AA5EAC9E_.wvu.FilterData" localSheetId="0" hidden="1">'на 01.10.2019'!$A$7:$J$411</definedName>
    <definedName name="Z_DBB88EE7_5C30_443C_A427_07BA2C7C58DA_.wvu.FilterData" localSheetId="0" hidden="1">'на 01.10.2019'!$A$7:$J$411</definedName>
    <definedName name="Z_DBF40914_927D_466F_8B6B_F333D1AFC9B0_.wvu.FilterData" localSheetId="0" hidden="1">'на 01.10.2019'!$A$7:$J$411</definedName>
    <definedName name="Z_DC263B7F_7E05_4E66_AE9F_05D6DDE635B1_.wvu.FilterData" localSheetId="0" hidden="1">'на 01.10.2019'!$A$7:$H$158</definedName>
    <definedName name="Z_DC796824_ECED_4590_A3E8_8D5A3534C637_.wvu.FilterData" localSheetId="0" hidden="1">'на 01.10.2019'!$A$7:$H$158</definedName>
    <definedName name="Z_DCC1B134_1BA2_418E_B1D0_0938D8743370_.wvu.FilterData" localSheetId="0" hidden="1">'на 01.10.2019'!$A$7:$H$158</definedName>
    <definedName name="Z_DCC98630_5CE8_4EB8_B53F_29063CBFDB7B_.wvu.FilterData" localSheetId="0" hidden="1">'на 01.10.2019'!$A$7:$J$411</definedName>
    <definedName name="Z_DCD43F69_17CB_4C08_94B1_4237BF1E81A1_.wvu.FilterData" localSheetId="0" hidden="1">'на 01.10.2019'!$A$7:$J$411</definedName>
    <definedName name="Z_DCF0AAEF_DCCD_45D0_96BB_43A3455DEADB_.wvu.FilterData" localSheetId="0" hidden="1">'на 01.10.2019'!$A$7:$J$411</definedName>
    <definedName name="Z_DD479BCC_48E3_497E_81BC_9A58CD7AC8EF_.wvu.FilterData" localSheetId="0" hidden="1">'на 01.10.2019'!$A$7:$J$411</definedName>
    <definedName name="Z_DDA68DE5_EF86_4A52_97CD_589088C5FE7A_.wvu.FilterData" localSheetId="0" hidden="1">'на 01.10.2019'!$A$7:$H$158</definedName>
    <definedName name="Z_DE210091_3D77_4964_B6B2_443A728CBE9E_.wvu.FilterData" localSheetId="0" hidden="1">'на 01.10.2019'!$A$7:$J$411</definedName>
    <definedName name="Z_DE2C3999_6F3E_4D24_86CF_8803BF5FAA48_.wvu.FilterData" localSheetId="0" hidden="1">'на 01.10.2019'!$A$7:$J$60</definedName>
    <definedName name="Z_DEA6EDB2_F27D_4C8F_B061_FD80BEC5543F_.wvu.FilterData" localSheetId="0" hidden="1">'на 01.10.2019'!$A$7:$H$158</definedName>
    <definedName name="Z_DEC0916C_F395_445D_ABBE_41FCE4F7A20B_.wvu.FilterData" localSheetId="0" hidden="1">'на 01.10.2019'!$A$7:$J$411</definedName>
    <definedName name="Z_DECE3245_1BE4_4A3F_B644_E8DE80612C1E_.wvu.FilterData" localSheetId="0" hidden="1">'на 01.10.2019'!$A$7:$J$411</definedName>
    <definedName name="Z_DF05D3F1_839D_4ABD_B109_8DDDEA6E4554_.wvu.FilterData" localSheetId="0" hidden="1">'на 01.10.2019'!$A$7:$J$411</definedName>
    <definedName name="Z_DF6B7D46_D8DB_447A_83A4_53EE18358CF2_.wvu.FilterData" localSheetId="0" hidden="1">'на 01.10.2019'!$A$7:$J$411</definedName>
    <definedName name="Z_DFB08918_D5A4_4224_AEA5_63620C0D53DD_.wvu.FilterData" localSheetId="0" hidden="1">'на 01.10.2019'!$A$7:$J$411</definedName>
    <definedName name="Z_DFFC57A9_AC13_44A1_9304_B04C6A69A49C_.wvu.FilterData" localSheetId="0" hidden="1">'на 01.10.2019'!$A$7:$J$411</definedName>
    <definedName name="Z_E0178566_B0D6_4A04_941F_723DE4642B4A_.wvu.FilterData" localSheetId="0" hidden="1">'на 01.10.2019'!$A$7:$J$411</definedName>
    <definedName name="Z_E0415026_A3A4_4408_93D6_8180A1256A98_.wvu.FilterData" localSheetId="0" hidden="1">'на 01.10.2019'!$A$7:$J$411</definedName>
    <definedName name="Z_E06FEE19_D4C1_4288_ADA7_5CB65BBBB4B6_.wvu.FilterData" localSheetId="0" hidden="1">'на 01.10.2019'!$A$7:$J$411</definedName>
    <definedName name="Z_E08AFE05_9FC9_4440_8CA6_890648C8FE48_.wvu.FilterData" localSheetId="0" hidden="1">'на 01.10.2019'!$A$7:$J$411</definedName>
    <definedName name="Z_E0B34E03_0754_4713_9A98_5ACEE69C9E71_.wvu.FilterData" localSheetId="0" hidden="1">'на 01.10.2019'!$A$7:$H$158</definedName>
    <definedName name="Z_E1E7843B_3EC3_4FFF_9B1C_53E7DE6A4004_.wvu.FilterData" localSheetId="0" hidden="1">'на 01.10.2019'!$A$7:$H$158</definedName>
    <definedName name="Z_E25FE844_1AD8_4E16_B2DB_9033A702F13A_.wvu.FilterData" localSheetId="0" hidden="1">'на 01.10.2019'!$A$7:$H$158</definedName>
    <definedName name="Z_E2861A4E_263A_4BE6_9223_2DA352B0AD2D_.wvu.FilterData" localSheetId="0" hidden="1">'на 01.10.2019'!$A$7:$H$158</definedName>
    <definedName name="Z_E2FB76DF_1C94_4620_8087_FEE12FDAA3D2_.wvu.FilterData" localSheetId="0" hidden="1">'на 01.10.2019'!$A$7:$H$158</definedName>
    <definedName name="Z_E32A8700_E851_4315_A889_932E30063272_.wvu.FilterData" localSheetId="0" hidden="1">'на 01.10.2019'!$A$7:$J$411</definedName>
    <definedName name="Z_E3C6ECC1_0F12_435D_9B36_B23F6133337F_.wvu.FilterData" localSheetId="0" hidden="1">'на 01.10.2019'!$A$7:$H$158</definedName>
    <definedName name="Z_E437F2F2_3B79_49F0_9901_D31498A163D7_.wvu.FilterData" localSheetId="0" hidden="1">'на 01.10.2019'!$A$7:$J$411</definedName>
    <definedName name="Z_E531BAEE_E556_4AEF_B35B_C675BD99939C_.wvu.FilterData" localSheetId="0" hidden="1">'на 01.10.2019'!$A$7:$J$411</definedName>
    <definedName name="Z_E563A17B_3B3B_4B28_89D6_A5FC82DB33C2_.wvu.FilterData" localSheetId="0" hidden="1">'на 01.10.2019'!$A$7:$J$411</definedName>
    <definedName name="Z_E5DA1B9B_62F2_4CE6_9A2F_0A446D4275B1_.wvu.FilterData" localSheetId="0" hidden="1">'на 01.10.2019'!$A$7:$J$411</definedName>
    <definedName name="Z_E5EC7523_F88D_4AD4_9A8D_84C16AB7BFC1_.wvu.FilterData" localSheetId="0" hidden="1">'на 01.10.2019'!$A$7:$J$411</definedName>
    <definedName name="Z_E6B0F607_AC37_4539_B427_EA5DBDA71490_.wvu.FilterData" localSheetId="0" hidden="1">'на 01.10.2019'!$A$7:$J$411</definedName>
    <definedName name="Z_E6BEB68E_1813_43FA_83CB_AD563380E01C_.wvu.FilterData" localSheetId="0" hidden="1">'на 01.10.2019'!$A$7:$J$411</definedName>
    <definedName name="Z_E6F2229B_648C_45EB_AFDD_48E1933E9057_.wvu.FilterData" localSheetId="0" hidden="1">'на 01.10.2019'!$A$7:$J$411</definedName>
    <definedName name="Z_E79ABD49_719F_4887_A43D_3DE66BF8AD95_.wvu.FilterData" localSheetId="0" hidden="1">'на 01.10.2019'!$A$7:$J$411</definedName>
    <definedName name="Z_E7E34260_E3FF_494E_BB4E_1D372EA1276B_.wvu.FilterData" localSheetId="0" hidden="1">'на 01.10.2019'!$A$7:$J$411</definedName>
    <definedName name="Z_E818C85D_F563_4BCC_9747_0856B0207D9A_.wvu.FilterData" localSheetId="0" hidden="1">'на 01.10.2019'!$A$7:$J$411</definedName>
    <definedName name="Z_E85A9955_A3DD_46D7_A4A3_9B67A0E2B00C_.wvu.FilterData" localSheetId="0" hidden="1">'на 01.10.2019'!$A$7:$J$411</definedName>
    <definedName name="Z_E85CF805_B7EC_4B8E_BF6B_2D35F453C813_.wvu.FilterData" localSheetId="0" hidden="1">'на 01.10.2019'!$A$7:$J$411</definedName>
    <definedName name="Z_E8619C4F_9D0C_40CF_8636_CF30BDB53D78_.wvu.FilterData" localSheetId="0" hidden="1">'на 01.10.2019'!$A$7:$J$411</definedName>
    <definedName name="Z_E86B59AB_8419_4B63_BADC_4C4DB9795CAA_.wvu.FilterData" localSheetId="0" hidden="1">'на 01.10.2019'!$A$7:$J$411</definedName>
    <definedName name="Z_E88E1D11_18C0_4724_9D4F_2C85DDF57564_.wvu.FilterData" localSheetId="0" hidden="1">'на 01.10.2019'!$A$7:$H$158</definedName>
    <definedName name="Z_E8E447B7_386A_4449_A267_EA8A8ED2E9DF_.wvu.FilterData" localSheetId="0" hidden="1">'на 01.10.2019'!$A$7:$J$411</definedName>
    <definedName name="Z_E952215A_EF2B_4724_A091_1F77A330F7A6_.wvu.FilterData" localSheetId="0" hidden="1">'на 01.10.2019'!$A$7:$J$411</definedName>
    <definedName name="Z_E9A4F66F_BB40_4C19_8750_6E61AF1D74A1_.wvu.FilterData" localSheetId="0" hidden="1">'на 01.10.2019'!$A$7:$J$411</definedName>
    <definedName name="Z_EA16B1A6_A575_4BB9_B51E_98E088646246_.wvu.FilterData" localSheetId="0" hidden="1">'на 01.10.2019'!$A$7:$J$411</definedName>
    <definedName name="Z_EA234825_5817_4C50_AC45_83D70F061045_.wvu.FilterData" localSheetId="0" hidden="1">'на 01.10.2019'!$A$7:$J$411</definedName>
    <definedName name="Z_EA26BD39_D295_43F0_9554_645E38E73803_.wvu.FilterData" localSheetId="0" hidden="1">'на 01.10.2019'!$A$7:$J$411</definedName>
    <definedName name="Z_EA769D6D_3269_481D_9974_BC10C6C55FF6_.wvu.FilterData" localSheetId="0" hidden="1">'на 01.10.2019'!$A$7:$H$158</definedName>
    <definedName name="Z_EA7BB06C_40E6_4375_9BE4_353C118D0D8A_.wvu.FilterData" localSheetId="0" hidden="1">'на 01.10.2019'!$A$7:$J$411</definedName>
    <definedName name="Z_EAEC0497_D454_492F_A78A_948CBC8B7349_.wvu.FilterData" localSheetId="0" hidden="1">'на 01.10.2019'!$A$7:$J$411</definedName>
    <definedName name="Z_EB2D8BE6_72BC_4D23_BEC7_DBF109493B0C_.wvu.FilterData" localSheetId="0" hidden="1">'на 01.10.2019'!$A$7:$J$411</definedName>
    <definedName name="Z_EBCDBD63_50FE_4D52_B280_2A723FA77236_.wvu.FilterData" localSheetId="0" hidden="1">'на 01.10.2019'!$A$7:$H$158</definedName>
    <definedName name="Z_EBE6EB5A_28BA_42FD_8E13_84A84E5CEFFA_.wvu.FilterData" localSheetId="0" hidden="1">'на 01.10.2019'!$A$7:$J$411</definedName>
    <definedName name="Z_EC6B58CC_C695_4EAF_B026_DA7CE6279D7A_.wvu.FilterData" localSheetId="0" hidden="1">'на 01.10.2019'!$A$7:$J$411</definedName>
    <definedName name="Z_EC741CE0_C720_481D_9CFE_596247B0CF36_.wvu.FilterData" localSheetId="0" hidden="1">'на 01.10.2019'!$A$7:$J$411</definedName>
    <definedName name="Z_EC7DFC56_670B_4634_9C36_1A0E9779A8AB_.wvu.FilterData" localSheetId="0" hidden="1">'на 01.10.2019'!$A$7:$J$411</definedName>
    <definedName name="Z_EC7EDFF4_8717_443E_A482_A625A9C4247F_.wvu.FilterData" localSheetId="0" hidden="1">'на 01.10.2019'!$A$7:$J$411</definedName>
    <definedName name="Z_ECDB9DF1_6EBE_4872_A4EA_C132DB4F17D1_.wvu.FilterData" localSheetId="0" hidden="1">'на 01.10.2019'!$A$7:$J$411</definedName>
    <definedName name="Z_ED3CA1AD_27FA_49EB_91E7_60AB4F0D9C59_.wvu.FilterData" localSheetId="0" hidden="1">'на 01.10.2019'!$A$7:$J$411</definedName>
    <definedName name="Z_ED74FBD3_DF35_4798_8C2A_7ADA46D140AA_.wvu.FilterData" localSheetId="0" hidden="1">'на 01.10.2019'!$A$7:$H$158</definedName>
    <definedName name="Z_EF1610FE_843B_4864_9DAD_05F697DD47DC_.wvu.FilterData" localSheetId="0" hidden="1">'на 01.10.2019'!$A$7:$J$411</definedName>
    <definedName name="Z_EFFADE78_6F23_4B5D_AE74_3E82BA29B398_.wvu.FilterData" localSheetId="0" hidden="1">'на 01.10.2019'!$A$7:$H$158</definedName>
    <definedName name="Z_F05EFB87_3BE7_41AF_8465_1EA73F5E8818_.wvu.FilterData" localSheetId="0" hidden="1">'на 01.10.2019'!$A$7:$J$411</definedName>
    <definedName name="Z_F0EB967D_F079_4FD4_AD5F_5BA84E405B49_.wvu.FilterData" localSheetId="0" hidden="1">'на 01.10.2019'!$A$7:$J$411</definedName>
    <definedName name="Z_F140A98E_30AA_4FD0_8B93_08F8951EDE5E_.wvu.FilterData" localSheetId="0" hidden="1">'на 01.10.2019'!$A$7:$H$158</definedName>
    <definedName name="Z_F1D58EA3_233E_4B2C_907F_20FB7B32BCEB_.wvu.FilterData" localSheetId="0" hidden="1">'на 01.10.2019'!$A$7:$J$411</definedName>
    <definedName name="Z_F2110B0B_AAE7_42F0_B553_C360E9249AD4_.wvu.Cols" localSheetId="0" hidden="1">'на 01.10.2019'!#REF!,'на 01.10.2019'!#REF!,'на 01.10.2019'!$K:$BN</definedName>
    <definedName name="Z_F2110B0B_AAE7_42F0_B553_C360E9249AD4_.wvu.FilterData" localSheetId="0" hidden="1">'на 01.10.2019'!$A$7:$J$411</definedName>
    <definedName name="Z_F2110B0B_AAE7_42F0_B553_C360E9249AD4_.wvu.PrintArea" localSheetId="0" hidden="1">'на 01.10.2019'!$A$1:$BN$190</definedName>
    <definedName name="Z_F2110B0B_AAE7_42F0_B553_C360E9249AD4_.wvu.PrintTitles" localSheetId="0" hidden="1">'на 01.10.2019'!$5:$7</definedName>
    <definedName name="Z_F24FF7CE_BEE9_4D69_9CC9_1D573409219A_.wvu.FilterData" localSheetId="0" hidden="1">'на 01.10.2019'!$A$7:$J$411</definedName>
    <definedName name="Z_F2B210B3_A608_46A5_94E1_E525F8F6A2C4_.wvu.FilterData" localSheetId="0" hidden="1">'на 01.10.2019'!$A$7:$J$411</definedName>
    <definedName name="Z_F30FADD4_07E9_4B4F_B53A_86E542EF0570_.wvu.FilterData" localSheetId="0" hidden="1">'на 01.10.2019'!$A$7:$J$411</definedName>
    <definedName name="Z_F31E06D7_BB46_4306_AC80_7D867336978C_.wvu.FilterData" localSheetId="0" hidden="1">'на 01.10.2019'!$A$7:$J$411</definedName>
    <definedName name="Z_F338BCFF_FE37_4512_82DE_8C10862CD583_.wvu.FilterData" localSheetId="0" hidden="1">'на 01.10.2019'!$A$7:$J$411</definedName>
    <definedName name="Z_F34EC6B1_390D_4B75_852C_F8775ACC3B29_.wvu.FilterData" localSheetId="0" hidden="1">'на 01.10.2019'!$A$7:$J$411</definedName>
    <definedName name="Z_F3E148B1_ED1B_4330_84E7_EFC4722C807A_.wvu.FilterData" localSheetId="0" hidden="1">'на 01.10.2019'!$A$7:$J$411</definedName>
    <definedName name="Z_F3EB4276_07ED_4C3D_8305_EFD9881E26ED_.wvu.FilterData" localSheetId="0" hidden="1">'на 01.10.2019'!$A$7:$J$411</definedName>
    <definedName name="Z_F3F1BB49_52AF_48BB_95BC_060170851629_.wvu.FilterData" localSheetId="0" hidden="1">'на 01.10.2019'!$A$7:$J$411</definedName>
    <definedName name="Z_F413BB5D_EA53_42FB_84EF_A630DFA6E3CE_.wvu.FilterData" localSheetId="0" hidden="1">'на 01.10.2019'!$A$7:$J$411</definedName>
    <definedName name="Z_F424C8EB_1FD1_4B7C_BB16_C87F07FB1A66_.wvu.FilterData" localSheetId="0" hidden="1">'на 01.10.2019'!$A$7:$J$411</definedName>
    <definedName name="Z_F48552A9_1F3B_415E_B25A_3A35D2E6EB46_.wvu.FilterData" localSheetId="0" hidden="1">'на 01.10.2019'!$A$7:$J$411</definedName>
    <definedName name="Z_F4D51502_0CCD_4E1C_8387_D94D30666E39_.wvu.FilterData" localSheetId="0" hidden="1">'на 01.10.2019'!$A$7:$J$411</definedName>
    <definedName name="Z_F52002B9_A233_461F_9C02_2195A969869E_.wvu.FilterData" localSheetId="0" hidden="1">'на 01.10.2019'!$A$7:$J$411</definedName>
    <definedName name="Z_F5904F57_BE1E_4C1A_B9F2_3334C6090028_.wvu.FilterData" localSheetId="0" hidden="1">'на 01.10.2019'!$A$7:$J$411</definedName>
    <definedName name="Z_F5A92536_7ADF_4574_9094_4E9E2907828D_.wvu.FilterData" localSheetId="0" hidden="1">'на 01.10.2019'!$A$7:$J$411</definedName>
    <definedName name="Z_F5F50589_1DF0_4A91_A5AE_A081904AF6B0_.wvu.FilterData" localSheetId="0" hidden="1">'на 01.10.2019'!$A$7:$J$411</definedName>
    <definedName name="Z_F66AFAC6_2D91_47B3_B144_43AE4E90F02F_.wvu.FilterData" localSheetId="0" hidden="1">'на 01.10.2019'!$A$7:$J$411</definedName>
    <definedName name="Z_F675BEC0_5D51_42CD_8359_31DF2F226166_.wvu.FilterData" localSheetId="0" hidden="1">'на 01.10.2019'!$A$7:$J$411</definedName>
    <definedName name="Z_F6F4D1CA_4991_462D_A51D_FD0D91822706_.wvu.FilterData" localSheetId="0" hidden="1">'на 01.10.2019'!$A$7:$J$411</definedName>
    <definedName name="Z_F7FC106B_79FE_40D3_AA43_206A7284AC4B_.wvu.FilterData" localSheetId="0" hidden="1">'на 01.10.2019'!$A$7:$J$411</definedName>
    <definedName name="Z_F8CD48ED_A67F_492E_A417_09D352E93E12_.wvu.FilterData" localSheetId="0" hidden="1">'на 01.10.2019'!$A$7:$H$158</definedName>
    <definedName name="Z_F8E4304E_2CC4_4F73_A08A_BA6FE8EB77EF_.wvu.FilterData" localSheetId="0" hidden="1">'на 01.10.2019'!$A$7:$J$411</definedName>
    <definedName name="Z_F9AF50D2_05C8_4D13_9F15_43FAA7F1CB7A_.wvu.FilterData" localSheetId="0" hidden="1">'на 01.10.2019'!$A$7:$J$411</definedName>
    <definedName name="Z_F9F96D65_7E5D_4EDB_B47B_CD800EE8793F_.wvu.FilterData" localSheetId="0" hidden="1">'на 01.10.2019'!$A$7:$H$158</definedName>
    <definedName name="Z_FA263ADC_F7F9_4F21_8D0A_B162CFE58321_.wvu.FilterData" localSheetId="0" hidden="1">'на 01.10.2019'!$A$7:$J$411</definedName>
    <definedName name="Z_FA270880_5E39_4EAA_BE02_BDB906770A67_.wvu.FilterData" localSheetId="0" hidden="1">'на 01.10.2019'!$A$7:$J$411</definedName>
    <definedName name="Z_FA47CA05_CCF1_4EDC_AAF6_26967695B1D8_.wvu.FilterData" localSheetId="0" hidden="1">'на 01.10.2019'!$A$7:$J$411</definedName>
    <definedName name="Z_FA687933_7694_4C0F_8982_34C11239740C_.wvu.FilterData" localSheetId="0" hidden="1">'на 01.10.2019'!$A$7:$J$411</definedName>
    <definedName name="Z_FA9FECB8_BA16_47CC_97A5_FF0276B7BA2A_.wvu.FilterData" localSheetId="0" hidden="1">'на 01.10.2019'!$A$7:$J$411</definedName>
    <definedName name="Z_FADBBBF4_A5FD_47EA_87AF_F3DC2DF00CA8_.wvu.FilterData" localSheetId="0" hidden="1">'на 01.10.2019'!$A$7:$J$411</definedName>
    <definedName name="Z_FAEA1540_FB92_4A7F_8E18_381E2C6FAF74_.wvu.FilterData" localSheetId="0" hidden="1">'на 01.10.2019'!$A$7:$H$158</definedName>
    <definedName name="Z_FB2B2898_07E8_4F64_9660_A5CFE0C3B2A1_.wvu.FilterData" localSheetId="0" hidden="1">'на 01.10.2019'!$A$7:$J$411</definedName>
    <definedName name="Z_FB35B37B_2F7F_4D23_B40F_380D683C704C_.wvu.FilterData" localSheetId="0" hidden="1">'на 01.10.2019'!$A$7:$J$411</definedName>
    <definedName name="Z_FBEEEF36_B47B_4551_8D8A_904E9E1222D4_.wvu.FilterData" localSheetId="0" hidden="1">'на 01.10.2019'!$A$7:$H$158</definedName>
    <definedName name="Z_FBFEC7B7_C5D0_44F3_87E7_66C52A67E842_.wvu.FilterData" localSheetId="0" hidden="1">'на 01.10.2019'!$A$7:$J$411</definedName>
    <definedName name="Z_FC5D3D29_E6B6_4724_B01C_EFC5C58D36F7_.wvu.FilterData" localSheetId="0" hidden="1">'на 01.10.2019'!$A$7:$J$411</definedName>
    <definedName name="Z_FC921717_EFFF_4C5F_AE15_5DB48A6B2DDC_.wvu.FilterData" localSheetId="0" hidden="1">'на 01.10.2019'!$A$7:$J$411</definedName>
    <definedName name="Z_FCC3AE73_E537_4FEF_8316_D2033D529D47_.wvu.FilterData" localSheetId="0" hidden="1">'на 01.10.2019'!$A$7:$J$411</definedName>
    <definedName name="Z_FCFEE462_86B3_4D22_A291_C53135F468F2_.wvu.FilterData" localSheetId="0" hidden="1">'на 01.10.2019'!$A$7:$J$411</definedName>
    <definedName name="Z_FD01F790_1BBF_4238_916B_FA56833C331E_.wvu.FilterData" localSheetId="0" hidden="1">'на 01.10.2019'!$A$7:$J$411</definedName>
    <definedName name="Z_FD0E1B66_1ED2_4768_AEAA_4813773FCD1B_.wvu.FilterData" localSheetId="0" hidden="1">'на 01.10.2019'!$A$7:$H$158</definedName>
    <definedName name="Z_FD3BE8C9_37F8_4B3C_B2C7_E77CF8E04BFB_.wvu.FilterData" localSheetId="0" hidden="1">'на 01.10.2019'!$A$7:$J$411</definedName>
    <definedName name="Z_FD5CEF9A_4499_4018_A32D_B5C5AF11D935_.wvu.FilterData" localSheetId="0" hidden="1">'на 01.10.2019'!$A$7:$J$411</definedName>
    <definedName name="Z_FD5EDEE5_A3CE_4C43_835A_373611C65308_.wvu.FilterData" localSheetId="0" hidden="1">'на 01.10.2019'!$A$7:$J$411</definedName>
    <definedName name="Z_FD66CF31_1A62_4649_ABF8_67009C9EEFA8_.wvu.FilterData" localSheetId="0" hidden="1">'на 01.10.2019'!$A$7:$J$411</definedName>
    <definedName name="Z_FDDB310B_7AE0_49CB_BE16_F49E6EF78E5F_.wvu.FilterData" localSheetId="0" hidden="1">'на 01.10.2019'!$A$7:$J$411</definedName>
    <definedName name="Z_FDE37E7A_0D62_48F6_B80B_D6356ECC791B_.wvu.FilterData" localSheetId="0" hidden="1">'на 01.10.2019'!$A$7:$J$411</definedName>
    <definedName name="Z_FE9D531A_F987_4486_AC6F_37568587E0CC_.wvu.FilterData" localSheetId="0" hidden="1">'на 01.10.2019'!$A$7:$J$411</definedName>
    <definedName name="Z_FEE18FC2_E5D2_4C59_B7D0_FDF82F2008D4_.wvu.FilterData" localSheetId="0" hidden="1">'на 01.10.2019'!$A$7:$J$411</definedName>
    <definedName name="Z_FEF0FD9C_0AF1_4157_A391_071CD507BEBA_.wvu.FilterData" localSheetId="0" hidden="1">'на 01.10.2019'!$A$7:$J$411</definedName>
    <definedName name="Z_FEFFCD5F_F237_4316_B50A_6C71D0FF3363_.wvu.FilterData" localSheetId="0" hidden="1">'на 01.10.2019'!$A$7:$J$411</definedName>
    <definedName name="Z_FF7CC20D_CA9E_46D2_A113_9EB09E8A7DF6_.wvu.FilterData" localSheetId="0" hidden="1">'на 01.10.2019'!$A$7:$H$158</definedName>
    <definedName name="Z_FF7F531F_28CE_4C28_BA81_DE242DB82E03_.wvu.FilterData" localSheetId="0" hidden="1">'на 01.10.2019'!$A$7:$J$411</definedName>
    <definedName name="Z_FF9EFDBE_F5FD_432E_96BA_C22D4E9B91D4_.wvu.FilterData" localSheetId="0" hidden="1">'на 01.10.2019'!$A$7:$J$411</definedName>
    <definedName name="Z_FFBF84C0_8EC1_41E5_A130_1EB26E22D86E_.wvu.FilterData" localSheetId="0" hidden="1">'на 01.10.2019'!$A$7:$J$411</definedName>
    <definedName name="_xlnm.Print_Titles" localSheetId="0">'на 01.10.2019'!$5:$8</definedName>
    <definedName name="_xlnm.Print_Area" localSheetId="0">'на 01.10.2019'!$A$1:$J$210</definedName>
  </definedNames>
  <calcPr calcId="162913" fullPrecision="0"/>
  <customWorkbookViews>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Рогожина Ольга Сергеевна - Личное представление" guid="{BEA0FDBA-BB07-4C19-8BBD-5E57EE395C09}" mergeInterval="0" personalView="1" maximized="1" windowWidth="1276" windowHeight="743" tabRatio="518" activeSheetId="1"/>
    <customWorkbookView name="Астахова Анна Владимировна - Личное представление" guid="{13BE7114-35DF-4699-8779-61985C68F6C3}" mergeInterval="0" personalView="1" maximized="1" xWindow="-8" yWindow="-8" windowWidth="1296" windowHeight="1000" tabRatio="440" activeSheetId="1" showComments="commIndAndComment"/>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Маганёва Екатерина Николаевна - Личное представление" guid="{CA384592-0CFD-4322-A4EB-34EC04693944}" mergeInterval="0" personalView="1" maximized="1" xWindow="-8" yWindow="-8" windowWidth="1296" windowHeight="1000" tabRatio="522"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Вершинина Мария Игоревна - Личное представление" guid="{A0A3CD9B-2436-40D7-91DB-589A95FBBF00}" mergeInterval="0" personalView="1" maximized="1" windowWidth="1276" windowHeight="799" tabRatio="522"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s>
  <fileRecoveryPr autoRecover="0"/>
</workbook>
</file>

<file path=xl/calcChain.xml><?xml version="1.0" encoding="utf-8"?>
<calcChain xmlns="http://schemas.openxmlformats.org/spreadsheetml/2006/main">
  <c r="I51" i="1" l="1"/>
  <c r="I175" i="1" l="1"/>
  <c r="I25" i="1"/>
  <c r="I26" i="1"/>
  <c r="I24" i="1" l="1"/>
  <c r="E26" i="1" l="1"/>
  <c r="D161" i="1"/>
  <c r="I32" i="1" l="1"/>
  <c r="I181" i="1"/>
  <c r="I182" i="1"/>
  <c r="I201" i="1" l="1"/>
  <c r="C32" i="1" l="1"/>
  <c r="I163" i="1" l="1"/>
  <c r="I162" i="1"/>
  <c r="I161" i="1"/>
  <c r="I78" i="1" l="1"/>
  <c r="I77" i="1"/>
  <c r="D77" i="1"/>
  <c r="I76" i="1"/>
  <c r="I105" i="1"/>
  <c r="I84" i="1"/>
  <c r="I83" i="1"/>
  <c r="I81" i="1" s="1"/>
  <c r="D181" i="1" l="1"/>
  <c r="C181" i="1"/>
  <c r="E77" i="1" l="1"/>
  <c r="G83" i="1"/>
  <c r="G77" i="1" s="1"/>
  <c r="G78" i="1"/>
  <c r="E78" i="1"/>
  <c r="D78" i="1"/>
  <c r="C78" i="1"/>
  <c r="C77" i="1"/>
  <c r="D105" i="1"/>
  <c r="E105" i="1"/>
  <c r="F105" i="1"/>
  <c r="G105" i="1"/>
  <c r="H105" i="1"/>
  <c r="C105" i="1"/>
  <c r="G84" i="1"/>
  <c r="E84" i="1"/>
  <c r="D84" i="1"/>
  <c r="C84" i="1"/>
  <c r="D83" i="1"/>
  <c r="C83" i="1"/>
  <c r="C101" i="1"/>
  <c r="I176" i="1" l="1"/>
  <c r="E165" i="1"/>
  <c r="E148" i="1" l="1"/>
  <c r="G148" i="1" l="1"/>
  <c r="I101" i="1" l="1"/>
  <c r="I99" i="1" s="1"/>
  <c r="H99" i="1"/>
  <c r="G99" i="1"/>
  <c r="F99" i="1"/>
  <c r="E99" i="1"/>
  <c r="C99" i="1"/>
  <c r="D101" i="1" l="1"/>
  <c r="D99" i="1" s="1"/>
  <c r="H26" i="1" l="1"/>
  <c r="H181" i="1" l="1"/>
  <c r="F181" i="1"/>
  <c r="G162" i="1"/>
  <c r="I183" i="1"/>
  <c r="I202" i="1" l="1"/>
  <c r="C93" i="1" l="1"/>
  <c r="D93" i="1"/>
  <c r="C87" i="1"/>
  <c r="D87" i="1"/>
  <c r="I143" i="1" l="1"/>
  <c r="E141" i="1"/>
  <c r="D141" i="1"/>
  <c r="I141" i="1" s="1"/>
  <c r="F138" i="1"/>
  <c r="I137" i="1"/>
  <c r="I138" i="1"/>
  <c r="I136" i="1"/>
  <c r="F141" i="1" l="1"/>
  <c r="I135" i="1"/>
  <c r="I39" i="1"/>
  <c r="I40" i="1"/>
  <c r="G130" i="1" l="1"/>
  <c r="C131" i="1" l="1"/>
  <c r="I200" i="1"/>
  <c r="G29" i="1"/>
  <c r="E202" i="1" l="1"/>
  <c r="H201" i="1" l="1"/>
  <c r="F201" i="1"/>
  <c r="F200" i="1" l="1"/>
  <c r="F24" i="1" l="1"/>
  <c r="H24" i="1"/>
  <c r="C148" i="1" l="1"/>
  <c r="E131" i="1" l="1"/>
  <c r="D182" i="1" l="1"/>
  <c r="E183" i="1"/>
  <c r="E163" i="1"/>
  <c r="D32" i="1" l="1"/>
  <c r="H149" i="1"/>
  <c r="F149" i="1"/>
  <c r="I57" i="1" l="1"/>
  <c r="E159" i="1" l="1"/>
  <c r="H96" i="1" l="1"/>
  <c r="F96" i="1"/>
  <c r="I93" i="1"/>
  <c r="H95" i="1"/>
  <c r="F95" i="1"/>
  <c r="G93" i="1"/>
  <c r="E93" i="1"/>
  <c r="D113" i="1"/>
  <c r="C113" i="1"/>
  <c r="D114" i="1"/>
  <c r="C114" i="1"/>
  <c r="C75" i="1" l="1"/>
  <c r="I75" i="1"/>
  <c r="G75" i="1"/>
  <c r="E75" i="1"/>
  <c r="H93" i="1"/>
  <c r="F93" i="1"/>
  <c r="D148" i="1" l="1"/>
  <c r="I148" i="1" s="1"/>
  <c r="I147" i="1" s="1"/>
  <c r="D147" i="1" l="1"/>
  <c r="I21" i="1" l="1"/>
  <c r="G14" i="1" l="1"/>
  <c r="G13" i="1"/>
  <c r="I45" i="1" l="1"/>
  <c r="I44" i="1"/>
  <c r="I208" i="1"/>
  <c r="I207" i="1"/>
  <c r="I134" i="1" l="1"/>
  <c r="I133" i="1"/>
  <c r="G134" i="1"/>
  <c r="G133" i="1"/>
  <c r="G132" i="1"/>
  <c r="G131" i="1"/>
  <c r="E130" i="1"/>
  <c r="E132" i="1"/>
  <c r="E133" i="1"/>
  <c r="E134" i="1"/>
  <c r="D131" i="1"/>
  <c r="D132" i="1"/>
  <c r="D133" i="1"/>
  <c r="D134" i="1"/>
  <c r="C132" i="1"/>
  <c r="C133" i="1"/>
  <c r="C134" i="1"/>
  <c r="G129" i="1" l="1"/>
  <c r="D130" i="1" l="1"/>
  <c r="C130" i="1"/>
  <c r="I126" i="1"/>
  <c r="H126" i="1"/>
  <c r="F126" i="1"/>
  <c r="I125" i="1"/>
  <c r="H125" i="1"/>
  <c r="F125" i="1"/>
  <c r="G123" i="1"/>
  <c r="E123" i="1"/>
  <c r="D123" i="1"/>
  <c r="C123" i="1"/>
  <c r="I114" i="1" l="1"/>
  <c r="I113" i="1"/>
  <c r="F123" i="1"/>
  <c r="I123" i="1"/>
  <c r="H123" i="1"/>
  <c r="I192" i="1"/>
  <c r="I193" i="1"/>
  <c r="I191" i="1"/>
  <c r="I177" i="1"/>
  <c r="I209" i="1"/>
  <c r="H208" i="1"/>
  <c r="H207" i="1"/>
  <c r="F207" i="1"/>
  <c r="G205" i="1"/>
  <c r="D205" i="1"/>
  <c r="C205" i="1"/>
  <c r="I203" i="1"/>
  <c r="F208" i="1" l="1"/>
  <c r="E205" i="1"/>
  <c r="I205" i="1"/>
  <c r="H205" i="1"/>
  <c r="F205" i="1" l="1"/>
  <c r="H182" i="1" l="1"/>
  <c r="I132" i="1" l="1"/>
  <c r="G159" i="1"/>
  <c r="D159" i="1"/>
  <c r="C159" i="1"/>
  <c r="G180" i="1"/>
  <c r="F182" i="1"/>
  <c r="C180" i="1"/>
  <c r="G55" i="1"/>
  <c r="D55" i="1"/>
  <c r="C55" i="1"/>
  <c r="I55" i="1"/>
  <c r="D180" i="1" l="1"/>
  <c r="H183" i="1"/>
  <c r="H55" i="1"/>
  <c r="I180" i="1"/>
  <c r="H159" i="1"/>
  <c r="F183" i="1"/>
  <c r="E180" i="1"/>
  <c r="H180" i="1" l="1"/>
  <c r="F180" i="1"/>
  <c r="C29" i="1"/>
  <c r="I131" i="1" l="1"/>
  <c r="I173" i="1"/>
  <c r="I47" i="1"/>
  <c r="I130" i="1" l="1"/>
  <c r="H78" i="1"/>
  <c r="H77" i="1"/>
  <c r="F78" i="1"/>
  <c r="F77" i="1"/>
  <c r="F119" i="1"/>
  <c r="I129" i="1" l="1"/>
  <c r="H89" i="1"/>
  <c r="H90" i="1"/>
  <c r="F90" i="1"/>
  <c r="E43" i="1" l="1"/>
  <c r="F26" i="1" l="1"/>
  <c r="E177" i="1"/>
  <c r="E203" i="1" l="1"/>
  <c r="G141" i="1" l="1"/>
  <c r="H163" i="1" l="1"/>
  <c r="G21" i="1" l="1"/>
  <c r="F143" i="1" l="1"/>
  <c r="D72" i="1" l="1"/>
  <c r="D66" i="1" s="1"/>
  <c r="H169" i="1" l="1"/>
  <c r="C49" i="1" l="1"/>
  <c r="E193" i="1"/>
  <c r="H84" i="1" l="1"/>
  <c r="F84" i="1"/>
  <c r="H83" i="1"/>
  <c r="F83" i="1"/>
  <c r="G81" i="1"/>
  <c r="E81" i="1"/>
  <c r="D81" i="1"/>
  <c r="C81" i="1"/>
  <c r="F81" i="1" l="1"/>
  <c r="H81" i="1"/>
  <c r="F89" i="1" l="1"/>
  <c r="I87" i="1"/>
  <c r="G87" i="1"/>
  <c r="E87" i="1"/>
  <c r="H87" i="1" l="1"/>
  <c r="F87" i="1"/>
  <c r="I197" i="1" l="1"/>
  <c r="H176" i="1"/>
  <c r="H200" i="1" l="1"/>
  <c r="E190" i="1" l="1"/>
  <c r="G114" i="1" l="1"/>
  <c r="E114" i="1"/>
  <c r="I71" i="1"/>
  <c r="G113" i="1"/>
  <c r="E113" i="1"/>
  <c r="D71" i="1" l="1"/>
  <c r="C190" i="1" l="1"/>
  <c r="D190" i="1" l="1"/>
  <c r="H32" i="1" l="1"/>
  <c r="F40" i="1" l="1"/>
  <c r="C21" i="1" l="1"/>
  <c r="I70" i="1" l="1"/>
  <c r="H70" i="1"/>
  <c r="G70" i="1"/>
  <c r="G64" i="1" s="1"/>
  <c r="F70" i="1"/>
  <c r="I74" i="1"/>
  <c r="H74" i="1"/>
  <c r="G74" i="1"/>
  <c r="F74" i="1"/>
  <c r="H40" i="1"/>
  <c r="G37" i="1" l="1"/>
  <c r="H38" i="1" l="1"/>
  <c r="F38" i="1"/>
  <c r="E37" i="1"/>
  <c r="D75" i="1" l="1"/>
  <c r="F75" i="1" l="1"/>
  <c r="H75" i="1"/>
  <c r="F161" i="1" l="1"/>
  <c r="E33" i="1" l="1"/>
  <c r="F137" i="1" l="1"/>
  <c r="F136" i="1"/>
  <c r="H137" i="1"/>
  <c r="H136" i="1"/>
  <c r="F169" i="1" l="1"/>
  <c r="H161" i="1" l="1"/>
  <c r="H162" i="1"/>
  <c r="C37" i="1" l="1"/>
  <c r="F163" i="1" l="1"/>
  <c r="D37" i="1"/>
  <c r="F159" i="1" l="1"/>
  <c r="I159" i="1"/>
  <c r="C43" i="1"/>
  <c r="H192" i="1" l="1"/>
  <c r="H191" i="1"/>
  <c r="F191" i="1"/>
  <c r="F45" i="1" l="1"/>
  <c r="I65" i="1" l="1"/>
  <c r="I11" i="1" s="1"/>
  <c r="D173" i="1" l="1"/>
  <c r="I153" i="1" l="1"/>
  <c r="I190" i="1" l="1"/>
  <c r="G190" i="1"/>
  <c r="F192" i="1"/>
  <c r="H190" i="1" l="1"/>
  <c r="F190" i="1"/>
  <c r="H138" i="1" l="1"/>
  <c r="I37" i="1" l="1"/>
  <c r="H45" i="1"/>
  <c r="H46" i="1"/>
  <c r="E34" i="1" l="1"/>
  <c r="E29" i="1" s="1"/>
  <c r="D167" i="1"/>
  <c r="E167" i="1"/>
  <c r="G167" i="1"/>
  <c r="I167" i="1"/>
  <c r="C167" i="1"/>
  <c r="H167" i="1" l="1"/>
  <c r="F167" i="1"/>
  <c r="D43" i="1" l="1"/>
  <c r="G147" i="1"/>
  <c r="C147" i="1"/>
  <c r="H120" i="1" l="1"/>
  <c r="F120" i="1"/>
  <c r="H119" i="1"/>
  <c r="I117" i="1"/>
  <c r="G117" i="1"/>
  <c r="E117" i="1"/>
  <c r="D117" i="1"/>
  <c r="C117" i="1"/>
  <c r="E116" i="1"/>
  <c r="D116" i="1"/>
  <c r="C116" i="1"/>
  <c r="C74" i="1" s="1"/>
  <c r="I115" i="1"/>
  <c r="G115" i="1"/>
  <c r="E115" i="1"/>
  <c r="D115" i="1"/>
  <c r="C115" i="1"/>
  <c r="I72" i="1"/>
  <c r="G72" i="1"/>
  <c r="E72" i="1"/>
  <c r="C72" i="1"/>
  <c r="E71" i="1"/>
  <c r="E65" i="1" s="1"/>
  <c r="E112" i="1"/>
  <c r="D112" i="1"/>
  <c r="C112" i="1"/>
  <c r="C70" i="1" s="1"/>
  <c r="I68" i="1"/>
  <c r="I14" i="1" s="1"/>
  <c r="I69" i="1" l="1"/>
  <c r="E74" i="1"/>
  <c r="E70" i="1"/>
  <c r="C71" i="1"/>
  <c r="C65" i="1" s="1"/>
  <c r="C11" i="1" s="1"/>
  <c r="D70" i="1"/>
  <c r="D74" i="1"/>
  <c r="I111" i="1"/>
  <c r="D111" i="1"/>
  <c r="E111" i="1"/>
  <c r="C111" i="1"/>
  <c r="F113" i="1"/>
  <c r="F71" i="1" s="1"/>
  <c r="F114" i="1"/>
  <c r="F72" i="1" s="1"/>
  <c r="H114" i="1"/>
  <c r="H72" i="1" s="1"/>
  <c r="G71" i="1"/>
  <c r="G65" i="1" s="1"/>
  <c r="F117" i="1"/>
  <c r="H117" i="1"/>
  <c r="E69" i="1" l="1"/>
  <c r="C64" i="1"/>
  <c r="C10" i="1" s="1"/>
  <c r="C69" i="1"/>
  <c r="E66" i="1"/>
  <c r="I67" i="1"/>
  <c r="I13" i="1" s="1"/>
  <c r="D69" i="1"/>
  <c r="F111" i="1"/>
  <c r="H113" i="1"/>
  <c r="H71" i="1" s="1"/>
  <c r="G111" i="1"/>
  <c r="H111" i="1" s="1"/>
  <c r="F69" i="1" l="1"/>
  <c r="G69" i="1"/>
  <c r="H69" i="1" s="1"/>
  <c r="F32" i="1" l="1"/>
  <c r="G10" i="1"/>
  <c r="G135" i="1" l="1"/>
  <c r="I43" i="1" l="1"/>
  <c r="D21" i="1" l="1"/>
  <c r="H175" i="1"/>
  <c r="F175" i="1"/>
  <c r="H21" i="1" l="1"/>
  <c r="F176" i="1" l="1"/>
  <c r="C197" i="1" l="1"/>
  <c r="G43" i="1" l="1"/>
  <c r="F46" i="1"/>
  <c r="E58" i="1" l="1"/>
  <c r="E12" i="1" l="1"/>
  <c r="E55" i="1"/>
  <c r="E21" i="1"/>
  <c r="F21" i="1" l="1"/>
  <c r="F55" i="1"/>
  <c r="I49" i="1"/>
  <c r="G173" i="1" l="1"/>
  <c r="I66" i="1" l="1"/>
  <c r="I12" i="1" s="1"/>
  <c r="I64" i="1"/>
  <c r="I10" i="1" s="1"/>
  <c r="I9" i="1" l="1"/>
  <c r="I62" i="1"/>
  <c r="H39" i="1" l="1"/>
  <c r="F39" i="1"/>
  <c r="H51" i="1"/>
  <c r="G49" i="1"/>
  <c r="D49" i="1"/>
  <c r="F51" i="1"/>
  <c r="E49" i="1" l="1"/>
  <c r="F37" i="1"/>
  <c r="H37" i="1"/>
  <c r="H49" i="1"/>
  <c r="F49" i="1" l="1"/>
  <c r="F43" i="1"/>
  <c r="H43" i="1"/>
  <c r="H25" i="1"/>
  <c r="H165" i="1"/>
  <c r="F165" i="1"/>
  <c r="F202" i="1"/>
  <c r="H202" i="1"/>
  <c r="G197" i="1"/>
  <c r="E197" i="1"/>
  <c r="D197" i="1"/>
  <c r="F25" i="1"/>
  <c r="H197" i="1" l="1"/>
  <c r="F197" i="1"/>
  <c r="D29" i="1"/>
  <c r="F29" i="1" l="1"/>
  <c r="I29" i="1"/>
  <c r="H29" i="1"/>
  <c r="E173" i="1" l="1"/>
  <c r="C173" i="1"/>
  <c r="H173" i="1" l="1"/>
  <c r="F173" i="1"/>
  <c r="F162" i="1" l="1"/>
  <c r="G153" i="1"/>
  <c r="E153" i="1"/>
  <c r="D153" i="1"/>
  <c r="C153" i="1"/>
  <c r="H148" i="1"/>
  <c r="F148" i="1"/>
  <c r="E147" i="1"/>
  <c r="H143" i="1"/>
  <c r="C141" i="1"/>
  <c r="E135" i="1"/>
  <c r="D135" i="1"/>
  <c r="C135" i="1"/>
  <c r="C68" i="1"/>
  <c r="C14" i="1" s="1"/>
  <c r="C67" i="1"/>
  <c r="C13" i="1" s="1"/>
  <c r="G66" i="1"/>
  <c r="C66" i="1"/>
  <c r="C12" i="1" s="1"/>
  <c r="G11" i="1"/>
  <c r="C9" i="1" l="1"/>
  <c r="G12" i="1"/>
  <c r="D65" i="1"/>
  <c r="D64" i="1"/>
  <c r="E68" i="1"/>
  <c r="E67" i="1"/>
  <c r="F130" i="1"/>
  <c r="D68" i="1"/>
  <c r="D67" i="1"/>
  <c r="C62" i="1"/>
  <c r="C129" i="1"/>
  <c r="F135" i="1"/>
  <c r="F147" i="1"/>
  <c r="H132" i="1"/>
  <c r="D129" i="1"/>
  <c r="H131" i="1"/>
  <c r="F132" i="1"/>
  <c r="H135" i="1"/>
  <c r="H130" i="1"/>
  <c r="H141" i="1"/>
  <c r="H147" i="1"/>
  <c r="E14" i="1" l="1"/>
  <c r="E13" i="1"/>
  <c r="D12" i="1"/>
  <c r="D10" i="1"/>
  <c r="D11" i="1"/>
  <c r="D14" i="1"/>
  <c r="D13" i="1"/>
  <c r="D62" i="1"/>
  <c r="E129" i="1"/>
  <c r="E64" i="1"/>
  <c r="F131" i="1"/>
  <c r="H129" i="1"/>
  <c r="E10" i="1" l="1"/>
  <c r="F10" i="1" s="1"/>
  <c r="F129" i="1"/>
  <c r="E11" i="1"/>
  <c r="F11" i="1" s="1"/>
  <c r="H10" i="1"/>
  <c r="H11" i="1"/>
  <c r="H14" i="1"/>
  <c r="F14" i="1"/>
  <c r="H12" i="1"/>
  <c r="F12" i="1"/>
  <c r="D9" i="1"/>
  <c r="E62" i="1"/>
  <c r="F65" i="1"/>
  <c r="F64" i="1"/>
  <c r="H64" i="1"/>
  <c r="G62" i="1"/>
  <c r="H62" i="1" s="1"/>
  <c r="H65" i="1"/>
  <c r="G9" i="1"/>
  <c r="H66" i="1"/>
  <c r="F66" i="1"/>
  <c r="F62" i="1" l="1"/>
  <c r="H9" i="1"/>
  <c r="E9" i="1"/>
  <c r="F9" i="1" s="1"/>
  <c r="H57" i="1" l="1"/>
  <c r="F57" i="1"/>
  <c r="H17" i="1"/>
  <c r="I15" i="1"/>
  <c r="G15" i="1"/>
  <c r="D15" i="1"/>
  <c r="E15" i="1"/>
  <c r="C15" i="1"/>
  <c r="F17" i="1"/>
  <c r="H15" i="1" l="1"/>
  <c r="F15" i="1"/>
</calcChain>
</file>

<file path=xl/sharedStrings.xml><?xml version="1.0" encoding="utf-8"?>
<sst xmlns="http://schemas.openxmlformats.org/spreadsheetml/2006/main" count="288" uniqueCount="135">
  <si>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</si>
  <si>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</si>
  <si>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</si>
  <si>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</si>
  <si>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</si>
  <si>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</si>
  <si>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</si>
  <si>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</si>
  <si>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</si>
  <si>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</si>
  <si>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</si>
  <si>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</si>
  <si>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</si>
  <si>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</si>
  <si>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</si>
  <si>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</si>
  <si>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</si>
  <si>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</si>
  <si>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</si>
  <si>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</si>
  <si>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</si>
  <si>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</si>
  <si>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</si>
  <si>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</si>
  <si>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</si>
  <si>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</si>
  <si>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</si>
  <si>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</si>
  <si>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</si>
  <si>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</si>
  <si>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</si>
  <si>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</si>
  <si>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</si>
  <si>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</si>
  <si>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</si>
  <si>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</si>
  <si>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</si>
  <si>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</si>
  <si>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</si>
  <si>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</si>
  <si>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</si>
  <si>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</si>
  <si>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</si>
  <si>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</si>
  <si>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</si>
  <si>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</si>
  <si>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</si>
  <si>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</si>
  <si>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</si>
  <si>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</si>
  <si>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Улица Киртбая от  ул. 1 "З" до ул. 3 "З"(ДАиГ)</t>
  </si>
  <si>
    <t>26.</t>
  </si>
  <si>
    <t>11.1.2.</t>
  </si>
  <si>
    <t>11.1.2.1.</t>
  </si>
  <si>
    <t>27.</t>
  </si>
  <si>
    <t>28.</t>
  </si>
  <si>
    <t>11.1.1.1</t>
  </si>
  <si>
    <t>11.1.1.2</t>
  </si>
  <si>
    <t xml:space="preserve"> </t>
  </si>
  <si>
    <t xml:space="preserve">Утвержденный план 
на 2019 год </t>
  </si>
  <si>
    <t xml:space="preserve">Уточненный план 
на 2019 год </t>
  </si>
  <si>
    <t>Ожидаемое исполнение на 01.01.2020</t>
  </si>
  <si>
    <t>29.</t>
  </si>
  <si>
    <t>11.1.2.2.</t>
  </si>
  <si>
    <t>Улица Маяковского на участке от  ул. 30 лет Победы до ул. Университетской (ДАиГ)</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</si>
  <si>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</si>
  <si>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</si>
  <si>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Обеспечение жильем граждан, уволенных с военной службы, и приравненных к ним лиц (УУиРЖ)</t>
  </si>
  <si>
    <t>Предоставление субсидий из бюджета автономного округа бюджетам муниципальных образований автономного округа для реализации полномочий на переселение граждан из непригодного для проживания жилищного фонда и создание наемных домов социального использования (ДАиГ)</t>
  </si>
  <si>
    <t xml:space="preserve">В связи с отсутствием на 01.01.2019 участников подпрограммы, средства федерального бюджета до муниципального образования не доводились. </t>
  </si>
  <si>
    <t>Приобретение жилья в целях реализации полномочий в области жилищных отношений, установленных законодательством Российской Федерации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</si>
  <si>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(ДАиГ)
</t>
  </si>
  <si>
    <t xml:space="preserve">Подпрограмма  4 "Обеспечение мерами государственной поддержки по улучшению жилищных условий отдельных категорий граждан"
</t>
  </si>
  <si>
    <t>Подпрограмма 2 "Содействие развитию жилищного строительства"</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</si>
  <si>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</si>
  <si>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В 2019 году из средств окружного бюджета предусмотрены расходы на приобретение конвертов и бумаги. Закупки проводятся в соответствии с планом-графиком.</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</si>
  <si>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</si>
  <si>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</si>
  <si>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</si>
  <si>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</si>
  <si>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</si>
  <si>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"Создание условий для эффективного управления муниципальными финансами"</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</si>
  <si>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</si>
  <si>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</si>
  <si>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</si>
  <si>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</si>
  <si>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</si>
  <si>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Выполнение работ по определению границ зон затопления, подтопления на территории муниципального образования (ДАиГ)</t>
  </si>
  <si>
    <t>11.1.1.3</t>
  </si>
  <si>
    <t>Проект планировки и проект межевания территории ЗПЛ2 (Северный жилой район), предусматривающей индивидуальное жилое строительство в городе Сургуте (ДАиГ)</t>
  </si>
  <si>
    <t>11.1.1.4</t>
  </si>
  <si>
    <t>Региональный проект "Обеспечение устойчивого сокращения непригодного для проживания жилищного фонда"</t>
  </si>
  <si>
    <r>
      <t xml:space="preserve">Финансовые затраты на реализацию программы в </t>
    </r>
    <r>
      <rPr>
        <u/>
        <sz val="18"/>
        <rFont val="Times New Roman"/>
        <family val="2"/>
        <charset val="204"/>
      </rPr>
      <t>2019</t>
    </r>
    <r>
      <rPr>
        <sz val="18"/>
        <rFont val="Times New Roman"/>
        <family val="2"/>
        <charset val="204"/>
      </rPr>
      <t xml:space="preserve"> году  </t>
    </r>
  </si>
  <si>
    <t>на 01.10.2019</t>
  </si>
  <si>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01.10.2019 </t>
  </si>
  <si>
    <t>11.1.1.5</t>
  </si>
  <si>
    <t>Возмещение части затрат застройщика (инвестора) по строительству объектов инженерной инфраструктуры на основании итогов отбора</t>
  </si>
  <si>
    <r>
      <t>Государственная программа "Развитие жилищной сферы"
(</t>
    </r>
    <r>
      <rPr>
        <sz val="16"/>
        <rFont val="Times New Roman"/>
        <family val="2"/>
        <charset val="204"/>
      </rPr>
      <t xml:space="preserve">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8.Осуществление полномочий по обеспечению жильем отдельных категорий граждан, установленных Федеральным законом от 12 января 1995 года № 5-ФЗ "О ветеранах"
9.Субсидии на реализацию мероприятий по обеспечению жильем молодых семей)
10. Субсидии на обеспечение устойчивого сокращения непригодного для проживания жилищного фонда за счет средств бюджета автономного округа
11. Субсидии на обеспечение устойчивого сокращения непригодного для проживания жилищного фонда за счет средств, поступивших от Фонда содействия реформированию жилищно-коммунального хозяйства </t>
    </r>
  </si>
  <si>
    <r>
      <t>Государственная программа "Развитие агропромышленного комплекса"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3. Субвенции на поддержку животноводства, переработку и реализацию продукции животноводства) </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</si>
  <si>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</si>
  <si>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</si>
  <si>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реализацию программ формирования современной городской среды;
3.Субсидии на реализацию полномочий в сфере жилищно-коммунального комплекса)
</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</si>
  <si>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r>
  </si>
  <si>
    <r>
      <rPr>
        <b/>
        <sz val="16"/>
        <rFont val="Times New Roman"/>
        <family val="2"/>
        <charset val="204"/>
      </rPr>
      <t>Государственная программа "Культурное пространство"</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государственную поддержку отрасли культуры;
4. Судсидии на поддержку творческой деятельности и техническое оснащение детских и кукольных театров.
</t>
    </r>
  </si>
  <si>
    <r>
      <t xml:space="preserve">Государственная программа "Развитие физической культуры и спорта"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Субсидии на государственную поддержку спортивных организаций, осуществляющих подготовку спортивного резерва для сборных команд Российской Федерации.
</t>
    </r>
  </si>
  <si>
    <r>
      <t xml:space="preserve">Государственная программа "Поддержка занятости населения"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3. 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t>
    </r>
  </si>
  <si>
    <r>
      <t xml:space="preserve">Государственная программа "Реализация государственной национальной политики и профилактика экстремизма"
</t>
    </r>
    <r>
      <rPr>
        <sz val="16"/>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</si>
  <si>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t>Подготовлен порядок предоставления субсидии на возмещение части затрат застройщикам (инвесторам) по строительству объектов инженерной инфраструктуры. Отбор участников для получения субсидии и ее выплата будут осуществлены в ноябре-декабре 2019 года.</t>
  </si>
  <si>
    <t>Закупки на приобретение жилых помещений для участников программы будут размещены  (185 кв.) после определения номенклатуры необходимых жилых помещений.</t>
  </si>
  <si>
    <t xml:space="preserve">Заключен муниципальный контракт на выполнение проектно-изыскательских работ по определению границ зон затопления, подтопления на территории муниципального образования №26/2018 от 29.10.2018г с АО "Сибземпроект". Сумма по контракту 43100,0 тыс.руб., на 2018 год - 12139,1 тыс.руб. Срок выполнения работ - 31.12.2019г. </t>
  </si>
  <si>
    <t xml:space="preserve">Заключен муниципальный контракт на выполнении проектно-изыскательских работ по разработке проекта  планировки и проекта межевания территории 3ПЛ2, предусматривающий индивидуальное жилое строительство в городе Сургуте с ООО "Архивариус", сумма контракта 2214,3 тыс.руб. Срок выполнения работ - 01.12.2019 года. </t>
  </si>
  <si>
    <t xml:space="preserve">Объект введен в эксплуатацию. Разрешение на ввод № 86-ru-86310000-51 от 13.09.2019.  
Остаток средств в размере 4 667,86 тыс. руб. - экономия по результатам проведенной закупки и заключения муниципального контракта, а также по факту выполнения работ. </t>
  </si>
  <si>
    <t xml:space="preserve">Заключен муниципальный контракт на выполнение работ по строительству объекта с ООО "ЮВиС" №9/2019 от 31.05.2019. Сумма по контракту 3779877,5 тыс.руб. (сети - 87276,0 тыс.руб., дорога - 290711,5 тыс.руб.) Срок выполнения работ -  31.10.2019г  
Выполнены работы по устройству  дренирующего слоя  из песка  при устройстве дорожных одежд, по устройству  основания (нижний и верхний слой) из черного щебня, демонтажные работы, дождевая канализация на сумму - 23994,7 тыс.руб. Заявка направлена на согласование, оплата будет произведена в следующем отчетном периоде. Ведутся работы по переустройству сетей связи, работы по переврезке инженерных сетей тепло-водоснабжения.
Ввод объекта в эксплуатацию планируется в 2020 году.  </t>
  </si>
  <si>
    <t xml:space="preserve">   На 01.10.2019 участниками мероприятия числится 51 молодая семья.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01.10.2019 4 молодым семьям выдано свидетельство о праве на получение социальной выплаты, из них:
- 2 молодым семьям перечислены социальные выплаты;
- 1 молодой семье перечисление соц.выплаты будет произведено после подписания заявки на перечисление бюджетных средств Департаментом строительства ХМАО-Югры;                                                                            
- 1 молодая семья, получившая свидетельство, в стадии подбора вариантов приобретения жилья.
</t>
  </si>
  <si>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01.10.2019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01.10.2019: 
- 11 гражданам перечислена субсидия;                                                                                                                                                                                                                 
- 4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- 8 граждан отказались от получения субсидий на основании личного заявления; 
- 3 граждан, получившие гарантийные письма , в стадии подбора вариантов приобретения жилья.
       </t>
    </r>
  </si>
  <si>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</si>
  <si>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</si>
  <si>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</si>
  <si>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t>
    </r>
  </si>
  <si>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Производятся расходы по выплате заработной платы, а также по поставке бумаги и конвертов. 
</t>
    </r>
  </si>
  <si>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01.10.2019 произведена выплата заработной платы за январь-август и первую половину сентября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</si>
  <si>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416,27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t>
    </r>
    <r>
      <rPr>
        <sz val="16"/>
        <color rgb="FFFF0000"/>
        <rFont val="Times New Roman"/>
        <family val="2"/>
        <charset val="204"/>
      </rPr>
      <t xml:space="preserve">
</t>
    </r>
    <r>
      <rPr>
        <sz val="16"/>
        <rFont val="Times New Roman"/>
        <family val="1"/>
        <charset val="204"/>
      </rPr>
      <t xml:space="preserve">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Площадь подлежащая контролю эффективности:
- акарицидные обработки – 41,63 га;
- ларвицидные обработки – 32,62 га;
- дератизация – 23,23 га.
Исполнение 100% 
Оплата будет произведена в октябре  2019 года.
1 626,01 тыс.руб. - экономия, сложившаяся в результате уточнения цены договоров по итогам проведения процедур конкурентных закупок.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</si>
  <si>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r>
      <t xml:space="preserve">Государственная программа "Развитие образования"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Субсидия  на создание новых мест в общеобразовательных организациях;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строительство и реконструкцию общеобразовательных организаций;
9.Субсидии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</si>
  <si>
    <r>
      <rPr>
        <u/>
        <sz val="16"/>
        <rFont val="Times New Roman"/>
        <family val="1"/>
        <charset val="204"/>
      </rPr>
      <t>КУИ</t>
    </r>
    <r>
      <rPr>
        <sz val="16"/>
        <rFont val="Times New Roman"/>
        <family val="1"/>
        <charset val="204"/>
      </rPr>
      <t>: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В соответствии с поступившими заявками предоставлена субсидия   участникам в объеме 910 тыс.рублей.</t>
    </r>
    <r>
      <rPr>
        <sz val="16"/>
        <color rgb="FFFF0000"/>
        <rFont val="Times New Roman"/>
        <family val="2"/>
        <charset val="204"/>
      </rPr>
      <t xml:space="preserve">
</t>
    </r>
    <r>
      <rPr>
        <u/>
        <sz val="16"/>
        <rFont val="Times New Roman"/>
        <family val="1"/>
        <charset val="204"/>
      </rPr>
      <t>ДГХ</t>
    </r>
    <r>
      <rPr>
        <sz val="16"/>
        <rFont val="Times New Roman"/>
        <family val="1"/>
        <charset val="204"/>
      </rPr>
      <t>: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t>
    </r>
    <r>
      <rPr>
        <sz val="16"/>
        <color rgb="FFFF0000"/>
        <rFont val="Times New Roman"/>
        <family val="2"/>
        <charset val="204"/>
      </rPr>
      <t xml:space="preserve">
</t>
    </r>
    <r>
      <rPr>
        <sz val="16"/>
        <rFont val="Times New Roman"/>
        <family val="1"/>
        <charset val="204"/>
      </rPr>
      <t>По состоянию на 01.10.2019  в рамках контракта принято выполнение на сумму 1 600,14 тыс.руб., из них средства окружного бюджета  1 103,5 тыс.руб. Средства окружного бюджета исполнены в полном объеме.</t>
    </r>
    <r>
      <rPr>
        <sz val="16"/>
        <color rgb="FFFF0000"/>
        <rFont val="Times New Roman"/>
        <family val="2"/>
        <charset val="204"/>
      </rPr>
      <t xml:space="preserve">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r>
      <rPr>
        <sz val="16"/>
        <color rgb="FFFF0000"/>
        <rFont val="Times New Roman"/>
        <family val="2"/>
        <charset val="204"/>
      </rPr>
      <t xml:space="preserve">
</t>
    </r>
  </si>
  <si>
    <t>Заключены муниципальные контракты на приобретение 369 жилых помещений на общую сумму 1 032 062,1 тыс.руб. Осуществляется оплата.</t>
  </si>
  <si>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- 30 287 чел.</t>
    </r>
    <r>
      <rPr>
        <sz val="16"/>
        <color rgb="FFFF0000"/>
        <rFont val="Times New Roman"/>
        <family val="2"/>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- 51 933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- 452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color rgb="FFFF0000"/>
        <rFont val="Times New Roman"/>
        <family val="2"/>
        <charset val="204"/>
      </rPr>
      <t xml:space="preserve">
</t>
    </r>
    <r>
      <rPr>
        <sz val="16"/>
        <rFont val="Times New Roman"/>
        <family val="1"/>
        <charset val="204"/>
      </rPr>
      <t xml:space="preserve">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(1 225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21%. 
Выполнены работы по устройству ростверков, по устройству фундаментов, по устройству ленточных фундаментов, работы по бетонированию конструкций внутренних стен , наружных стен, установка каркасов и сеток лестничных клеток. Осуществляется бетонирование конструкций перекрытий.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с момента подписания контракта по 17.12.2020 г.  Получено разрешение на строительство №86-ru86310000-66-2019 от 01.08.2019. Ведутся подготовительные работы (вырубка кустарников, демонтажные работы), забивка свай под динамическое испытание, выполнено динамическое испытание свай.  Приняты выполненные работы на сумму 3 183,7 тыс.руб, будут оплачены в следующем отчетном периоде.
Общая строительная готовность - 7%.
Заключен МК №18/2019 от 21.08.2019 на оказание услуг по проведению авторского надзора  на сумму 1 567,3 тыс. руб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</si>
  <si>
    <r>
      <rPr>
        <u/>
        <sz val="16"/>
        <rFont val="Times New Roman"/>
        <family val="1"/>
        <charset val="204"/>
      </rPr>
      <t>ДГХ</t>
    </r>
    <r>
      <rPr>
        <sz val="16"/>
        <rFont val="Times New Roman"/>
        <family val="1"/>
        <charset val="204"/>
      </rPr>
      <t xml:space="preserve">:  
Заключены муниципальные контракты на ремонт автомобильных дорог на сумму 611 477,7 тыс.руб., из них средства федерального бюджета 276 164,0 тыс. рублей, окружного бюджета 301 782,3 тыс.руб, средства городского бюджета 33 531,4 тыс.руб. В рамках реализации государственной программы предусмотрен ремонт 260,6 тыс.м2 автомобильных дорог.  
По состоянию на 01.10.2019 объем фактически выполненных работ составляет 188,5 тыс. кв.м.
В соответствии заключенными муниципальными контрактами срок выполнения работ - 31.10.2019, оплата до 31.12.2019.
548,02 тыс.рублей - экономия в результате уточнения объемов работ (расторжение контрактов).
</t>
    </r>
    <r>
      <rPr>
        <u/>
        <sz val="16"/>
        <rFont val="Times New Roman"/>
        <family val="1"/>
        <charset val="204"/>
      </rPr>
      <t>ДАиГ</t>
    </r>
    <r>
      <rPr>
        <sz val="16"/>
        <rFont val="Times New Roman"/>
        <family val="1"/>
        <charset val="204"/>
      </rPr>
      <t>:В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Аукционы проводимые в мае-июле 2019 года были признан несостоявшимся, т.к. не подано ни одной заявки на участие в аукционах. Очередное размещение закупки состоялось 30.07.2019г. Аукцион состоялся. Победитель  - ООО СК «ЮВиС», цена контракта 937389,7 тыс.руб. Заключен  муниципальный контракт №22/2019 от 23.08.2019 г Срок выполнения работ - 31.08.2021 года.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3779877,5 тыс.руб. (сети - 87276,0 тыс.руб., дорога - 290711,5 тыс.руб.) Срок выполнения работ -  31.10.2019г  Выполнены работы по устройству  дренирующего слоя  из песка  при устройстве дорожных одежд, по устройству  основания (нижний и верхний слой) из черного щебня, демонтажные работы, дождевая канализация на сумму - 33565,1 тыс.руб. Заявка направлена на согласование, оплата будет произведена в следующем отчетном периоде.
Ввод объекта в эксплуатацию планируется в 2020 году. 
 3. "Улица Киртбая от  ул. 1 "З" до ул. 3 "З" Объект введен в эксплуатацию. Разрешение на ввод № 86-ru-86310000-51 от 13.09.2019.</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01.10.2019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t>
    </r>
    <r>
      <rPr>
        <sz val="16"/>
        <color rgb="FFFF0000"/>
        <rFont val="Times New Roman"/>
        <family val="2"/>
        <charset val="204"/>
      </rPr>
      <t xml:space="preserve">
</t>
    </r>
    <r>
      <rPr>
        <u/>
        <sz val="16"/>
        <color rgb="FFFF0000"/>
        <rFont val="Times New Roman"/>
        <family val="2"/>
        <charset val="204"/>
      </rPr>
      <t/>
    </r>
  </si>
  <si>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01.10.2019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СГМУП "Тепловик" направлены документы в АУ ХМАО – Югры "Управление государственной экспертизы проектной документации и ценообразования в строительстве" для проведения государственной экспертизы по определению достоверной сметной стоимости объектов.  По объекту "Капитальный ремонт теплообменников Котельной № 1 пос.Юность и Котельной пос.Лунный" размещена документация на электронной площадке 23.09.2019.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5 395,0 тыс.руб. По состоянию на 01.10.2019 предоставлена субсидия в сумме 2 918,4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01.10.2019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17,677 тыс.руб.;
- от 02.08.2019 № МК-50-19 (ДС № 1 от 06.09.2019) на капитальный ремонт по замене оконных блоков в здании МБОУ СОШ № 8 имени Сибирцева А.Н., на сумму 4 888,62423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222,1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5 адресам (ул. Гагарина, 10, ул. Мира, 5, 7, ул. Островского, 9,19).
По состоянию на 01.10.2019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По адресу пр-т Мира, 5, 7 работы выполнены на 95%: асфальтирование проездов и тротуаров. установка скамеек и урн - выполнено.  В ходе  работ выяснилась необходимость обустройства  ранее не запланированного водоотводного лотка -  работы по  его обустройству - в стадии завершения.
По адресу ул. Островского, 9, 19 работы выполнены на 90%:  ремонт и асфальтирование проездов и тротуаров выполнено. Освещение - выполнена прокладка электрического кабеля, ведутся работы по установке 4-х опор.
По адресу ул. Гагарина, 10 работы выполнены на 100% ,  оплачены в полном объеме.
3) ДАиГ: ведется строительство объектов:
1. "Пешеходный мост в сквере "Старожилов" в г.Сургуте".Получено уведомление о невозможности финансирования строительства объекта за счет средств федеральной субсидии (№33-Исх-4727 от 05.09.2019). Строительство объетка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Срок выполнения работ - 31.10.2019). Неисполнение в связи с замещением средств субсидии средствами местного бюджета составит 21 841,78 тыс. рублей.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Срок выполнения работ: с момента подписания контракта по 31.10.2019. Остаток средств в размере 19 180,49 тыс. рублей -  экономия по результатам проведенных закупок.   </t>
  </si>
  <si>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01.10.2019 заключены и исполнены контракты на приобретение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01.10.2019 по 26 предпринимателям изданы постановления Администрации города "О предоставлении субсидии субъектам малого и среднего предпринимательства" на общую сумму 5 027,75 тыс. рублей. 
        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по состоянию на 01.10.2019 в бюджете предусмотрены средства в размере 3 210,23 тыс.рублей (софинансирования  местного бюджета на развитие многофункциональных центров предоставления государственных и муниципальных услуг)
В связи с уменьшением объема субсидии в сентябре 2019 года в соответствии с уведомлением Департамента финансов ХМАО- Югры от 12.09.2019 №600/15/007/2/600050101/82360 в размере 28 892,11 тыс.рублей, средства местного бюджета подлежат распределению на другие цели. 
</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</si>
  <si>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30.09.2019 между КУ ХМАО-Югры «Сургутский центр занятости населения» и образовательными учреждениями заключены договоры на общую сумму 349 911,96 руб., в соответствии с которыми будут временно трудоустроены 5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и на выплату заработной платы несовершеннолетним гражданам, которые будут трудоустроены в свободное от учебы время.</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t>
    </r>
    <r>
      <rPr>
        <sz val="16"/>
        <color rgb="FFFF0000"/>
        <rFont val="Times New Roman"/>
        <family val="2"/>
        <charset val="204"/>
      </rPr>
      <t xml:space="preserve">
</t>
    </r>
    <r>
      <rPr>
        <u/>
        <sz val="16"/>
        <color rgb="FFFF0000"/>
        <rFont val="Times New Roman"/>
        <family val="2"/>
        <charset val="204"/>
      </rPr>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</si>
  <si>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январь-август и первую половину сентября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 xml:space="preserve">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169,44 тыс.рублей. </t>
    </r>
    <r>
      <rPr>
        <sz val="16"/>
        <color rgb="FFFF0000"/>
        <rFont val="Times New Roman"/>
        <family val="2"/>
        <charset val="204"/>
      </rPr>
      <t xml:space="preserve">
     </t>
    </r>
    <r>
      <rPr>
        <sz val="16"/>
        <rFont val="Times New Roman"/>
        <family val="1"/>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запланированы расходы на проведение в 4 квартале 2019 года обучающих занятий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t>
    </r>
    <r>
      <rPr>
        <sz val="16"/>
        <color rgb="FFFF0000"/>
        <rFont val="Times New Roman"/>
        <family val="2"/>
        <charset val="204"/>
      </rPr>
      <t xml:space="preserve">
</t>
    </r>
    <r>
      <rPr>
        <u/>
        <sz val="16"/>
        <color rgb="FFFF0000"/>
        <rFont val="Times New Roman"/>
        <family val="2"/>
        <charset val="204"/>
      </rPr>
      <t/>
    </r>
  </si>
  <si>
    <r>
      <t xml:space="preserve">
</t>
    </r>
    <r>
      <rPr>
        <u/>
        <sz val="16"/>
        <rFont val="Times New Roman"/>
        <family val="1"/>
        <charset val="204"/>
      </rPr>
      <t>АГ(ДК):</t>
    </r>
    <r>
      <rPr>
        <sz val="16"/>
        <rFont val="Times New Roman"/>
        <family val="1"/>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4 квартале.</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4 квартале.   </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</si>
  <si>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На 01.10.2019 спортсмены участвовали в тренировочных сборах и мероприятиях на территории России и за рубежом.                                                                                                                                                                                                                                                                                                                                                                                                                                                                                                                                                                                                                                                                                                                                                                                                                                                                                                                                                                                                                         </t>
    </r>
    <r>
      <rPr>
        <sz val="16"/>
        <color rgb="FFFF0000"/>
        <rFont val="Times New Roman"/>
        <family val="2"/>
        <charset val="204"/>
      </rPr>
      <t xml:space="preserve">                                                                                                                                                                                                                                                                          </t>
    </r>
    <r>
      <rPr>
        <sz val="16"/>
        <rFont val="Times New Roman"/>
        <family val="1"/>
        <charset val="204"/>
      </rPr>
      <t>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Дополнительное соглашение о предоставлении субсидии на иные цели между куратором - управлением физической культуры и спорта и подведомственными учреждениями находится на стадии подписания. Бюджетные ассигнования будут использованы в 4 квартале 2019 года.</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</si>
  <si>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01.10.2019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t>
    </r>
    <r>
      <rPr>
        <sz val="16"/>
        <color rgb="FFFF0000"/>
        <rFont val="Times New Roman"/>
        <family val="2"/>
        <charset val="204"/>
      </rPr>
      <t xml:space="preserve">
</t>
    </r>
    <r>
      <rPr>
        <sz val="16"/>
        <rFont val="Times New Roman"/>
        <family val="1"/>
        <charset val="204"/>
      </rPr>
      <t>По состоянию на 01.10.2019   выполнены и оплачены работы по ремонту квартир по ул. Университетская, 31, кв. 435, ул. Ф. Показаньева, 10/1, кв. 56, ул.  Чехова, 7, кв. 170.
Ремонт жилого помещения по адресу пр. Набережный, 72,кв.44 планируется к выполнению до 14.10.2019.
Планируется заключить муниципальные контракты на ремонт жилых помещений детям-сиротам по 3 адресам общей площадью 101,3 м2 (ул. Мечникова, 4, кв. 30; ул. Московская, 34, кв. 32,  ул. А. Усольцева, 26 кв. 274).</t>
    </r>
    <r>
      <rPr>
        <sz val="16"/>
        <color rgb="FFFF0000"/>
        <rFont val="Times New Roman"/>
        <family val="2"/>
        <charset val="204"/>
      </rPr>
      <t xml:space="preserve">
</t>
    </r>
    <r>
      <rPr>
        <u/>
        <sz val="16"/>
        <rFont val="Times New Roman"/>
        <family val="1"/>
        <charset val="204"/>
      </rPr>
      <t>ДАиГ</t>
    </r>
    <r>
      <rPr>
        <sz val="16"/>
        <rFont val="Times New Roman"/>
        <family val="1"/>
        <charset val="204"/>
      </rPr>
      <t>: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не состоялись, т.к. по окончании срока подачи заявок на участие в аукционах не подано ни одной заявки. Очередные закупки на приобретение жилых помещений будут размещены в октябре 2019 года. 
212,24 тыс. руб. - экономия, сложившаяся в результате торгов.</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
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01.10.2019 приобретено 198 путевок.</t>
    </r>
  </si>
  <si>
    <t xml:space="preserve">АГ(ДК): В рамках реализации государственной программы заключено соглашение от 04.03.2019 №44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Бюджетные ассигнования исполнены в полном объеме.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</si>
</sst>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5"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20"/>
      <name val="Times New Roman"/>
      <family val="2"/>
      <charset val="204"/>
    </font>
    <font>
      <sz val="18"/>
      <name val="Times New Roman"/>
      <family val="2"/>
      <charset val="204"/>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i/>
      <sz val="16"/>
      <color rgb="FFFF0000"/>
      <name val="Times New Roman"/>
      <family val="2"/>
      <charset val="204"/>
    </font>
    <font>
      <b/>
      <sz val="18"/>
      <color rgb="FFFF0000"/>
      <name val="Times New Roman"/>
      <family val="2"/>
      <charset val="204"/>
    </font>
    <font>
      <i/>
      <sz val="16"/>
      <name val="Times New Roman"/>
      <family val="2"/>
      <charset val="204"/>
    </font>
    <font>
      <i/>
      <sz val="20"/>
      <name val="Times New Roman"/>
      <family val="2"/>
      <charset val="204"/>
    </font>
    <font>
      <sz val="16"/>
      <color rgb="FFFF0000"/>
      <name val="Times New Roman"/>
      <family val="1"/>
      <charset val="204"/>
    </font>
    <font>
      <sz val="24"/>
      <name val="Times New Roman"/>
      <family val="2"/>
      <charset val="204"/>
    </font>
    <font>
      <u/>
      <sz val="18"/>
      <name val="Times New Roman"/>
      <family val="2"/>
      <charset val="204"/>
    </font>
    <font>
      <b/>
      <sz val="20"/>
      <name val="Times New Roman"/>
      <family val="2"/>
      <charset val="204"/>
    </font>
    <font>
      <sz val="16"/>
      <name val="Times New Roman"/>
      <family val="2"/>
      <charset val="204"/>
    </font>
    <font>
      <b/>
      <i/>
      <sz val="16"/>
      <name val="Times New Roman"/>
      <family val="2"/>
      <charset val="204"/>
    </font>
    <font>
      <b/>
      <i/>
      <sz val="20"/>
      <name val="Times New Roman"/>
      <family val="2"/>
      <charset val="204"/>
    </font>
    <font>
      <i/>
      <sz val="18"/>
      <name val="Times New Roman"/>
      <family val="2"/>
      <charset val="204"/>
    </font>
    <font>
      <i/>
      <sz val="16"/>
      <name val="Times New Roman"/>
      <family val="1"/>
      <charset val="204"/>
    </font>
    <font>
      <sz val="20"/>
      <name val="Times New Roman"/>
      <family val="1"/>
      <charset val="204"/>
    </font>
    <font>
      <b/>
      <sz val="16"/>
      <name val="Times New Roman"/>
      <family val="2"/>
      <charset val="204"/>
    </font>
    <font>
      <sz val="16"/>
      <name val="Times New Roman"/>
      <family val="1"/>
      <charset val="204"/>
    </font>
    <font>
      <u/>
      <sz val="16"/>
      <name val="Times New Roman"/>
      <family val="1"/>
      <charset val="204"/>
    </font>
    <font>
      <sz val="12"/>
      <name val="Times New Roman"/>
      <family val="2"/>
      <charset val="204"/>
    </font>
    <font>
      <u/>
      <sz val="16"/>
      <name val="Times New Roman"/>
      <family val="2"/>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5">
    <xf numFmtId="0" fontId="0" fillId="0" borderId="0" xfId="0"/>
    <xf numFmtId="4"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5" fillId="2" borderId="0" xfId="0" applyFont="1" applyFill="1" applyAlignment="1">
      <alignment horizontal="left" vertical="top" wrapText="1"/>
    </xf>
    <xf numFmtId="0" fontId="14" fillId="0" borderId="1" xfId="0" applyFont="1" applyFill="1" applyBorder="1" applyAlignment="1" applyProtection="1">
      <alignment horizontal="justify" vertical="top" wrapText="1"/>
      <protection locked="0"/>
    </xf>
    <xf numFmtId="0" fontId="24" fillId="0" borderId="0" xfId="0" applyFont="1" applyFill="1" applyAlignment="1">
      <alignment horizontal="left" vertical="top" wrapText="1"/>
    </xf>
    <xf numFmtId="0" fontId="24" fillId="2" borderId="0" xfId="0" applyFont="1" applyFill="1" applyAlignment="1">
      <alignment horizontal="left" vertical="top" wrapText="1"/>
    </xf>
    <xf numFmtId="0" fontId="26" fillId="2" borderId="1" xfId="0" applyFont="1" applyFill="1" applyBorder="1" applyAlignment="1">
      <alignment horizontal="justify" vertical="top" wrapText="1"/>
    </xf>
    <xf numFmtId="0" fontId="29" fillId="0" borderId="0" xfId="0" applyFont="1" applyFill="1" applyAlignment="1">
      <alignment horizontal="left"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justify" vertical="top" wrapText="1"/>
    </xf>
    <xf numFmtId="4" fontId="15" fillId="0" borderId="0" xfId="0" applyNumberFormat="1" applyFont="1" applyFill="1" applyBorder="1" applyAlignment="1">
      <alignment vertical="top" wrapText="1"/>
    </xf>
    <xf numFmtId="2" fontId="15" fillId="0" borderId="0" xfId="0" applyNumberFormat="1" applyFont="1" applyFill="1" applyBorder="1" applyAlignment="1">
      <alignment vertical="top" wrapText="1"/>
    </xf>
    <xf numFmtId="9" fontId="15" fillId="0" borderId="0" xfId="0" applyNumberFormat="1" applyFont="1" applyFill="1" applyBorder="1" applyAlignment="1">
      <alignment vertical="top" wrapText="1"/>
    </xf>
    <xf numFmtId="4" fontId="15" fillId="2" borderId="0" xfId="0" applyNumberFormat="1" applyFont="1" applyFill="1" applyBorder="1" applyAlignment="1">
      <alignment vertical="top" wrapText="1"/>
    </xf>
    <xf numFmtId="0" fontId="16" fillId="0" borderId="0" xfId="0" applyFont="1" applyFill="1" applyAlignment="1">
      <alignment horizontal="justify" vertical="top" wrapText="1"/>
    </xf>
    <xf numFmtId="0" fontId="15" fillId="0" borderId="0" xfId="0" applyFont="1" applyFill="1" applyAlignment="1">
      <alignment vertical="top" wrapText="1"/>
    </xf>
    <xf numFmtId="4" fontId="29" fillId="0" borderId="0" xfId="0" applyNumberFormat="1" applyFont="1" applyFill="1" applyAlignment="1">
      <alignment horizontal="left" vertical="top" wrapText="1"/>
    </xf>
    <xf numFmtId="4" fontId="15" fillId="2" borderId="1" xfId="0" applyNumberFormat="1" applyFont="1" applyFill="1" applyBorder="1" applyAlignment="1" applyProtection="1">
      <alignment horizontal="center" vertical="top" wrapText="1"/>
      <protection locked="0"/>
    </xf>
    <xf numFmtId="10" fontId="15" fillId="2" borderId="1" xfId="0" applyNumberFormat="1" applyFont="1" applyFill="1" applyBorder="1" applyAlignment="1" applyProtection="1">
      <alignment horizontal="center" vertical="top" wrapText="1"/>
      <protection locked="0"/>
    </xf>
    <xf numFmtId="4" fontId="14" fillId="2" borderId="1" xfId="0" applyNumberFormat="1" applyFont="1" applyFill="1" applyBorder="1" applyAlignment="1" applyProtection="1">
      <alignment horizontal="center" vertical="top" wrapText="1"/>
      <protection locked="0"/>
    </xf>
    <xf numFmtId="0" fontId="15" fillId="2" borderId="0" xfId="0" applyFont="1" applyFill="1" applyAlignment="1">
      <alignment vertical="top" wrapText="1"/>
    </xf>
    <xf numFmtId="4" fontId="15" fillId="0" borderId="1" xfId="0" applyNumberFormat="1" applyFont="1" applyFill="1" applyBorder="1" applyAlignment="1" applyProtection="1">
      <alignment horizontal="center" vertical="top" wrapText="1"/>
      <protection locked="0"/>
    </xf>
    <xf numFmtId="10" fontId="15" fillId="0" borderId="1" xfId="0" applyNumberFormat="1" applyFont="1" applyFill="1" applyBorder="1" applyAlignment="1" applyProtection="1">
      <alignment horizontal="center" vertical="top" wrapText="1"/>
      <protection locked="0"/>
    </xf>
    <xf numFmtId="4" fontId="20" fillId="2" borderId="1" xfId="0" applyNumberFormat="1" applyFont="1" applyFill="1" applyBorder="1" applyAlignment="1" applyProtection="1">
      <alignment horizontal="center" vertical="top" wrapText="1"/>
      <protection locked="0"/>
    </xf>
    <xf numFmtId="10" fontId="14" fillId="2" borderId="1" xfId="0" applyNumberFormat="1" applyFont="1" applyFill="1" applyBorder="1" applyAlignment="1" applyProtection="1">
      <alignment horizontal="center" vertical="top" wrapText="1"/>
      <protection locked="0"/>
    </xf>
    <xf numFmtId="0" fontId="20" fillId="0" borderId="0" xfId="0" applyFont="1" applyFill="1" applyAlignment="1">
      <alignment horizontal="left" vertical="top" wrapText="1"/>
    </xf>
    <xf numFmtId="0" fontId="23" fillId="0" borderId="0" xfId="0" applyFont="1" applyFill="1" applyAlignment="1">
      <alignment horizontal="left" vertical="top" wrapText="1"/>
    </xf>
    <xf numFmtId="0" fontId="23" fillId="2" borderId="0" xfId="0" applyFont="1" applyFill="1" applyAlignment="1">
      <alignment horizontal="left" vertical="top" wrapText="1"/>
    </xf>
    <xf numFmtId="0" fontId="25" fillId="2" borderId="0" xfId="0" applyFont="1" applyFill="1" applyAlignment="1">
      <alignment horizontal="left" vertical="top" wrapText="1"/>
    </xf>
    <xf numFmtId="0" fontId="23" fillId="3" borderId="0" xfId="0" applyFont="1" applyFill="1" applyAlignment="1">
      <alignment horizontal="left" vertical="top" wrapText="1"/>
    </xf>
    <xf numFmtId="0" fontId="27" fillId="3" borderId="0" xfId="0" applyFont="1" applyFill="1" applyAlignment="1">
      <alignment horizontal="left" vertical="top" wrapText="1"/>
    </xf>
    <xf numFmtId="0" fontId="17" fillId="0" borderId="0" xfId="0" applyFont="1" applyFill="1" applyAlignment="1">
      <alignment horizontal="left" vertical="top" wrapText="1"/>
    </xf>
    <xf numFmtId="0" fontId="20" fillId="3" borderId="0" xfId="0" applyFont="1" applyFill="1" applyAlignment="1">
      <alignment horizontal="left" vertical="top" wrapText="1"/>
    </xf>
    <xf numFmtId="0" fontId="20" fillId="4" borderId="0" xfId="0" applyFont="1" applyFill="1" applyAlignment="1">
      <alignment horizontal="left" vertical="top" wrapText="1"/>
    </xf>
    <xf numFmtId="4" fontId="15" fillId="0" borderId="1" xfId="0" applyNumberFormat="1" applyFont="1" applyFill="1" applyBorder="1" applyAlignment="1" applyProtection="1">
      <alignment horizontal="left" vertical="top" wrapText="1"/>
      <protection locked="0"/>
    </xf>
    <xf numFmtId="10" fontId="15" fillId="0" borderId="1" xfId="0" applyNumberFormat="1" applyFont="1" applyFill="1" applyBorder="1" applyAlignment="1" applyProtection="1">
      <alignment horizontal="left" vertical="top" wrapText="1"/>
      <protection locked="0"/>
    </xf>
    <xf numFmtId="4" fontId="15" fillId="2" borderId="1" xfId="0" applyNumberFormat="1" applyFont="1" applyFill="1" applyBorder="1" applyAlignment="1" applyProtection="1">
      <alignment horizontal="left" vertical="top" wrapText="1"/>
      <protection locked="0"/>
    </xf>
    <xf numFmtId="0" fontId="15" fillId="0" borderId="0" xfId="0" applyFont="1" applyFill="1" applyAlignment="1">
      <alignment horizontal="center" vertical="top" wrapText="1"/>
    </xf>
    <xf numFmtId="0" fontId="15" fillId="0" borderId="0" xfId="0" applyFont="1" applyFill="1" applyAlignment="1">
      <alignment horizontal="justify" vertical="top" wrapText="1"/>
    </xf>
    <xf numFmtId="4" fontId="15" fillId="0" borderId="0" xfId="0" applyNumberFormat="1" applyFont="1" applyFill="1" applyAlignment="1">
      <alignment vertical="top" wrapText="1"/>
    </xf>
    <xf numFmtId="2" fontId="15" fillId="0" borderId="0" xfId="0" applyNumberFormat="1" applyFont="1" applyFill="1" applyAlignment="1">
      <alignment vertical="top" wrapText="1"/>
    </xf>
    <xf numFmtId="9" fontId="15" fillId="0" borderId="0" xfId="0" applyNumberFormat="1" applyFont="1" applyFill="1" applyAlignment="1">
      <alignment vertical="top" wrapText="1"/>
    </xf>
    <xf numFmtId="4" fontId="15" fillId="2" borderId="0" xfId="0" applyNumberFormat="1" applyFont="1" applyFill="1" applyAlignment="1">
      <alignment vertical="top" wrapText="1"/>
    </xf>
    <xf numFmtId="4" fontId="20" fillId="0" borderId="0" xfId="0" applyNumberFormat="1" applyFont="1" applyFill="1" applyAlignment="1">
      <alignment horizontal="left" vertical="top" wrapText="1"/>
    </xf>
    <xf numFmtId="4" fontId="20" fillId="4" borderId="0" xfId="0" applyNumberFormat="1" applyFont="1" applyFill="1" applyAlignment="1">
      <alignment horizontal="left" vertical="top" wrapText="1"/>
    </xf>
    <xf numFmtId="4" fontId="14" fillId="0" borderId="1" xfId="0" applyNumberFormat="1" applyFont="1" applyFill="1" applyBorder="1" applyAlignment="1" applyProtection="1">
      <alignment horizontal="center" vertical="top" wrapText="1"/>
      <protection locked="0"/>
    </xf>
    <xf numFmtId="0" fontId="12" fillId="0" borderId="0" xfId="0" applyFont="1" applyFill="1" applyAlignment="1">
      <alignment vertical="top" wrapText="1"/>
    </xf>
    <xf numFmtId="9" fontId="15" fillId="0" borderId="1" xfId="0" applyNumberFormat="1" applyFont="1" applyFill="1" applyBorder="1" applyAlignment="1" applyProtection="1">
      <alignment horizontal="center" vertical="top" wrapText="1"/>
      <protection locked="0"/>
    </xf>
    <xf numFmtId="4" fontId="20" fillId="2" borderId="1" xfId="0" applyNumberFormat="1" applyFont="1" applyFill="1" applyBorder="1" applyAlignment="1" applyProtection="1">
      <alignment horizontal="left" vertical="top" wrapText="1"/>
      <protection locked="0"/>
    </xf>
    <xf numFmtId="0" fontId="12" fillId="0" borderId="0" xfId="0" applyFont="1" applyFill="1" applyAlignment="1">
      <alignment horizontal="left" vertical="top" wrapText="1"/>
    </xf>
    <xf numFmtId="0" fontId="12" fillId="0" borderId="0" xfId="0" applyFont="1" applyFill="1" applyBorder="1" applyAlignment="1" applyProtection="1">
      <alignment horizontal="center" vertical="top" wrapText="1"/>
      <protection locked="0"/>
    </xf>
    <xf numFmtId="4" fontId="12" fillId="0" borderId="0" xfId="0" applyNumberFormat="1" applyFont="1" applyFill="1" applyBorder="1" applyAlignment="1" applyProtection="1">
      <alignment horizontal="justify" vertical="top" wrapText="1"/>
      <protection locked="0"/>
    </xf>
    <xf numFmtId="4" fontId="12" fillId="0" borderId="0" xfId="0" applyNumberFormat="1" applyFont="1" applyFill="1" applyBorder="1" applyAlignment="1" applyProtection="1">
      <alignment horizontal="center" vertical="top" wrapText="1"/>
      <protection locked="0"/>
    </xf>
    <xf numFmtId="4" fontId="12" fillId="2" borderId="0" xfId="0" applyNumberFormat="1" applyFont="1" applyFill="1" applyBorder="1" applyAlignment="1" applyProtection="1">
      <alignment horizontal="center" vertical="top" wrapText="1"/>
      <protection locked="0"/>
    </xf>
    <xf numFmtId="9" fontId="12" fillId="0" borderId="0" xfId="0" applyNumberFormat="1" applyFont="1" applyFill="1" applyBorder="1" applyAlignment="1" applyProtection="1">
      <alignment horizontal="right" vertical="top" wrapText="1"/>
      <protection locked="0"/>
    </xf>
    <xf numFmtId="1" fontId="12" fillId="0" borderId="0" xfId="0" applyNumberFormat="1" applyFont="1" applyFill="1" applyBorder="1" applyAlignment="1" applyProtection="1">
      <alignment horizontal="right" vertical="top" wrapText="1"/>
      <protection locked="0"/>
    </xf>
    <xf numFmtId="4" fontId="12" fillId="0" borderId="0" xfId="0" applyNumberFormat="1" applyFont="1" applyFill="1" applyBorder="1" applyAlignment="1" applyProtection="1">
      <alignment horizontal="right" vertical="top" wrapText="1"/>
      <protection locked="0"/>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2" fontId="13"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4" fontId="13" fillId="2" borderId="1" xfId="0" applyNumberFormat="1" applyFont="1" applyFill="1" applyBorder="1" applyAlignment="1" applyProtection="1">
      <alignment horizontal="center" vertical="top" wrapText="1"/>
      <protection locked="0"/>
    </xf>
    <xf numFmtId="0" fontId="29" fillId="0" borderId="1" xfId="0" applyFont="1" applyFill="1" applyBorder="1" applyAlignment="1" applyProtection="1">
      <alignment horizontal="center" vertical="top" wrapText="1"/>
      <protection locked="0"/>
    </xf>
    <xf numFmtId="0" fontId="28" fillId="0" borderId="1" xfId="0" applyFont="1" applyFill="1" applyBorder="1" applyAlignment="1" applyProtection="1">
      <alignment horizontal="center" vertical="top" wrapText="1"/>
      <protection locked="0"/>
    </xf>
    <xf numFmtId="3" fontId="29" fillId="0" borderId="1" xfId="0" applyNumberFormat="1" applyFont="1" applyFill="1" applyBorder="1" applyAlignment="1" applyProtection="1">
      <alignment horizontal="center" vertical="top" wrapText="1"/>
      <protection locked="0"/>
    </xf>
    <xf numFmtId="1" fontId="29" fillId="0" borderId="1" xfId="0" applyNumberFormat="1" applyFont="1" applyFill="1" applyBorder="1" applyAlignment="1" applyProtection="1">
      <alignment horizontal="center" vertical="top" wrapText="1"/>
      <protection locked="0"/>
    </xf>
    <xf numFmtId="3" fontId="29" fillId="2" borderId="1" xfId="0"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10" fontId="14" fillId="0" borderId="1" xfId="0" applyNumberFormat="1" applyFont="1" applyFill="1" applyBorder="1" applyAlignment="1" applyProtection="1">
      <alignment horizontal="center" vertical="top" wrapText="1"/>
      <protection locked="0"/>
    </xf>
    <xf numFmtId="4" fontId="14" fillId="0" borderId="1" xfId="0" applyNumberFormat="1" applyFont="1" applyFill="1" applyBorder="1" applyAlignment="1" applyProtection="1">
      <alignment horizontal="center" vertical="top" wrapText="1"/>
      <protection locked="0"/>
    </xf>
    <xf numFmtId="49" fontId="14" fillId="0" borderId="1" xfId="0" applyNumberFormat="1" applyFont="1" applyFill="1" applyBorder="1" applyAlignment="1" applyProtection="1">
      <alignment horizontal="justify" vertical="top" wrapText="1"/>
      <protection locked="0"/>
    </xf>
    <xf numFmtId="4" fontId="20" fillId="0" borderId="1" xfId="0" applyNumberFormat="1" applyFont="1" applyFill="1" applyBorder="1" applyAlignment="1" applyProtection="1">
      <alignment horizontal="center" vertical="top" wrapText="1"/>
      <protection locked="0"/>
    </xf>
    <xf numFmtId="10" fontId="20" fillId="0" borderId="1" xfId="0" applyNumberFormat="1" applyFont="1" applyFill="1" applyBorder="1" applyAlignment="1" applyProtection="1">
      <alignment horizontal="center" vertical="top" wrapText="1"/>
      <protection locked="0"/>
    </xf>
    <xf numFmtId="9" fontId="18" fillId="0" borderId="3" xfId="0" applyNumberFormat="1" applyFont="1" applyFill="1" applyBorder="1" applyAlignment="1" applyProtection="1">
      <alignment horizontal="justify" vertical="top" wrapText="1"/>
      <protection locked="0"/>
    </xf>
    <xf numFmtId="49" fontId="26" fillId="2" borderId="1" xfId="0" applyNumberFormat="1" applyFont="1" applyFill="1" applyBorder="1" applyAlignment="1" applyProtection="1">
      <alignment horizontal="justify" vertical="top" wrapText="1"/>
      <protection locked="0"/>
    </xf>
    <xf numFmtId="0" fontId="25" fillId="0" borderId="0" xfId="0" applyFont="1" applyFill="1" applyAlignment="1">
      <alignment horizontal="left" vertical="top" wrapText="1"/>
    </xf>
    <xf numFmtId="0" fontId="15" fillId="2" borderId="1" xfId="0" applyFont="1" applyFill="1" applyBorder="1" applyAlignment="1">
      <alignment horizontal="left" vertical="top" wrapText="1"/>
    </xf>
    <xf numFmtId="4" fontId="12" fillId="0" borderId="1" xfId="0" applyNumberFormat="1" applyFont="1" applyFill="1" applyBorder="1" applyAlignment="1" applyProtection="1">
      <alignment horizontal="center" vertical="top" wrapText="1"/>
      <protection locked="0"/>
    </xf>
    <xf numFmtId="4" fontId="29" fillId="0" borderId="1"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10" fontId="29" fillId="0" borderId="1" xfId="0" applyNumberFormat="1"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top" wrapText="1"/>
      <protection locked="0"/>
    </xf>
    <xf numFmtId="4" fontId="29" fillId="2" borderId="1" xfId="0" applyNumberFormat="1" applyFont="1" applyFill="1" applyBorder="1" applyAlignment="1" applyProtection="1">
      <alignment horizontal="center" vertical="top" wrapText="1"/>
      <protection locked="0"/>
    </xf>
    <xf numFmtId="4" fontId="12" fillId="2" borderId="1" xfId="0" applyNumberFormat="1" applyFont="1" applyFill="1" applyBorder="1" applyAlignment="1" applyProtection="1">
      <alignment horizontal="center" vertical="top" wrapText="1"/>
      <protection locked="0"/>
    </xf>
    <xf numFmtId="49" fontId="28" fillId="2" borderId="1" xfId="0" applyNumberFormat="1" applyFont="1" applyFill="1" applyBorder="1" applyAlignment="1" applyProtection="1">
      <alignment horizontal="justify" vertical="top" wrapText="1"/>
      <protection locked="0"/>
    </xf>
    <xf numFmtId="0" fontId="28" fillId="2" borderId="1" xfId="0" applyFont="1" applyFill="1" applyBorder="1" applyAlignment="1" applyProtection="1">
      <alignment horizontal="justify" vertical="top" wrapText="1"/>
      <protection locked="0"/>
    </xf>
    <xf numFmtId="0" fontId="34" fillId="2" borderId="1" xfId="0" applyFont="1" applyFill="1" applyBorder="1" applyAlignment="1" applyProtection="1">
      <alignment horizontal="justify" vertical="top" wrapText="1"/>
      <protection locked="0"/>
    </xf>
    <xf numFmtId="49" fontId="29" fillId="2" borderId="1" xfId="0" applyNumberFormat="1" applyFont="1" applyFill="1" applyBorder="1" applyAlignment="1" applyProtection="1">
      <alignment horizontal="justify" vertical="top" wrapText="1"/>
      <protection locked="0"/>
    </xf>
    <xf numFmtId="49" fontId="35" fillId="0" borderId="1" xfId="0" applyNumberFormat="1"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4" fontId="36" fillId="0" borderId="1" xfId="0" applyNumberFormat="1" applyFont="1" applyFill="1" applyBorder="1" applyAlignment="1" applyProtection="1">
      <alignment horizontal="center" vertical="top" wrapText="1"/>
      <protection locked="0"/>
    </xf>
    <xf numFmtId="10" fontId="36" fillId="0" borderId="1" xfId="0" applyNumberFormat="1" applyFont="1" applyFill="1" applyBorder="1" applyAlignment="1" applyProtection="1">
      <alignment horizontal="center" vertical="top" wrapText="1"/>
      <protection locked="0"/>
    </xf>
    <xf numFmtId="49" fontId="28" fillId="0" borderId="1" xfId="0" applyNumberFormat="1"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49" fontId="29" fillId="0" borderId="1" xfId="0" applyNumberFormat="1"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49" fontId="37" fillId="0" borderId="1" xfId="0" applyNumberFormat="1"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4" fontId="39" fillId="0" borderId="1" xfId="0" applyNumberFormat="1" applyFont="1" applyFill="1" applyBorder="1" applyAlignment="1" applyProtection="1">
      <alignment horizontal="center" vertical="top" wrapText="1"/>
      <protection locked="0"/>
    </xf>
    <xf numFmtId="4" fontId="33" fillId="2" borderId="1"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justify" vertical="top" wrapText="1"/>
      <protection locked="0"/>
    </xf>
    <xf numFmtId="49" fontId="33" fillId="0" borderId="1" xfId="0" applyNumberFormat="1" applyFont="1" applyFill="1" applyBorder="1" applyAlignment="1" applyProtection="1">
      <alignment horizontal="justify" vertical="top" wrapText="1"/>
      <protection locked="0"/>
    </xf>
    <xf numFmtId="49" fontId="36" fillId="0" borderId="1" xfId="0" applyNumberFormat="1" applyFont="1" applyFill="1" applyBorder="1" applyAlignment="1" applyProtection="1">
      <alignment horizontal="justify" vertical="top" wrapText="1"/>
      <protection locked="0"/>
    </xf>
    <xf numFmtId="4" fontId="33" fillId="2" borderId="1"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0" fontId="40" fillId="2" borderId="1" xfId="0" applyFont="1" applyFill="1" applyBorder="1" applyAlignment="1" applyProtection="1">
      <alignment horizontal="justify" vertical="top" wrapText="1"/>
      <protection locked="0"/>
    </xf>
    <xf numFmtId="10" fontId="33" fillId="2" borderId="1" xfId="0" applyNumberFormat="1" applyFont="1" applyFill="1" applyBorder="1" applyAlignment="1" applyProtection="1">
      <alignment horizontal="center" vertical="top" wrapText="1"/>
      <protection locked="0"/>
    </xf>
    <xf numFmtId="10" fontId="12" fillId="2" borderId="1" xfId="0" applyNumberFormat="1" applyFont="1" applyFill="1" applyBorder="1" applyAlignment="1" applyProtection="1">
      <alignment horizontal="center" vertical="top" wrapText="1"/>
      <protection locked="0"/>
    </xf>
    <xf numFmtId="0" fontId="33" fillId="0" borderId="4" xfId="0"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0" fontId="33" fillId="2" borderId="1" xfId="0" applyFont="1" applyFill="1" applyBorder="1" applyAlignment="1" applyProtection="1">
      <alignment horizontal="justify" vertical="top" wrapText="1"/>
      <protection locked="0"/>
    </xf>
    <xf numFmtId="0" fontId="40" fillId="0" borderId="1" xfId="0" applyFont="1" applyFill="1" applyBorder="1" applyAlignment="1" applyProtection="1">
      <alignment horizontal="left" vertical="top" wrapText="1"/>
      <protection locked="0"/>
    </xf>
    <xf numFmtId="4" fontId="33" fillId="2" borderId="1"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0" fontId="12" fillId="0" borderId="4" xfId="0" applyFont="1" applyFill="1" applyBorder="1" applyAlignment="1" applyProtection="1">
      <alignment horizontal="justify" vertical="top" wrapText="1"/>
      <protection locked="0"/>
    </xf>
    <xf numFmtId="0" fontId="40" fillId="0" borderId="1" xfId="0" applyFont="1" applyBorder="1" applyAlignment="1">
      <alignment vertical="top" wrapText="1"/>
    </xf>
    <xf numFmtId="2" fontId="33" fillId="2" borderId="1" xfId="0" applyNumberFormat="1" applyFont="1" applyFill="1" applyBorder="1" applyAlignment="1" applyProtection="1">
      <alignment horizontal="center" vertical="top" wrapText="1"/>
      <protection locked="0"/>
    </xf>
    <xf numFmtId="9" fontId="33" fillId="2" borderId="1" xfId="0" applyNumberFormat="1" applyFont="1" applyFill="1" applyBorder="1" applyAlignment="1" applyProtection="1">
      <alignment horizontal="center" vertical="top" wrapText="1"/>
      <protection locked="0"/>
    </xf>
    <xf numFmtId="4" fontId="33" fillId="0" borderId="0" xfId="0" applyNumberFormat="1" applyFont="1" applyFill="1" applyAlignment="1">
      <alignment horizontal="left" vertical="top" wrapText="1"/>
    </xf>
    <xf numFmtId="0" fontId="33" fillId="2" borderId="4" xfId="0" applyFont="1" applyFill="1" applyBorder="1" applyAlignment="1" applyProtection="1">
      <alignment horizontal="justify" vertical="top" wrapText="1"/>
      <protection locked="0"/>
    </xf>
    <xf numFmtId="0" fontId="40" fillId="0" borderId="6" xfId="0" applyFont="1" applyBorder="1" applyAlignment="1">
      <alignment vertical="top" wrapText="1"/>
    </xf>
    <xf numFmtId="4" fontId="33" fillId="2" borderId="4" xfId="0" applyNumberFormat="1" applyFont="1" applyFill="1" applyBorder="1" applyAlignment="1" applyProtection="1">
      <alignment horizontal="center" vertical="top" wrapText="1"/>
      <protection locked="0"/>
    </xf>
    <xf numFmtId="0" fontId="29" fillId="2" borderId="0" xfId="0" applyFont="1" applyFill="1" applyAlignment="1">
      <alignment horizontal="left" vertical="top" wrapText="1"/>
    </xf>
    <xf numFmtId="0" fontId="33" fillId="0" borderId="1" xfId="0" applyFont="1" applyFill="1" applyBorder="1" applyAlignment="1" applyProtection="1">
      <alignment horizontal="left" vertical="top" wrapText="1"/>
      <protection locked="0"/>
    </xf>
    <xf numFmtId="0" fontId="40" fillId="0" borderId="1" xfId="0" applyFont="1" applyBorder="1" applyAlignment="1">
      <alignment horizontal="left" vertical="top"/>
    </xf>
    <xf numFmtId="4" fontId="33" fillId="2" borderId="1" xfId="0" applyNumberFormat="1" applyFont="1" applyFill="1" applyBorder="1" applyAlignment="1" applyProtection="1">
      <alignment horizontal="left" vertical="top" wrapText="1"/>
      <protection locked="0"/>
    </xf>
    <xf numFmtId="10" fontId="33" fillId="2" borderId="1" xfId="0" applyNumberFormat="1" applyFont="1" applyFill="1" applyBorder="1" applyAlignment="1" applyProtection="1">
      <alignment horizontal="left" vertical="top" wrapText="1"/>
      <protection locked="0"/>
    </xf>
    <xf numFmtId="9" fontId="33" fillId="2" borderId="1" xfId="0" applyNumberFormat="1" applyFont="1" applyFill="1" applyBorder="1" applyAlignment="1" applyProtection="1">
      <alignment horizontal="left" vertical="top" wrapText="1"/>
      <protection locked="0"/>
    </xf>
    <xf numFmtId="0" fontId="34" fillId="0" borderId="1" xfId="0" applyFont="1" applyFill="1" applyBorder="1" applyAlignment="1" applyProtection="1">
      <alignment horizontal="left" vertical="top" wrapText="1"/>
      <protection locked="0"/>
    </xf>
    <xf numFmtId="0" fontId="33" fillId="0" borderId="0" xfId="0" applyFont="1" applyFill="1" applyAlignment="1">
      <alignment horizontal="left" vertical="top" wrapText="1"/>
    </xf>
    <xf numFmtId="2" fontId="33" fillId="0" borderId="1" xfId="0" applyNumberFormat="1" applyFont="1" applyFill="1" applyBorder="1" applyAlignment="1" applyProtection="1">
      <alignment horizontal="center" vertical="top" wrapText="1"/>
      <protection locked="0"/>
    </xf>
    <xf numFmtId="9" fontId="33" fillId="0" borderId="1" xfId="0" applyNumberFormat="1" applyFont="1" applyFill="1" applyBorder="1" applyAlignment="1" applyProtection="1">
      <alignment horizontal="center" vertical="top" wrapText="1"/>
      <protection locked="0"/>
    </xf>
    <xf numFmtId="0" fontId="36" fillId="0" borderId="0" xfId="0" applyFont="1" applyFill="1" applyAlignment="1">
      <alignment horizontal="left" vertical="top" wrapText="1"/>
    </xf>
    <xf numFmtId="0" fontId="40" fillId="0" borderId="1" xfId="0" applyFont="1" applyBorder="1" applyAlignment="1">
      <alignment horizontal="left" vertical="top" wrapText="1"/>
    </xf>
    <xf numFmtId="4" fontId="12" fillId="2" borderId="1" xfId="0" applyNumberFormat="1" applyFont="1" applyFill="1" applyBorder="1" applyAlignment="1" applyProtection="1">
      <alignment horizontal="left" vertical="top" wrapText="1"/>
      <protection locked="0"/>
    </xf>
    <xf numFmtId="2" fontId="12" fillId="2" borderId="1" xfId="0" applyNumberFormat="1" applyFont="1" applyFill="1" applyBorder="1" applyAlignment="1" applyProtection="1">
      <alignment horizontal="left" vertical="top" wrapText="1"/>
      <protection locked="0"/>
    </xf>
    <xf numFmtId="10" fontId="12" fillId="2" borderId="1" xfId="0" applyNumberFormat="1" applyFont="1" applyFill="1" applyBorder="1" applyAlignment="1" applyProtection="1">
      <alignment horizontal="left" vertical="top" wrapText="1"/>
      <protection locked="0"/>
    </xf>
    <xf numFmtId="9" fontId="12" fillId="2" borderId="1" xfId="0" applyNumberFormat="1" applyFont="1" applyFill="1" applyBorder="1" applyAlignment="1" applyProtection="1">
      <alignment horizontal="left" vertical="top" wrapText="1"/>
      <protection locked="0"/>
    </xf>
    <xf numFmtId="0" fontId="40" fillId="0" borderId="0" xfId="0" applyFont="1" applyAlignment="1">
      <alignment horizontal="left" vertical="top" wrapText="1"/>
    </xf>
    <xf numFmtId="4" fontId="14" fillId="0" borderId="1" xfId="0" applyNumberFormat="1" applyFont="1" applyFill="1" applyBorder="1" applyAlignment="1" applyProtection="1">
      <alignment horizontal="center" vertical="top" wrapText="1"/>
      <protection locked="0"/>
    </xf>
    <xf numFmtId="0" fontId="33" fillId="0" borderId="1" xfId="0" quotePrefix="1" applyFont="1" applyFill="1" applyBorder="1" applyAlignment="1" applyProtection="1">
      <alignment horizontal="justify" vertical="top" wrapText="1"/>
      <protection locked="0"/>
    </xf>
    <xf numFmtId="4" fontId="12" fillId="0" borderId="1" xfId="0" applyNumberFormat="1" applyFont="1" applyFill="1" applyBorder="1" applyAlignment="1" applyProtection="1">
      <alignment horizontal="left" vertical="top" wrapText="1"/>
      <protection locked="0"/>
    </xf>
    <xf numFmtId="9" fontId="34" fillId="0" borderId="3" xfId="0" applyNumberFormat="1" applyFont="1" applyFill="1" applyBorder="1" applyAlignment="1" applyProtection="1">
      <alignment horizontal="justify" vertical="top" wrapText="1"/>
      <protection locked="0"/>
    </xf>
    <xf numFmtId="9" fontId="12" fillId="2" borderId="1" xfId="0" applyNumberFormat="1" applyFont="1" applyFill="1" applyBorder="1" applyAlignment="1" applyProtection="1">
      <alignment horizontal="center" vertical="top" wrapText="1"/>
      <protection locked="0"/>
    </xf>
    <xf numFmtId="0" fontId="33" fillId="0" borderId="3" xfId="0" applyFont="1" applyFill="1" applyBorder="1" applyAlignment="1" applyProtection="1">
      <alignment horizontal="justify" vertical="top" wrapText="1"/>
      <protection locked="0"/>
    </xf>
    <xf numFmtId="4" fontId="33" fillId="2" borderId="1"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10" fontId="33" fillId="2" borderId="1"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4" fontId="33" fillId="0" borderId="1"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2" fontId="12" fillId="0" borderId="5" xfId="0" applyNumberFormat="1" applyFont="1" applyFill="1" applyBorder="1" applyAlignment="1" applyProtection="1">
      <alignment horizontal="center" vertical="top" wrapText="1"/>
      <protection locked="0"/>
    </xf>
    <xf numFmtId="9" fontId="12" fillId="0" borderId="5" xfId="0" applyNumberFormat="1" applyFont="1" applyFill="1" applyBorder="1" applyAlignment="1" applyProtection="1">
      <alignment horizontal="center" vertical="top" wrapText="1"/>
      <protection locked="0"/>
    </xf>
    <xf numFmtId="0" fontId="40" fillId="0" borderId="1" xfId="0" applyFont="1" applyFill="1" applyBorder="1" applyAlignment="1" applyProtection="1">
      <alignment horizontal="justify" vertical="top" wrapText="1"/>
      <protection locked="0"/>
    </xf>
    <xf numFmtId="4" fontId="33" fillId="2" borderId="1"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0" fontId="34" fillId="0" borderId="1" xfId="0" applyFont="1" applyFill="1" applyBorder="1" applyAlignment="1" applyProtection="1">
      <alignment horizontal="justify" vertical="top" wrapText="1"/>
      <protection locked="0"/>
    </xf>
    <xf numFmtId="0" fontId="34" fillId="0" borderId="4" xfId="0" applyFont="1" applyFill="1" applyBorder="1" applyAlignment="1" applyProtection="1">
      <alignment horizontal="left" vertical="top" wrapText="1"/>
      <protection locked="0"/>
    </xf>
    <xf numFmtId="0" fontId="43" fillId="0" borderId="2" xfId="0" applyFont="1" applyBorder="1" applyAlignment="1">
      <alignment horizontal="left" vertical="top" wrapText="1"/>
    </xf>
    <xf numFmtId="0" fontId="43" fillId="0" borderId="3" xfId="0" applyFont="1" applyBorder="1" applyAlignment="1">
      <alignment horizontal="left" vertical="top" wrapText="1"/>
    </xf>
    <xf numFmtId="9" fontId="34" fillId="0" borderId="1" xfId="0" applyNumberFormat="1" applyFont="1" applyFill="1" applyBorder="1" applyAlignment="1" applyProtection="1">
      <alignment horizontal="justify" vertical="top" wrapText="1"/>
      <protection locked="0"/>
    </xf>
    <xf numFmtId="0" fontId="33" fillId="0" borderId="4" xfId="0" applyFont="1" applyFill="1" applyBorder="1" applyAlignment="1" applyProtection="1">
      <alignment horizontal="justify" vertical="top" wrapText="1"/>
      <protection locked="0"/>
    </xf>
    <xf numFmtId="0" fontId="33" fillId="0" borderId="2"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4" fontId="33" fillId="2" borderId="1" xfId="0" applyNumberFormat="1" applyFont="1" applyFill="1" applyBorder="1" applyAlignment="1" applyProtection="1">
      <alignment horizontal="center" vertical="top" wrapText="1"/>
      <protection locked="0"/>
    </xf>
    <xf numFmtId="9" fontId="22" fillId="0" borderId="1" xfId="0" applyNumberFormat="1"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0" fontId="34" fillId="0" borderId="4" xfId="0" applyFont="1" applyFill="1" applyBorder="1" applyAlignment="1" applyProtection="1">
      <alignment horizontal="justify" vertical="top" wrapText="1"/>
      <protection locked="0"/>
    </xf>
    <xf numFmtId="0" fontId="30" fillId="0" borderId="1" xfId="0" applyFont="1" applyFill="1" applyBorder="1" applyAlignment="1" applyProtection="1">
      <alignment horizontal="justify" vertical="top" wrapText="1"/>
      <protection locked="0"/>
    </xf>
    <xf numFmtId="0" fontId="18" fillId="0" borderId="1" xfId="0" applyFont="1" applyFill="1" applyBorder="1" applyAlignment="1" applyProtection="1">
      <alignment horizontal="justify" vertical="top" wrapText="1"/>
      <protection locked="0"/>
    </xf>
    <xf numFmtId="2" fontId="30" fillId="0" borderId="1" xfId="0" applyNumberFormat="1" applyFont="1" applyFill="1" applyBorder="1" applyAlignment="1" applyProtection="1">
      <alignment vertical="top" wrapText="1"/>
      <protection locked="0"/>
    </xf>
    <xf numFmtId="2" fontId="18" fillId="0" borderId="1" xfId="0" applyNumberFormat="1" applyFont="1" applyFill="1" applyBorder="1" applyAlignment="1" applyProtection="1">
      <alignment vertical="top" wrapText="1"/>
      <protection locked="0"/>
    </xf>
    <xf numFmtId="4" fontId="21" fillId="0" borderId="1" xfId="0" applyNumberFormat="1" applyFont="1" applyFill="1" applyBorder="1" applyAlignment="1" applyProtection="1">
      <alignment horizontal="justify" vertical="top" wrapText="1"/>
      <protection locked="0"/>
    </xf>
    <xf numFmtId="0" fontId="41" fillId="0" borderId="3" xfId="0" applyFont="1" applyFill="1" applyBorder="1" applyAlignment="1" applyProtection="1">
      <alignment horizontal="justify" vertical="top" wrapText="1"/>
      <protection locked="0"/>
    </xf>
    <xf numFmtId="0" fontId="41" fillId="0" borderId="1"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9" fontId="34" fillId="2" borderId="4" xfId="0" applyNumberFormat="1" applyFont="1" applyFill="1" applyBorder="1" applyAlignment="1" applyProtection="1">
      <alignment horizontal="justify" vertical="top" wrapText="1"/>
      <protection locked="0"/>
    </xf>
    <xf numFmtId="9" fontId="34" fillId="2" borderId="2" xfId="0" applyNumberFormat="1" applyFont="1" applyFill="1" applyBorder="1" applyAlignment="1" applyProtection="1">
      <alignment horizontal="justify" vertical="top" wrapText="1"/>
      <protection locked="0"/>
    </xf>
    <xf numFmtId="9" fontId="34" fillId="2" borderId="3" xfId="0" applyNumberFormat="1" applyFont="1" applyFill="1" applyBorder="1" applyAlignment="1" applyProtection="1">
      <alignment horizontal="justify" vertical="top" wrapText="1"/>
      <protection locked="0"/>
    </xf>
    <xf numFmtId="9" fontId="34" fillId="0" borderId="4" xfId="0" applyNumberFormat="1" applyFont="1" applyFill="1" applyBorder="1" applyAlignment="1" applyProtection="1">
      <alignment horizontal="justify" vertical="top" wrapText="1"/>
      <protection locked="0"/>
    </xf>
    <xf numFmtId="9" fontId="34" fillId="0" borderId="2" xfId="0" applyNumberFormat="1" applyFont="1" applyFill="1" applyBorder="1" applyAlignment="1" applyProtection="1">
      <alignment horizontal="justify" vertical="top" wrapText="1"/>
      <protection locked="0"/>
    </xf>
    <xf numFmtId="9" fontId="34" fillId="0" borderId="3" xfId="0" applyNumberFormat="1" applyFont="1" applyFill="1" applyBorder="1" applyAlignment="1" applyProtection="1">
      <alignment horizontal="justify" vertical="top" wrapText="1"/>
      <protection locked="0"/>
    </xf>
    <xf numFmtId="10" fontId="33" fillId="0" borderId="4" xfId="0" applyNumberFormat="1" applyFont="1" applyFill="1" applyBorder="1" applyAlignment="1" applyProtection="1">
      <alignment horizontal="center" vertical="top" wrapText="1"/>
      <protection locked="0"/>
    </xf>
    <xf numFmtId="10" fontId="33" fillId="0" borderId="2" xfId="0" applyNumberFormat="1" applyFont="1" applyFill="1" applyBorder="1" applyAlignment="1" applyProtection="1">
      <alignment horizontal="center" vertical="top" wrapText="1"/>
      <protection locked="0"/>
    </xf>
    <xf numFmtId="10" fontId="33" fillId="0" borderId="3" xfId="0" applyNumberFormat="1" applyFont="1" applyFill="1" applyBorder="1" applyAlignment="1" applyProtection="1">
      <alignment horizontal="center" vertical="top" wrapText="1"/>
      <protection locked="0"/>
    </xf>
    <xf numFmtId="4" fontId="33" fillId="0" borderId="4" xfId="0" applyNumberFormat="1" applyFont="1" applyFill="1" applyBorder="1" applyAlignment="1" applyProtection="1">
      <alignment horizontal="center" vertical="top" wrapText="1"/>
      <protection locked="0"/>
    </xf>
    <xf numFmtId="4" fontId="33" fillId="0" borderId="2" xfId="0" applyNumberFormat="1" applyFont="1" applyFill="1" applyBorder="1" applyAlignment="1" applyProtection="1">
      <alignment horizontal="center" vertical="top" wrapText="1"/>
      <protection locked="0"/>
    </xf>
    <xf numFmtId="4" fontId="33" fillId="0" borderId="3" xfId="0" applyNumberFormat="1" applyFont="1" applyFill="1" applyBorder="1" applyAlignment="1" applyProtection="1">
      <alignment horizontal="center" vertical="top" wrapText="1"/>
      <protection locked="0"/>
    </xf>
    <xf numFmtId="4" fontId="33" fillId="0" borderId="1" xfId="0" applyNumberFormat="1" applyFont="1" applyFill="1" applyBorder="1" applyAlignment="1" applyProtection="1">
      <alignment horizontal="center" vertical="top" wrapText="1"/>
      <protection locked="0"/>
    </xf>
    <xf numFmtId="10" fontId="33" fillId="2" borderId="1" xfId="0" applyNumberFormat="1" applyFont="1" applyFill="1" applyBorder="1" applyAlignment="1" applyProtection="1">
      <alignment horizontal="center" vertical="top" wrapText="1"/>
      <protection locked="0"/>
    </xf>
    <xf numFmtId="10" fontId="33" fillId="0" borderId="1" xfId="0" applyNumberFormat="1" applyFont="1" applyFill="1" applyBorder="1" applyAlignment="1" applyProtection="1">
      <alignment horizontal="center" vertical="top" wrapText="1"/>
      <protection locked="0"/>
    </xf>
    <xf numFmtId="49" fontId="18" fillId="0" borderId="1" xfId="0" applyNumberFormat="1" applyFont="1" applyFill="1" applyBorder="1" applyAlignment="1" applyProtection="1">
      <alignment horizontal="left" vertical="top" wrapText="1"/>
      <protection locked="0"/>
    </xf>
    <xf numFmtId="0" fontId="44" fillId="0" borderId="1" xfId="0" applyFont="1" applyFill="1" applyBorder="1" applyAlignment="1" applyProtection="1">
      <alignment horizontal="justify" vertical="top" wrapText="1"/>
      <protection locked="0"/>
    </xf>
    <xf numFmtId="0" fontId="31" fillId="0" borderId="0" xfId="0" quotePrefix="1" applyFont="1" applyFill="1" applyBorder="1" applyAlignment="1" applyProtection="1">
      <alignment horizontal="center" vertical="top" wrapText="1"/>
      <protection locked="0"/>
    </xf>
    <xf numFmtId="165" fontId="13" fillId="0" borderId="1" xfId="0"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center" vertical="top" wrapText="1"/>
      <protection locked="0"/>
    </xf>
    <xf numFmtId="4" fontId="13" fillId="0" borderId="1" xfId="0" quotePrefix="1"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center" vertical="top" wrapText="1"/>
      <protection locked="0"/>
    </xf>
    <xf numFmtId="2" fontId="13" fillId="0" borderId="1" xfId="0" applyNumberFormat="1" applyFont="1" applyFill="1" applyBorder="1" applyAlignment="1" applyProtection="1">
      <alignment horizontal="center" vertical="top" wrapText="1"/>
      <protection locked="0"/>
    </xf>
    <xf numFmtId="165" fontId="13" fillId="0" borderId="1" xfId="0" quotePrefix="1" applyNumberFormat="1" applyFont="1" applyFill="1" applyBorder="1" applyAlignment="1" applyProtection="1">
      <alignment horizontal="center" vertical="top" wrapText="1"/>
      <protection locked="0"/>
    </xf>
    <xf numFmtId="0" fontId="40" fillId="0" borderId="1" xfId="0" applyFont="1" applyFill="1" applyBorder="1" applyAlignment="1" applyProtection="1">
      <alignment horizontal="justify" vertical="top" wrapText="1"/>
      <protection locked="0"/>
    </xf>
    <xf numFmtId="0" fontId="18" fillId="0" borderId="4"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40" fillId="0" borderId="4" xfId="0" applyFont="1" applyFill="1" applyBorder="1" applyAlignment="1" applyProtection="1">
      <alignment horizontal="justify" vertical="top" wrapText="1"/>
      <protection locked="0"/>
    </xf>
    <xf numFmtId="0" fontId="40" fillId="0" borderId="2" xfId="0" applyFont="1" applyFill="1" applyBorder="1" applyAlignment="1" applyProtection="1">
      <alignment horizontal="justify" vertical="top" wrapText="1"/>
      <protection locked="0"/>
    </xf>
    <xf numFmtId="0" fontId="40" fillId="0" borderId="3"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0" fillId="0" borderId="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40" fillId="0" borderId="1" xfId="0" applyFont="1" applyFill="1" applyBorder="1" applyAlignment="1" applyProtection="1">
      <alignment horizontal="left" vertical="top" wrapText="1"/>
      <protection locked="0"/>
    </xf>
    <xf numFmtId="0" fontId="33" fillId="0" borderId="4"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4" fontId="33" fillId="2" borderId="4" xfId="0" applyNumberFormat="1" applyFont="1" applyFill="1" applyBorder="1" applyAlignment="1" applyProtection="1">
      <alignment horizontal="center" vertical="top" wrapText="1"/>
      <protection locked="0"/>
    </xf>
    <xf numFmtId="4" fontId="33" fillId="2" borderId="3" xfId="0" applyNumberFormat="1" applyFont="1" applyFill="1" applyBorder="1" applyAlignment="1" applyProtection="1">
      <alignment horizontal="center" vertical="top" wrapText="1"/>
      <protection locked="0"/>
    </xf>
    <xf numFmtId="0" fontId="34" fillId="0" borderId="2" xfId="0" applyFont="1" applyFill="1" applyBorder="1" applyAlignment="1" applyProtection="1">
      <alignment horizontal="left" vertical="top" wrapText="1"/>
      <protection locked="0"/>
    </xf>
    <xf numFmtId="0" fontId="34" fillId="0" borderId="3" xfId="0" applyFont="1" applyFill="1" applyBorder="1" applyAlignment="1" applyProtection="1">
      <alignment horizontal="left"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26"/>
  <sheetViews>
    <sheetView showZeros="0" tabSelected="1" showOutlineSymbols="0" view="pageBreakPreview" zoomScale="60" zoomScaleNormal="60" zoomScaleSheetLayoutView="40" zoomScalePageLayoutView="75" workbookViewId="0">
      <pane xSplit="2" ySplit="8" topLeftCell="C9" activePane="bottomRight" state="frozen"/>
      <selection pane="topRight" activeCell="C1" sqref="C1"/>
      <selection pane="bottomLeft" activeCell="A9" sqref="A9"/>
      <selection pane="bottomRight" activeCell="C9" sqref="C9"/>
    </sheetView>
  </sheetViews>
  <sheetFormatPr defaultRowHeight="26.25" outlineLevelRow="1" outlineLevelCol="2" x14ac:dyDescent="0.25"/>
  <cols>
    <col min="1" max="1" width="16.75" style="39" customWidth="1"/>
    <col min="2" max="2" width="108" style="40" customWidth="1"/>
    <col min="3" max="3" width="23.875" style="41" customWidth="1"/>
    <col min="4" max="4" width="26.125" style="41" customWidth="1"/>
    <col min="5" max="5" width="22.625" style="42" customWidth="1" outlineLevel="2"/>
    <col min="6" max="6" width="18.625" style="43" customWidth="1" outlineLevel="2"/>
    <col min="7" max="7" width="21.25" style="44" customWidth="1" outlineLevel="2"/>
    <col min="8" max="8" width="19.375" style="43" customWidth="1" outlineLevel="2"/>
    <col min="9" max="9" width="27.875" style="43" customWidth="1" outlineLevel="2"/>
    <col min="10" max="10" width="151.875" style="40" customWidth="1"/>
    <col min="11" max="12" width="21.5" style="3" customWidth="1"/>
    <col min="13" max="13" width="22.75" style="17" customWidth="1"/>
    <col min="14" max="66" width="9" style="17" customWidth="1"/>
    <col min="67" max="16384" width="9" style="17"/>
  </cols>
  <sheetData>
    <row r="1" spans="1:13" ht="30.75" x14ac:dyDescent="0.25">
      <c r="A1" s="10"/>
      <c r="B1" s="11"/>
      <c r="C1" s="12"/>
      <c r="D1" s="12"/>
      <c r="E1" s="13"/>
      <c r="F1" s="14"/>
      <c r="G1" s="15"/>
      <c r="H1" s="14"/>
      <c r="I1" s="14"/>
      <c r="J1" s="16"/>
    </row>
    <row r="2" spans="1:13" ht="2.25" customHeight="1" x14ac:dyDescent="0.25">
      <c r="A2" s="10"/>
      <c r="B2" s="11"/>
      <c r="C2" s="12"/>
      <c r="D2" s="12"/>
      <c r="E2" s="13"/>
      <c r="F2" s="14"/>
      <c r="G2" s="15"/>
      <c r="H2" s="14"/>
      <c r="I2" s="14"/>
      <c r="J2" s="16"/>
    </row>
    <row r="3" spans="1:13" s="48" customFormat="1" ht="63.75" customHeight="1" x14ac:dyDescent="0.25">
      <c r="A3" s="209" t="s">
        <v>94</v>
      </c>
      <c r="B3" s="209"/>
      <c r="C3" s="209"/>
      <c r="D3" s="209"/>
      <c r="E3" s="209"/>
      <c r="F3" s="209"/>
      <c r="G3" s="209"/>
      <c r="H3" s="209"/>
      <c r="I3" s="209"/>
      <c r="J3" s="209"/>
      <c r="K3" s="51"/>
      <c r="L3" s="51"/>
    </row>
    <row r="4" spans="1:13" s="60" customFormat="1" x14ac:dyDescent="0.25">
      <c r="A4" s="52"/>
      <c r="B4" s="53"/>
      <c r="C4" s="54"/>
      <c r="D4" s="54"/>
      <c r="E4" s="54"/>
      <c r="F4" s="54"/>
      <c r="G4" s="55"/>
      <c r="H4" s="56"/>
      <c r="I4" s="57"/>
      <c r="J4" s="58" t="s">
        <v>31</v>
      </c>
      <c r="K4" s="59"/>
      <c r="L4" s="59"/>
    </row>
    <row r="5" spans="1:13" s="51" customFormat="1" ht="75" customHeight="1" x14ac:dyDescent="0.25">
      <c r="A5" s="212" t="s">
        <v>3</v>
      </c>
      <c r="B5" s="215" t="s">
        <v>8</v>
      </c>
      <c r="C5" s="213" t="s">
        <v>92</v>
      </c>
      <c r="D5" s="213"/>
      <c r="E5" s="217" t="s">
        <v>93</v>
      </c>
      <c r="F5" s="217"/>
      <c r="G5" s="217"/>
      <c r="H5" s="217"/>
      <c r="I5" s="216" t="s">
        <v>61</v>
      </c>
      <c r="J5" s="215" t="s">
        <v>45</v>
      </c>
    </row>
    <row r="6" spans="1:13" s="51" customFormat="1" ht="52.5" customHeight="1" x14ac:dyDescent="0.25">
      <c r="A6" s="212"/>
      <c r="B6" s="215"/>
      <c r="C6" s="214" t="s">
        <v>59</v>
      </c>
      <c r="D6" s="213" t="s">
        <v>60</v>
      </c>
      <c r="E6" s="210" t="s">
        <v>7</v>
      </c>
      <c r="F6" s="210"/>
      <c r="G6" s="210" t="s">
        <v>6</v>
      </c>
      <c r="H6" s="210"/>
      <c r="I6" s="216"/>
      <c r="J6" s="215"/>
    </row>
    <row r="7" spans="1:13" s="51" customFormat="1" ht="74.25" customHeight="1" x14ac:dyDescent="0.25">
      <c r="A7" s="212"/>
      <c r="B7" s="215"/>
      <c r="C7" s="214"/>
      <c r="D7" s="213"/>
      <c r="E7" s="61" t="s">
        <v>0</v>
      </c>
      <c r="F7" s="62" t="s">
        <v>12</v>
      </c>
      <c r="G7" s="63" t="s">
        <v>9</v>
      </c>
      <c r="H7" s="62" t="s">
        <v>2</v>
      </c>
      <c r="I7" s="216"/>
      <c r="J7" s="215"/>
    </row>
    <row r="8" spans="1:13" s="9" customFormat="1" ht="36" customHeight="1" x14ac:dyDescent="0.25">
      <c r="A8" s="64">
        <v>1</v>
      </c>
      <c r="B8" s="65">
        <v>2</v>
      </c>
      <c r="C8" s="66">
        <v>3</v>
      </c>
      <c r="D8" s="66">
        <v>4</v>
      </c>
      <c r="E8" s="67">
        <v>5</v>
      </c>
      <c r="F8" s="66">
        <v>6</v>
      </c>
      <c r="G8" s="68">
        <v>7</v>
      </c>
      <c r="H8" s="68">
        <v>8</v>
      </c>
      <c r="I8" s="68">
        <v>9</v>
      </c>
      <c r="J8" s="66">
        <v>10</v>
      </c>
      <c r="K8" s="18"/>
      <c r="L8" s="18"/>
    </row>
    <row r="9" spans="1:13" s="2" customFormat="1" ht="40.5" x14ac:dyDescent="0.25">
      <c r="A9" s="211"/>
      <c r="B9" s="167" t="s">
        <v>30</v>
      </c>
      <c r="C9" s="169">
        <f>SUM(C10:C14)</f>
        <v>16280621.26</v>
      </c>
      <c r="D9" s="169">
        <f>SUM(D10:D14)</f>
        <v>16326043.27</v>
      </c>
      <c r="E9" s="169">
        <f>SUM(E10:E14)</f>
        <v>9478254.3300000001</v>
      </c>
      <c r="F9" s="170">
        <f>E9/D9</f>
        <v>0.5806</v>
      </c>
      <c r="G9" s="169">
        <f t="shared" ref="G9" si="0">SUM(G10:G14)</f>
        <v>8767707.1400000006</v>
      </c>
      <c r="H9" s="170">
        <f>G9/D9</f>
        <v>0.53700000000000003</v>
      </c>
      <c r="I9" s="169">
        <f>SUM(I10:I14)</f>
        <v>16274364.9</v>
      </c>
      <c r="J9" s="187"/>
      <c r="K9" s="45"/>
      <c r="L9" s="1"/>
      <c r="M9" s="1"/>
    </row>
    <row r="10" spans="1:13" s="3" customFormat="1" x14ac:dyDescent="0.25">
      <c r="A10" s="211"/>
      <c r="B10" s="171" t="s">
        <v>4</v>
      </c>
      <c r="C10" s="169">
        <f t="shared" ref="C10:E14" si="1">C16+C24+C31+C38+C44+C50+C56+C64+C161+C168+C174+C181+C191+C200+C206</f>
        <v>795839.82</v>
      </c>
      <c r="D10" s="169">
        <f t="shared" si="1"/>
        <v>794408</v>
      </c>
      <c r="E10" s="169">
        <f t="shared" si="1"/>
        <v>330575.8</v>
      </c>
      <c r="F10" s="170">
        <f t="shared" ref="F10:F14" si="2">E10/D10</f>
        <v>0.41610000000000003</v>
      </c>
      <c r="G10" s="169">
        <f>G16+G24+G31+G38+G44+G50+G56+G64+G161+G168+G174+G181+G191+G200+G206</f>
        <v>330575.8</v>
      </c>
      <c r="H10" s="170">
        <f>G10/D10</f>
        <v>0.41610000000000003</v>
      </c>
      <c r="I10" s="169">
        <f>I16+I24+I31+I38+I44+I50+I56+I64+I161+I168+I174+I181+I191+I200+I206</f>
        <v>779267.67</v>
      </c>
      <c r="J10" s="187"/>
      <c r="K10" s="45"/>
      <c r="L10" s="1"/>
      <c r="M10" s="1"/>
    </row>
    <row r="11" spans="1:13" s="3" customFormat="1" x14ac:dyDescent="0.25">
      <c r="A11" s="211"/>
      <c r="B11" s="171" t="s">
        <v>16</v>
      </c>
      <c r="C11" s="169">
        <f t="shared" si="1"/>
        <v>14849254.59</v>
      </c>
      <c r="D11" s="169">
        <f t="shared" si="1"/>
        <v>14946639.4</v>
      </c>
      <c r="E11" s="169">
        <f t="shared" si="1"/>
        <v>8851579.3800000008</v>
      </c>
      <c r="F11" s="170">
        <f t="shared" si="2"/>
        <v>0.59219999999999995</v>
      </c>
      <c r="G11" s="169">
        <f>G17+G25+G32+G39+G45+G51+G57+G65+G162+G169+G175+G182+G192+G201+G207</f>
        <v>8141032.1900000004</v>
      </c>
      <c r="H11" s="170">
        <f t="shared" ref="H11:H15" si="3">G11/D11</f>
        <v>0.54469999999999996</v>
      </c>
      <c r="I11" s="169">
        <f>I17+I25+I32+I39+I45+I51+I57+I65+I162+I169+I175+I182+I192+I201+I207</f>
        <v>14921938.42</v>
      </c>
      <c r="J11" s="187"/>
      <c r="K11" s="45"/>
      <c r="L11" s="1"/>
      <c r="M11" s="1"/>
    </row>
    <row r="12" spans="1:13" s="3" customFormat="1" x14ac:dyDescent="0.25">
      <c r="A12" s="211"/>
      <c r="B12" s="171" t="s">
        <v>11</v>
      </c>
      <c r="C12" s="169">
        <f t="shared" si="1"/>
        <v>476326.68</v>
      </c>
      <c r="D12" s="169">
        <f t="shared" si="1"/>
        <v>462787.46</v>
      </c>
      <c r="E12" s="168">
        <f t="shared" si="1"/>
        <v>202336.5</v>
      </c>
      <c r="F12" s="170">
        <f t="shared" si="2"/>
        <v>0.43719999999999998</v>
      </c>
      <c r="G12" s="168">
        <f>G18+G26+G33+G40+G46+G52+G58+G66+G163+G170+G176+G183+G193+G202+G208</f>
        <v>202336.5</v>
      </c>
      <c r="H12" s="170">
        <f t="shared" si="3"/>
        <v>0.43719999999999998</v>
      </c>
      <c r="I12" s="169">
        <f>I18+I26+I33+I40+I46+I52+I58+I66+I163+I170+I176+I183+I193+I202+I208</f>
        <v>450950.40000000002</v>
      </c>
      <c r="J12" s="187"/>
      <c r="K12" s="45"/>
      <c r="L12" s="1"/>
      <c r="M12" s="1"/>
    </row>
    <row r="13" spans="1:13" s="3" customFormat="1" x14ac:dyDescent="0.25">
      <c r="A13" s="211"/>
      <c r="B13" s="171" t="s">
        <v>13</v>
      </c>
      <c r="C13" s="151">
        <f t="shared" si="1"/>
        <v>0</v>
      </c>
      <c r="D13" s="151">
        <f t="shared" si="1"/>
        <v>0</v>
      </c>
      <c r="E13" s="151">
        <f t="shared" si="1"/>
        <v>0</v>
      </c>
      <c r="F13" s="71"/>
      <c r="G13" s="151">
        <f>G19+G27+G34+G41+G47+G53+G59+G67+G164+G171+G177+G184+G194+G203+G209</f>
        <v>0</v>
      </c>
      <c r="H13" s="71"/>
      <c r="I13" s="151">
        <f>I19+I27+I34+I41+I47+I53+I59+I67+I164+I171+I177+I184+I194+I203+I209</f>
        <v>0</v>
      </c>
      <c r="J13" s="187"/>
      <c r="K13" s="45"/>
      <c r="L13" s="1"/>
      <c r="M13" s="1"/>
    </row>
    <row r="14" spans="1:13" s="3" customFormat="1" x14ac:dyDescent="0.25">
      <c r="A14" s="211"/>
      <c r="B14" s="171" t="s">
        <v>5</v>
      </c>
      <c r="C14" s="163">
        <f t="shared" si="1"/>
        <v>159200.17000000001</v>
      </c>
      <c r="D14" s="163">
        <f t="shared" si="1"/>
        <v>122208.41</v>
      </c>
      <c r="E14" s="163">
        <f t="shared" si="1"/>
        <v>93762.65</v>
      </c>
      <c r="F14" s="164">
        <f t="shared" si="2"/>
        <v>0.76719999999999999</v>
      </c>
      <c r="G14" s="163">
        <f>G20+G28+G35+G42+G48+G54+G60+G68+G165+G172+G178+G185+G195+G204+G210</f>
        <v>93762.65</v>
      </c>
      <c r="H14" s="164">
        <f t="shared" si="3"/>
        <v>0.76719999999999999</v>
      </c>
      <c r="I14" s="163">
        <f>I20+I28+I35+I42+I48+I54+I60+I68+I165+I172+I178+I185+I195+I204+I210</f>
        <v>122208.41</v>
      </c>
      <c r="J14" s="187"/>
      <c r="K14" s="45"/>
      <c r="L14" s="1"/>
      <c r="M14" s="1"/>
    </row>
    <row r="15" spans="1:13" s="2" customFormat="1" ht="111" customHeight="1" x14ac:dyDescent="0.25">
      <c r="A15" s="176" t="s">
        <v>32</v>
      </c>
      <c r="B15" s="116" t="s">
        <v>100</v>
      </c>
      <c r="C15" s="104">
        <f>C16+C17+C18+C19+C20</f>
        <v>3197.6</v>
      </c>
      <c r="D15" s="104">
        <f t="shared" ref="D15:G15" si="4">D16+D17+D18+D19+D20</f>
        <v>3197.6</v>
      </c>
      <c r="E15" s="104">
        <f t="shared" si="4"/>
        <v>949.1</v>
      </c>
      <c r="F15" s="105">
        <f>E15/D15</f>
        <v>0.29680000000000001</v>
      </c>
      <c r="G15" s="104">
        <f t="shared" si="4"/>
        <v>946.07</v>
      </c>
      <c r="H15" s="105">
        <f t="shared" si="3"/>
        <v>0.2959</v>
      </c>
      <c r="I15" s="103">
        <f t="shared" ref="I15" si="5">I16+I17+I18+I19+I20</f>
        <v>1571.59</v>
      </c>
      <c r="J15" s="183" t="s">
        <v>121</v>
      </c>
      <c r="K15" s="45"/>
      <c r="L15" s="1"/>
      <c r="M15" s="1"/>
    </row>
    <row r="16" spans="1:13" s="2" customFormat="1" ht="79.5" customHeight="1" x14ac:dyDescent="0.25">
      <c r="A16" s="177"/>
      <c r="B16" s="96" t="s">
        <v>4</v>
      </c>
      <c r="C16" s="86"/>
      <c r="D16" s="86"/>
      <c r="E16" s="86"/>
      <c r="F16" s="114"/>
      <c r="G16" s="86"/>
      <c r="H16" s="114"/>
      <c r="I16" s="86"/>
      <c r="J16" s="184"/>
      <c r="K16" s="45"/>
      <c r="L16" s="1"/>
      <c r="M16" s="1"/>
    </row>
    <row r="17" spans="1:13" s="2" customFormat="1" ht="79.5" customHeight="1" x14ac:dyDescent="0.25">
      <c r="A17" s="177"/>
      <c r="B17" s="96" t="s">
        <v>16</v>
      </c>
      <c r="C17" s="86">
        <v>3197.6</v>
      </c>
      <c r="D17" s="86">
        <v>3197.6</v>
      </c>
      <c r="E17" s="86">
        <v>949.1</v>
      </c>
      <c r="F17" s="114">
        <f>E17/D17</f>
        <v>0.29680000000000001</v>
      </c>
      <c r="G17" s="86">
        <v>946.07</v>
      </c>
      <c r="H17" s="114">
        <f>G17/D17</f>
        <v>0.2959</v>
      </c>
      <c r="I17" s="80">
        <v>1571.59</v>
      </c>
      <c r="J17" s="184"/>
      <c r="K17" s="46"/>
      <c r="L17" s="1"/>
      <c r="M17" s="1"/>
    </row>
    <row r="18" spans="1:13" s="2" customFormat="1" ht="148.5" customHeight="1" x14ac:dyDescent="0.25">
      <c r="A18" s="177"/>
      <c r="B18" s="96" t="s">
        <v>11</v>
      </c>
      <c r="C18" s="86"/>
      <c r="D18" s="86"/>
      <c r="E18" s="86"/>
      <c r="F18" s="114"/>
      <c r="G18" s="86"/>
      <c r="H18" s="114"/>
      <c r="I18" s="19"/>
      <c r="J18" s="184"/>
      <c r="K18" s="45"/>
      <c r="L18" s="1"/>
      <c r="M18" s="1"/>
    </row>
    <row r="19" spans="1:13" s="2" customFormat="1" ht="120" customHeight="1" x14ac:dyDescent="0.25">
      <c r="A19" s="177"/>
      <c r="B19" s="96" t="s">
        <v>13</v>
      </c>
      <c r="C19" s="86">
        <v>0</v>
      </c>
      <c r="D19" s="86">
        <v>0</v>
      </c>
      <c r="E19" s="86">
        <v>0</v>
      </c>
      <c r="F19" s="114"/>
      <c r="G19" s="86">
        <v>0</v>
      </c>
      <c r="H19" s="114"/>
      <c r="I19" s="19">
        <v>0</v>
      </c>
      <c r="J19" s="184"/>
      <c r="K19" s="45"/>
      <c r="L19" s="1"/>
      <c r="M19" s="1"/>
    </row>
    <row r="20" spans="1:13" s="3" customFormat="1" ht="98.25" hidden="1" customHeight="1" x14ac:dyDescent="0.25">
      <c r="A20" s="178"/>
      <c r="B20" s="96" t="s">
        <v>5</v>
      </c>
      <c r="C20" s="19"/>
      <c r="D20" s="19"/>
      <c r="E20" s="19"/>
      <c r="F20" s="20"/>
      <c r="G20" s="19"/>
      <c r="H20" s="20"/>
      <c r="I20" s="19"/>
      <c r="J20" s="184"/>
      <c r="K20" s="45"/>
      <c r="L20" s="1"/>
      <c r="M20" s="1"/>
    </row>
    <row r="21" spans="1:13" ht="262.5" customHeight="1" x14ac:dyDescent="0.25">
      <c r="A21" s="176" t="s">
        <v>14</v>
      </c>
      <c r="B21" s="222" t="s">
        <v>122</v>
      </c>
      <c r="C21" s="179">
        <f>C24+C25+C26+C27</f>
        <v>12003775.380000001</v>
      </c>
      <c r="D21" s="179">
        <f>D24+D25+D26+D27</f>
        <v>12129305.699999999</v>
      </c>
      <c r="E21" s="204">
        <f>E24+E25+E26+E27</f>
        <v>7452275.7199999997</v>
      </c>
      <c r="F21" s="205">
        <f>(E21/D21)</f>
        <v>0.61439999999999995</v>
      </c>
      <c r="G21" s="179">
        <f>G24+G25+G26+G27</f>
        <v>6890300.1900000004</v>
      </c>
      <c r="H21" s="205">
        <f>G21/D21</f>
        <v>0.56810000000000005</v>
      </c>
      <c r="I21" s="179">
        <f>SUM(I24:I28)</f>
        <v>12129305.699999999</v>
      </c>
      <c r="J21" s="219" t="s">
        <v>125</v>
      </c>
      <c r="K21" s="45"/>
      <c r="L21" s="1"/>
      <c r="M21" s="1"/>
    </row>
    <row r="22" spans="1:13" ht="379.5" customHeight="1" x14ac:dyDescent="0.25">
      <c r="A22" s="177"/>
      <c r="B22" s="223"/>
      <c r="C22" s="179"/>
      <c r="D22" s="179"/>
      <c r="E22" s="204"/>
      <c r="F22" s="205"/>
      <c r="G22" s="179"/>
      <c r="H22" s="205"/>
      <c r="I22" s="179"/>
      <c r="J22" s="220"/>
      <c r="K22" s="45"/>
      <c r="L22" s="1"/>
      <c r="M22" s="1"/>
    </row>
    <row r="23" spans="1:13" ht="27.75" customHeight="1" x14ac:dyDescent="0.25">
      <c r="A23" s="156"/>
      <c r="B23" s="224"/>
      <c r="C23" s="179"/>
      <c r="D23" s="179"/>
      <c r="E23" s="204"/>
      <c r="F23" s="205"/>
      <c r="G23" s="179"/>
      <c r="H23" s="205"/>
      <c r="I23" s="179"/>
      <c r="J23" s="220"/>
      <c r="K23" s="45"/>
      <c r="L23" s="1"/>
      <c r="M23" s="1"/>
    </row>
    <row r="24" spans="1:13" ht="29.25" customHeight="1" x14ac:dyDescent="0.25">
      <c r="A24" s="69"/>
      <c r="B24" s="96" t="s">
        <v>4</v>
      </c>
      <c r="C24" s="86">
        <v>81232.600000000006</v>
      </c>
      <c r="D24" s="86">
        <v>81232.600000000006</v>
      </c>
      <c r="E24" s="86">
        <v>21171.14</v>
      </c>
      <c r="F24" s="114">
        <f>E24/D24</f>
        <v>0.2606</v>
      </c>
      <c r="G24" s="86">
        <v>21171.14</v>
      </c>
      <c r="H24" s="114">
        <f>G24/D24</f>
        <v>0.2606</v>
      </c>
      <c r="I24" s="86">
        <f>81232.6</f>
        <v>81232.600000000006</v>
      </c>
      <c r="J24" s="220"/>
      <c r="K24" s="45"/>
      <c r="L24" s="1"/>
      <c r="M24" s="1"/>
    </row>
    <row r="25" spans="1:13" ht="27.75" customHeight="1" x14ac:dyDescent="0.25">
      <c r="A25" s="69"/>
      <c r="B25" s="96" t="s">
        <v>16</v>
      </c>
      <c r="C25" s="86">
        <v>11850547.300000001</v>
      </c>
      <c r="D25" s="86">
        <v>11974031</v>
      </c>
      <c r="E25" s="86">
        <v>7404333.4000000004</v>
      </c>
      <c r="F25" s="114">
        <f>E25/D25</f>
        <v>0.61839999999999995</v>
      </c>
      <c r="G25" s="86">
        <v>6842357.8700000001</v>
      </c>
      <c r="H25" s="114">
        <f>G25/D25</f>
        <v>0.57140000000000002</v>
      </c>
      <c r="I25" s="80">
        <f>11636370.59+1053.01+336607.4</f>
        <v>11974031</v>
      </c>
      <c r="J25" s="220"/>
      <c r="K25" s="45"/>
      <c r="L25" s="1"/>
      <c r="M25" s="1"/>
    </row>
    <row r="26" spans="1:13" s="22" customFormat="1" ht="42" customHeight="1" x14ac:dyDescent="0.25">
      <c r="A26" s="69" t="s">
        <v>46</v>
      </c>
      <c r="B26" s="96" t="s">
        <v>11</v>
      </c>
      <c r="C26" s="86">
        <v>71995.48</v>
      </c>
      <c r="D26" s="86">
        <v>74042.100000000006</v>
      </c>
      <c r="E26" s="86">
        <f>G26</f>
        <v>26771.18</v>
      </c>
      <c r="F26" s="114">
        <f>E26/D26</f>
        <v>0.36159999999999998</v>
      </c>
      <c r="G26" s="86">
        <v>26771.18</v>
      </c>
      <c r="H26" s="114">
        <f>G26/D26</f>
        <v>0.36159999999999998</v>
      </c>
      <c r="I26" s="80">
        <f>26562.14+1053.06+46426.9</f>
        <v>74042.100000000006</v>
      </c>
      <c r="J26" s="220"/>
      <c r="K26" s="45"/>
      <c r="L26" s="1"/>
      <c r="M26" s="1"/>
    </row>
    <row r="27" spans="1:13" ht="30.75" customHeight="1" x14ac:dyDescent="0.25">
      <c r="A27" s="69"/>
      <c r="B27" s="96" t="s">
        <v>13</v>
      </c>
      <c r="C27" s="19"/>
      <c r="D27" s="19"/>
      <c r="E27" s="19"/>
      <c r="F27" s="20"/>
      <c r="G27" s="19"/>
      <c r="H27" s="20"/>
      <c r="I27" s="23"/>
      <c r="J27" s="220"/>
      <c r="K27" s="45"/>
      <c r="L27" s="1"/>
      <c r="M27" s="1"/>
    </row>
    <row r="28" spans="1:13" ht="66.75" customHeight="1" x14ac:dyDescent="0.25">
      <c r="A28" s="69"/>
      <c r="B28" s="96" t="s">
        <v>5</v>
      </c>
      <c r="C28" s="19"/>
      <c r="D28" s="19"/>
      <c r="E28" s="19"/>
      <c r="F28" s="20"/>
      <c r="G28" s="19"/>
      <c r="H28" s="20"/>
      <c r="I28" s="23"/>
      <c r="J28" s="221"/>
      <c r="K28" s="45"/>
      <c r="L28" s="1"/>
      <c r="M28" s="1"/>
    </row>
    <row r="29" spans="1:13" x14ac:dyDescent="0.25">
      <c r="A29" s="176" t="s">
        <v>15</v>
      </c>
      <c r="B29" s="222" t="s">
        <v>115</v>
      </c>
      <c r="C29" s="204">
        <f>C31+C32+C33+C34+C35</f>
        <v>390173.12</v>
      </c>
      <c r="D29" s="204">
        <f t="shared" ref="D29" si="6">D31+D32+D33+D34+D35</f>
        <v>390173.12</v>
      </c>
      <c r="E29" s="204">
        <f>E31+E32+E33+E34+E35</f>
        <v>306683.52000000002</v>
      </c>
      <c r="F29" s="206">
        <f>E29/D29</f>
        <v>0.78600000000000003</v>
      </c>
      <c r="G29" s="201">
        <f>G31+G32+G33+G34+G35</f>
        <v>162440.64000000001</v>
      </c>
      <c r="H29" s="206">
        <f>G29/D29</f>
        <v>0.4163</v>
      </c>
      <c r="I29" s="204">
        <f>D29</f>
        <v>390173.12</v>
      </c>
      <c r="J29" s="183" t="s">
        <v>133</v>
      </c>
      <c r="K29" s="45"/>
      <c r="L29" s="1"/>
      <c r="M29" s="1"/>
    </row>
    <row r="30" spans="1:13" ht="322.5" customHeight="1" x14ac:dyDescent="0.25">
      <c r="A30" s="178"/>
      <c r="B30" s="224"/>
      <c r="C30" s="204"/>
      <c r="D30" s="204"/>
      <c r="E30" s="204"/>
      <c r="F30" s="206"/>
      <c r="G30" s="203"/>
      <c r="H30" s="206"/>
      <c r="I30" s="204"/>
      <c r="J30" s="184"/>
      <c r="K30" s="45"/>
      <c r="L30" s="1"/>
      <c r="M30" s="1"/>
    </row>
    <row r="31" spans="1:13" ht="39" customHeight="1" x14ac:dyDescent="0.25">
      <c r="A31" s="161"/>
      <c r="B31" s="96" t="s">
        <v>4</v>
      </c>
      <c r="C31" s="80"/>
      <c r="D31" s="80"/>
      <c r="E31" s="80"/>
      <c r="F31" s="84"/>
      <c r="G31" s="86"/>
      <c r="H31" s="84"/>
      <c r="I31" s="80"/>
      <c r="J31" s="184"/>
      <c r="K31" s="45"/>
      <c r="L31" s="1"/>
      <c r="M31" s="1"/>
    </row>
    <row r="32" spans="1:13" ht="48.75" customHeight="1" x14ac:dyDescent="0.25">
      <c r="A32" s="161"/>
      <c r="B32" s="96" t="s">
        <v>48</v>
      </c>
      <c r="C32" s="80">
        <f>394113.5-3940.38</f>
        <v>390173.12</v>
      </c>
      <c r="D32" s="80">
        <f>394113.5-3940.38</f>
        <v>390173.12</v>
      </c>
      <c r="E32" s="80">
        <v>306683.52000000002</v>
      </c>
      <c r="F32" s="84">
        <f t="shared" ref="F32" si="7">E32/D32</f>
        <v>0.78600000000000003</v>
      </c>
      <c r="G32" s="80">
        <v>162440.64000000001</v>
      </c>
      <c r="H32" s="84">
        <f>G32/D32</f>
        <v>0.4163</v>
      </c>
      <c r="I32" s="80">
        <f>14194.9+2034.36+235924.6+137807.02</f>
        <v>389960.88</v>
      </c>
      <c r="J32" s="184"/>
      <c r="K32" s="45"/>
      <c r="L32" s="1"/>
      <c r="M32" s="1"/>
    </row>
    <row r="33" spans="1:13" ht="48.75" customHeight="1" x14ac:dyDescent="0.25">
      <c r="A33" s="161"/>
      <c r="B33" s="96" t="s">
        <v>11</v>
      </c>
      <c r="C33" s="23"/>
      <c r="D33" s="23"/>
      <c r="E33" s="23">
        <f>G33</f>
        <v>0</v>
      </c>
      <c r="F33" s="24"/>
      <c r="G33" s="19"/>
      <c r="H33" s="24"/>
      <c r="I33" s="23"/>
      <c r="J33" s="184"/>
      <c r="K33" s="45"/>
      <c r="L33" s="1"/>
      <c r="M33" s="1"/>
    </row>
    <row r="34" spans="1:13" ht="48.75" customHeight="1" x14ac:dyDescent="0.25">
      <c r="A34" s="161"/>
      <c r="B34" s="96" t="s">
        <v>13</v>
      </c>
      <c r="C34" s="23"/>
      <c r="D34" s="23"/>
      <c r="E34" s="23">
        <f>G34</f>
        <v>0</v>
      </c>
      <c r="F34" s="24"/>
      <c r="G34" s="19"/>
      <c r="H34" s="24"/>
      <c r="I34" s="23"/>
      <c r="J34" s="184"/>
      <c r="K34" s="45"/>
      <c r="L34" s="1"/>
      <c r="M34" s="1"/>
    </row>
    <row r="35" spans="1:13" ht="48.75" customHeight="1" x14ac:dyDescent="0.25">
      <c r="A35" s="161"/>
      <c r="B35" s="96" t="s">
        <v>5</v>
      </c>
      <c r="C35" s="23"/>
      <c r="D35" s="23"/>
      <c r="E35" s="23"/>
      <c r="F35" s="24"/>
      <c r="G35" s="19"/>
      <c r="H35" s="24"/>
      <c r="I35" s="23"/>
      <c r="J35" s="184"/>
      <c r="K35" s="45"/>
      <c r="L35" s="1"/>
      <c r="M35" s="1"/>
    </row>
    <row r="36" spans="1:13" s="141" customFormat="1" ht="22.5" customHeight="1" x14ac:dyDescent="0.25">
      <c r="A36" s="117" t="s">
        <v>33</v>
      </c>
      <c r="B36" s="118" t="s">
        <v>76</v>
      </c>
      <c r="C36" s="110"/>
      <c r="D36" s="110"/>
      <c r="E36" s="142"/>
      <c r="F36" s="111"/>
      <c r="G36" s="109"/>
      <c r="H36" s="111"/>
      <c r="I36" s="143"/>
      <c r="J36" s="96" t="s">
        <v>35</v>
      </c>
      <c r="K36" s="18"/>
      <c r="L36" s="130"/>
      <c r="M36" s="130"/>
    </row>
    <row r="37" spans="1:13" ht="222.75" customHeight="1" x14ac:dyDescent="0.25">
      <c r="A37" s="115" t="s">
        <v>1</v>
      </c>
      <c r="B37" s="96" t="s">
        <v>103</v>
      </c>
      <c r="C37" s="109">
        <f>C39+C40+C38</f>
        <v>15123.26</v>
      </c>
      <c r="D37" s="110">
        <f>D39+D40+D38</f>
        <v>15123.25</v>
      </c>
      <c r="E37" s="158">
        <f>E39+E40+E38</f>
        <v>3777.91</v>
      </c>
      <c r="F37" s="159">
        <f t="shared" ref="F37" si="8">E37/D37</f>
        <v>0.24979999999999999</v>
      </c>
      <c r="G37" s="109">
        <f>G39+G40+G38</f>
        <v>3595.91</v>
      </c>
      <c r="H37" s="111">
        <f t="shared" ref="H37" si="9">G37/D37</f>
        <v>0.23780000000000001</v>
      </c>
      <c r="I37" s="110">
        <f>I39+I40+I38</f>
        <v>15123.25</v>
      </c>
      <c r="J37" s="207" t="s">
        <v>131</v>
      </c>
      <c r="K37" s="45"/>
      <c r="L37" s="1"/>
      <c r="M37" s="1"/>
    </row>
    <row r="38" spans="1:13" ht="57" customHeight="1" x14ac:dyDescent="0.25">
      <c r="A38" s="126"/>
      <c r="B38" s="96" t="s">
        <v>4</v>
      </c>
      <c r="C38" s="80">
        <v>5004.8900000000003</v>
      </c>
      <c r="D38" s="80">
        <v>5004.8900000000003</v>
      </c>
      <c r="E38" s="80">
        <v>1118.6300000000001</v>
      </c>
      <c r="F38" s="84">
        <f>E38/D38</f>
        <v>0.2235</v>
      </c>
      <c r="G38" s="86">
        <v>1118.6300000000001</v>
      </c>
      <c r="H38" s="84">
        <f>G38/D38</f>
        <v>0.2235</v>
      </c>
      <c r="I38" s="80">
        <v>5004.8900000000003</v>
      </c>
      <c r="J38" s="207"/>
      <c r="K38" s="45"/>
      <c r="L38" s="1"/>
      <c r="M38" s="1"/>
    </row>
    <row r="39" spans="1:13" ht="57" customHeight="1" x14ac:dyDescent="0.25">
      <c r="A39" s="117"/>
      <c r="B39" s="96" t="s">
        <v>48</v>
      </c>
      <c r="C39" s="80">
        <v>9157.09</v>
      </c>
      <c r="D39" s="80">
        <v>9157.09</v>
      </c>
      <c r="E39" s="80">
        <v>2418.87</v>
      </c>
      <c r="F39" s="84">
        <f t="shared" ref="F39" si="10">E39/D39</f>
        <v>0.26419999999999999</v>
      </c>
      <c r="G39" s="80">
        <v>2236.87</v>
      </c>
      <c r="H39" s="84">
        <f t="shared" ref="H39" si="11">G39/D39</f>
        <v>0.24429999999999999</v>
      </c>
      <c r="I39" s="80">
        <f>8949.79+207.3</f>
        <v>9157.09</v>
      </c>
      <c r="J39" s="207"/>
      <c r="K39" s="45"/>
      <c r="L39" s="1"/>
      <c r="M39" s="1"/>
    </row>
    <row r="40" spans="1:13" ht="29.25" customHeight="1" x14ac:dyDescent="0.25">
      <c r="A40" s="117"/>
      <c r="B40" s="96" t="s">
        <v>11</v>
      </c>
      <c r="C40" s="80">
        <v>961.28</v>
      </c>
      <c r="D40" s="80">
        <v>961.27</v>
      </c>
      <c r="E40" s="80">
        <v>240.41</v>
      </c>
      <c r="F40" s="84">
        <f>E40/D40</f>
        <v>0.25009999999999999</v>
      </c>
      <c r="G40" s="86">
        <v>240.41</v>
      </c>
      <c r="H40" s="84">
        <f>G40/D40</f>
        <v>0.25009999999999999</v>
      </c>
      <c r="I40" s="80">
        <f>961.27</f>
        <v>961.27</v>
      </c>
      <c r="J40" s="207"/>
      <c r="K40" s="45"/>
      <c r="L40" s="1"/>
      <c r="M40" s="1"/>
    </row>
    <row r="41" spans="1:13" ht="57" customHeight="1" x14ac:dyDescent="0.25">
      <c r="A41" s="117"/>
      <c r="B41" s="96" t="s">
        <v>13</v>
      </c>
      <c r="C41" s="23"/>
      <c r="D41" s="23"/>
      <c r="E41" s="23"/>
      <c r="F41" s="24"/>
      <c r="G41" s="19"/>
      <c r="H41" s="24"/>
      <c r="I41" s="23"/>
      <c r="J41" s="207"/>
      <c r="K41" s="45"/>
      <c r="L41" s="1"/>
      <c r="M41" s="1"/>
    </row>
    <row r="42" spans="1:13" ht="42" hidden="1" customHeight="1" x14ac:dyDescent="0.25">
      <c r="A42" s="117"/>
      <c r="B42" s="96" t="s">
        <v>5</v>
      </c>
      <c r="C42" s="23"/>
      <c r="D42" s="23"/>
      <c r="E42" s="23"/>
      <c r="F42" s="24"/>
      <c r="G42" s="19"/>
      <c r="H42" s="24"/>
      <c r="I42" s="23"/>
      <c r="J42" s="207"/>
      <c r="K42" s="45"/>
      <c r="L42" s="1"/>
      <c r="M42" s="1"/>
    </row>
    <row r="43" spans="1:13" s="2" customFormat="1" ht="174" customHeight="1" x14ac:dyDescent="0.25">
      <c r="A43" s="124" t="s">
        <v>10</v>
      </c>
      <c r="B43" s="125" t="s">
        <v>104</v>
      </c>
      <c r="C43" s="122">
        <f>C44+C45+C46+C47</f>
        <v>21682.63</v>
      </c>
      <c r="D43" s="122">
        <f>D44+D45+D46+D47</f>
        <v>18553.73</v>
      </c>
      <c r="E43" s="158">
        <f>E44+E45+E46+E47+E48</f>
        <v>2979.15</v>
      </c>
      <c r="F43" s="159">
        <f>E43/D43</f>
        <v>0.16059999999999999</v>
      </c>
      <c r="G43" s="121">
        <f>SUM(G44:G48)</f>
        <v>2979.15</v>
      </c>
      <c r="H43" s="123">
        <f>G43/D43</f>
        <v>0.16059999999999999</v>
      </c>
      <c r="I43" s="121">
        <f>I44+I45+I46+I47</f>
        <v>18553.73</v>
      </c>
      <c r="J43" s="185" t="s">
        <v>132</v>
      </c>
      <c r="K43" s="45"/>
      <c r="L43" s="1"/>
      <c r="M43" s="1"/>
    </row>
    <row r="44" spans="1:13" s="3" customFormat="1" ht="52.5" customHeight="1" x14ac:dyDescent="0.25">
      <c r="A44" s="152"/>
      <c r="B44" s="96" t="s">
        <v>4</v>
      </c>
      <c r="C44" s="80">
        <v>4140</v>
      </c>
      <c r="D44" s="80">
        <v>3201.28</v>
      </c>
      <c r="E44" s="80"/>
      <c r="F44" s="84"/>
      <c r="G44" s="86">
        <v>0</v>
      </c>
      <c r="H44" s="123"/>
      <c r="I44" s="86">
        <f>D44</f>
        <v>3201.28</v>
      </c>
      <c r="J44" s="186"/>
      <c r="K44" s="45"/>
      <c r="L44" s="1"/>
      <c r="M44" s="1"/>
    </row>
    <row r="45" spans="1:13" s="3" customFormat="1" ht="30" customHeight="1" x14ac:dyDescent="0.25">
      <c r="A45" s="152"/>
      <c r="B45" s="96" t="s">
        <v>48</v>
      </c>
      <c r="C45" s="80">
        <v>16458.5</v>
      </c>
      <c r="D45" s="80">
        <v>14268.32</v>
      </c>
      <c r="E45" s="80">
        <v>2811.61</v>
      </c>
      <c r="F45" s="84">
        <f>E45/D45</f>
        <v>0.1971</v>
      </c>
      <c r="G45" s="86">
        <v>2811.61</v>
      </c>
      <c r="H45" s="84">
        <f t="shared" ref="H45:H46" si="12">G45/D45</f>
        <v>0.1971</v>
      </c>
      <c r="I45" s="86">
        <f>D45</f>
        <v>14268.32</v>
      </c>
      <c r="J45" s="186"/>
      <c r="K45" s="45"/>
      <c r="L45" s="1"/>
      <c r="M45" s="1"/>
    </row>
    <row r="46" spans="1:13" s="3" customFormat="1" ht="30" customHeight="1" x14ac:dyDescent="0.25">
      <c r="A46" s="152"/>
      <c r="B46" s="96" t="s">
        <v>11</v>
      </c>
      <c r="C46" s="80">
        <v>1084.1300000000001</v>
      </c>
      <c r="D46" s="80">
        <v>1084.1300000000001</v>
      </c>
      <c r="E46" s="80">
        <v>167.54</v>
      </c>
      <c r="F46" s="84">
        <f>E46/D46</f>
        <v>0.1545</v>
      </c>
      <c r="G46" s="86">
        <v>167.54</v>
      </c>
      <c r="H46" s="84">
        <f t="shared" si="12"/>
        <v>0.1545</v>
      </c>
      <c r="I46" s="86">
        <v>1084.1300000000001</v>
      </c>
      <c r="J46" s="186"/>
      <c r="K46" s="45"/>
      <c r="L46" s="1"/>
      <c r="M46" s="1"/>
    </row>
    <row r="47" spans="1:13" s="3" customFormat="1" ht="35.25" hidden="1" customHeight="1" x14ac:dyDescent="0.25">
      <c r="A47" s="152"/>
      <c r="B47" s="96" t="s">
        <v>13</v>
      </c>
      <c r="C47" s="23">
        <v>0</v>
      </c>
      <c r="D47" s="23">
        <v>0</v>
      </c>
      <c r="E47" s="23"/>
      <c r="F47" s="24">
        <v>0</v>
      </c>
      <c r="G47" s="25"/>
      <c r="H47" s="24"/>
      <c r="I47" s="23">
        <f>D47-G47</f>
        <v>0</v>
      </c>
      <c r="J47" s="186"/>
      <c r="K47" s="45"/>
      <c r="L47" s="1"/>
      <c r="M47" s="1"/>
    </row>
    <row r="48" spans="1:13" s="3" customFormat="1" ht="40.5" hidden="1" customHeight="1" x14ac:dyDescent="0.25">
      <c r="A48" s="152"/>
      <c r="B48" s="96" t="s">
        <v>5</v>
      </c>
      <c r="C48" s="23"/>
      <c r="D48" s="23"/>
      <c r="E48" s="23"/>
      <c r="F48" s="24"/>
      <c r="G48" s="19"/>
      <c r="H48" s="24"/>
      <c r="I48" s="23"/>
      <c r="J48" s="186"/>
      <c r="K48" s="45"/>
      <c r="L48" s="1"/>
      <c r="M48" s="1"/>
    </row>
    <row r="49" spans="1:13" s="3" customFormat="1" ht="199.5" customHeight="1" x14ac:dyDescent="0.25">
      <c r="A49" s="124" t="s">
        <v>34</v>
      </c>
      <c r="B49" s="120" t="s">
        <v>105</v>
      </c>
      <c r="C49" s="157">
        <f>C50+C51+C52+C53</f>
        <v>16225.46</v>
      </c>
      <c r="D49" s="157">
        <f t="shared" ref="D49:E49" si="13">D50+D51+D52+D53</f>
        <v>15385.35</v>
      </c>
      <c r="E49" s="157">
        <f t="shared" si="13"/>
        <v>10178.68</v>
      </c>
      <c r="F49" s="160">
        <f t="shared" ref="F49:F51" si="14">E49/D49</f>
        <v>0.66159999999999997</v>
      </c>
      <c r="G49" s="157">
        <f>G50+G51+G52+G53</f>
        <v>7380.92</v>
      </c>
      <c r="H49" s="160">
        <f t="shared" ref="H49:H51" si="15">G49/D49</f>
        <v>0.47970000000000002</v>
      </c>
      <c r="I49" s="157">
        <f>I50+I51+I52+I53</f>
        <v>15385.35</v>
      </c>
      <c r="J49" s="183" t="s">
        <v>129</v>
      </c>
      <c r="K49" s="45"/>
      <c r="L49" s="1"/>
      <c r="M49" s="1"/>
    </row>
    <row r="50" spans="1:13" s="3" customFormat="1" ht="27.75" customHeight="1" x14ac:dyDescent="0.25">
      <c r="A50" s="124"/>
      <c r="B50" s="96" t="s">
        <v>4</v>
      </c>
      <c r="C50" s="86">
        <v>493.1</v>
      </c>
      <c r="D50" s="86">
        <v>0</v>
      </c>
      <c r="E50" s="157"/>
      <c r="F50" s="160"/>
      <c r="G50" s="157"/>
      <c r="H50" s="160"/>
      <c r="I50" s="86">
        <v>0</v>
      </c>
      <c r="J50" s="184"/>
      <c r="K50" s="45"/>
      <c r="L50" s="1"/>
      <c r="M50" s="1"/>
    </row>
    <row r="51" spans="1:13" s="3" customFormat="1" ht="27.75" customHeight="1" x14ac:dyDescent="0.25">
      <c r="A51" s="124"/>
      <c r="B51" s="96" t="s">
        <v>16</v>
      </c>
      <c r="C51" s="86">
        <v>15732.36</v>
      </c>
      <c r="D51" s="86">
        <v>15385.35</v>
      </c>
      <c r="E51" s="86">
        <v>10178.68</v>
      </c>
      <c r="F51" s="114">
        <f t="shared" si="14"/>
        <v>0.66159999999999997</v>
      </c>
      <c r="G51" s="86">
        <v>7380.92</v>
      </c>
      <c r="H51" s="114">
        <f t="shared" si="15"/>
        <v>0.47970000000000002</v>
      </c>
      <c r="I51" s="86">
        <f>789.62+5211.63+9311.4+72.7</f>
        <v>15385.35</v>
      </c>
      <c r="J51" s="184"/>
      <c r="K51" s="45"/>
      <c r="L51" s="1"/>
      <c r="M51" s="1"/>
    </row>
    <row r="52" spans="1:13" s="3" customFormat="1" ht="27.75" customHeight="1" x14ac:dyDescent="0.25">
      <c r="A52" s="124"/>
      <c r="B52" s="96" t="s">
        <v>11</v>
      </c>
      <c r="C52" s="21"/>
      <c r="D52" s="21"/>
      <c r="E52" s="21"/>
      <c r="F52" s="26"/>
      <c r="G52" s="21"/>
      <c r="H52" s="26"/>
      <c r="I52" s="157"/>
      <c r="J52" s="184"/>
      <c r="K52" s="45"/>
      <c r="L52" s="1"/>
      <c r="M52" s="1"/>
    </row>
    <row r="53" spans="1:13" s="3" customFormat="1" ht="27.75" customHeight="1" x14ac:dyDescent="0.25">
      <c r="A53" s="124"/>
      <c r="B53" s="96" t="s">
        <v>13</v>
      </c>
      <c r="C53" s="21"/>
      <c r="D53" s="21"/>
      <c r="E53" s="21"/>
      <c r="F53" s="26"/>
      <c r="G53" s="21"/>
      <c r="H53" s="26"/>
      <c r="I53" s="21"/>
      <c r="J53" s="184"/>
      <c r="K53" s="45"/>
      <c r="L53" s="1"/>
      <c r="M53" s="1"/>
    </row>
    <row r="54" spans="1:13" s="3" customFormat="1" ht="36.75" customHeight="1" x14ac:dyDescent="0.25">
      <c r="A54" s="124"/>
      <c r="B54" s="96" t="s">
        <v>5</v>
      </c>
      <c r="C54" s="19"/>
      <c r="D54" s="19"/>
      <c r="E54" s="19"/>
      <c r="F54" s="20"/>
      <c r="G54" s="19"/>
      <c r="H54" s="20"/>
      <c r="I54" s="19"/>
      <c r="J54" s="184"/>
      <c r="K54" s="45"/>
      <c r="L54" s="1"/>
      <c r="M54" s="1"/>
    </row>
    <row r="55" spans="1:13" s="27" customFormat="1" ht="220.5" customHeight="1" x14ac:dyDescent="0.25">
      <c r="A55" s="106" t="s">
        <v>17</v>
      </c>
      <c r="B55" s="112" t="s">
        <v>98</v>
      </c>
      <c r="C55" s="103">
        <f>C56+C57+C58+C59+C60</f>
        <v>4613.5</v>
      </c>
      <c r="D55" s="103">
        <f>D56+D57+D58+D59+D60</f>
        <v>8966.2000000000007</v>
      </c>
      <c r="E55" s="103">
        <f>E56+E57+E58+E59+E60</f>
        <v>2013.5</v>
      </c>
      <c r="F55" s="113">
        <f>E55/D55</f>
        <v>0.22459999999999999</v>
      </c>
      <c r="G55" s="103">
        <f>G56+G57+G58+G59+G60</f>
        <v>2013.5</v>
      </c>
      <c r="H55" s="113">
        <f>G55/D55</f>
        <v>0.22459999999999999</v>
      </c>
      <c r="I55" s="103">
        <f>I56+I57+I58+I59+I60</f>
        <v>8966.2000000000007</v>
      </c>
      <c r="J55" s="183" t="s">
        <v>123</v>
      </c>
      <c r="K55" s="45"/>
      <c r="L55" s="1"/>
      <c r="M55" s="1"/>
    </row>
    <row r="56" spans="1:13" s="3" customFormat="1" x14ac:dyDescent="0.25">
      <c r="A56" s="106"/>
      <c r="B56" s="89" t="s">
        <v>4</v>
      </c>
      <c r="C56" s="86">
        <v>0</v>
      </c>
      <c r="D56" s="86">
        <v>0</v>
      </c>
      <c r="E56" s="86">
        <v>0</v>
      </c>
      <c r="F56" s="114"/>
      <c r="G56" s="86">
        <v>0</v>
      </c>
      <c r="H56" s="114"/>
      <c r="I56" s="86">
        <v>0</v>
      </c>
      <c r="J56" s="184"/>
      <c r="K56" s="45"/>
      <c r="L56" s="1"/>
      <c r="M56" s="1"/>
    </row>
    <row r="57" spans="1:13" s="3" customFormat="1" x14ac:dyDescent="0.25">
      <c r="A57" s="106"/>
      <c r="B57" s="89" t="s">
        <v>48</v>
      </c>
      <c r="C57" s="86">
        <v>4613.5</v>
      </c>
      <c r="D57" s="86">
        <v>8966.2000000000007</v>
      </c>
      <c r="E57" s="86">
        <v>2013.5</v>
      </c>
      <c r="F57" s="114">
        <f t="shared" ref="F57" si="16">E57/D57</f>
        <v>0.22459999999999999</v>
      </c>
      <c r="G57" s="86">
        <v>2013.5</v>
      </c>
      <c r="H57" s="114">
        <f t="shared" ref="H57" si="17">G57/D57</f>
        <v>0.22459999999999999</v>
      </c>
      <c r="I57" s="86">
        <f>D57</f>
        <v>8966.2000000000007</v>
      </c>
      <c r="J57" s="184"/>
      <c r="K57" s="45"/>
      <c r="L57" s="1"/>
      <c r="M57" s="1"/>
    </row>
    <row r="58" spans="1:13" s="3" customFormat="1" ht="36.75" customHeight="1" x14ac:dyDescent="0.25">
      <c r="A58" s="106"/>
      <c r="B58" s="89" t="s">
        <v>11</v>
      </c>
      <c r="C58" s="19">
        <v>0</v>
      </c>
      <c r="D58" s="19">
        <v>0</v>
      </c>
      <c r="E58" s="19">
        <f>G58</f>
        <v>0</v>
      </c>
      <c r="F58" s="20"/>
      <c r="G58" s="19">
        <v>0</v>
      </c>
      <c r="H58" s="20"/>
      <c r="I58" s="19">
        <v>0</v>
      </c>
      <c r="J58" s="184"/>
      <c r="K58" s="45"/>
      <c r="L58" s="1"/>
      <c r="M58" s="1"/>
    </row>
    <row r="59" spans="1:13" s="3" customFormat="1" x14ac:dyDescent="0.25">
      <c r="A59" s="106"/>
      <c r="B59" s="89" t="s">
        <v>13</v>
      </c>
      <c r="C59" s="19"/>
      <c r="D59" s="19"/>
      <c r="E59" s="19"/>
      <c r="F59" s="20"/>
      <c r="G59" s="19"/>
      <c r="H59" s="20"/>
      <c r="I59" s="19"/>
      <c r="J59" s="184"/>
      <c r="K59" s="45"/>
      <c r="L59" s="1"/>
      <c r="M59" s="1"/>
    </row>
    <row r="60" spans="1:13" s="3" customFormat="1" x14ac:dyDescent="0.25">
      <c r="A60" s="106"/>
      <c r="B60" s="96" t="s">
        <v>5</v>
      </c>
      <c r="C60" s="19"/>
      <c r="D60" s="19"/>
      <c r="E60" s="19"/>
      <c r="F60" s="20"/>
      <c r="G60" s="19"/>
      <c r="H60" s="20"/>
      <c r="I60" s="19"/>
      <c r="J60" s="184"/>
      <c r="K60" s="45"/>
      <c r="L60" s="1"/>
      <c r="M60" s="1"/>
    </row>
    <row r="61" spans="1:13" s="144" customFormat="1" ht="42" customHeight="1" x14ac:dyDescent="0.25">
      <c r="A61" s="117" t="s">
        <v>18</v>
      </c>
      <c r="B61" s="150" t="s">
        <v>77</v>
      </c>
      <c r="C61" s="109"/>
      <c r="D61" s="109"/>
      <c r="E61" s="128"/>
      <c r="F61" s="113"/>
      <c r="G61" s="109"/>
      <c r="H61" s="113"/>
      <c r="I61" s="129"/>
      <c r="J61" s="96" t="s">
        <v>35</v>
      </c>
      <c r="K61" s="18"/>
      <c r="L61" s="130"/>
      <c r="M61" s="130"/>
    </row>
    <row r="62" spans="1:13" s="28" customFormat="1" ht="288" customHeight="1" x14ac:dyDescent="0.25">
      <c r="A62" s="229" t="s">
        <v>19</v>
      </c>
      <c r="B62" s="228" t="s">
        <v>97</v>
      </c>
      <c r="C62" s="179">
        <f>SUM(C64:C67)</f>
        <v>1838080.64</v>
      </c>
      <c r="D62" s="204">
        <f>SUM(D64:D67)</f>
        <v>1838085.08</v>
      </c>
      <c r="E62" s="201">
        <f>SUM(E64:E67)</f>
        <v>926952.25</v>
      </c>
      <c r="F62" s="198">
        <f>E62/D62</f>
        <v>0.50429999999999997</v>
      </c>
      <c r="G62" s="204">
        <f t="shared" ref="G62" si="18">SUM(G64:G68)</f>
        <v>926946.63</v>
      </c>
      <c r="H62" s="206">
        <f>G62/D62</f>
        <v>0.50429999999999997</v>
      </c>
      <c r="I62" s="179">
        <f>SUM(I64:I67)</f>
        <v>1833417.01</v>
      </c>
      <c r="J62" s="187"/>
      <c r="K62" s="45"/>
      <c r="L62" s="1"/>
      <c r="M62" s="1"/>
    </row>
    <row r="63" spans="1:13" s="28" customFormat="1" ht="281.25" customHeight="1" x14ac:dyDescent="0.25">
      <c r="A63" s="230"/>
      <c r="B63" s="228"/>
      <c r="C63" s="179"/>
      <c r="D63" s="204"/>
      <c r="E63" s="203"/>
      <c r="F63" s="200"/>
      <c r="G63" s="204"/>
      <c r="H63" s="206"/>
      <c r="I63" s="179"/>
      <c r="J63" s="187"/>
      <c r="K63" s="45"/>
      <c r="L63" s="1"/>
      <c r="M63" s="1"/>
    </row>
    <row r="64" spans="1:13" s="6" customFormat="1" x14ac:dyDescent="0.25">
      <c r="A64" s="106"/>
      <c r="B64" s="96" t="s">
        <v>4</v>
      </c>
      <c r="C64" s="86">
        <f t="shared" ref="C64:E68" si="19">C70+C130</f>
        <v>31334.73</v>
      </c>
      <c r="D64" s="80">
        <f t="shared" si="19"/>
        <v>31334.73</v>
      </c>
      <c r="E64" s="80">
        <f t="shared" si="19"/>
        <v>9901.5400000000009</v>
      </c>
      <c r="F64" s="84">
        <f t="shared" ref="F64:F66" si="20">E64/D64</f>
        <v>0.316</v>
      </c>
      <c r="G64" s="80">
        <f>G70+G130</f>
        <v>9901.5400000000009</v>
      </c>
      <c r="H64" s="84">
        <f t="shared" ref="H64:H66" si="21">G64/D64</f>
        <v>0.316</v>
      </c>
      <c r="I64" s="80">
        <f>I70+I130</f>
        <v>31334.73</v>
      </c>
      <c r="J64" s="187"/>
      <c r="K64" s="45"/>
      <c r="L64" s="1"/>
      <c r="M64" s="1"/>
    </row>
    <row r="65" spans="1:13" s="6" customFormat="1" x14ac:dyDescent="0.25">
      <c r="A65" s="106"/>
      <c r="B65" s="96" t="s">
        <v>36</v>
      </c>
      <c r="C65" s="86">
        <f t="shared" si="19"/>
        <v>1607738.88</v>
      </c>
      <c r="D65" s="80">
        <f t="shared" si="19"/>
        <v>1607738.88</v>
      </c>
      <c r="E65" s="80">
        <f t="shared" si="19"/>
        <v>800335.5</v>
      </c>
      <c r="F65" s="84">
        <f t="shared" si="20"/>
        <v>0.49780000000000002</v>
      </c>
      <c r="G65" s="80">
        <f>G71+G131</f>
        <v>800329.88</v>
      </c>
      <c r="H65" s="84">
        <f t="shared" si="21"/>
        <v>0.49780000000000002</v>
      </c>
      <c r="I65" s="80">
        <f>I71+I131</f>
        <v>1607732.4</v>
      </c>
      <c r="J65" s="187"/>
      <c r="K65" s="45"/>
      <c r="L65" s="1"/>
      <c r="M65" s="1"/>
    </row>
    <row r="66" spans="1:13" s="6" customFormat="1" x14ac:dyDescent="0.25">
      <c r="A66" s="106"/>
      <c r="B66" s="96" t="s">
        <v>11</v>
      </c>
      <c r="C66" s="86">
        <f t="shared" si="19"/>
        <v>199007.03</v>
      </c>
      <c r="D66" s="80">
        <f t="shared" si="19"/>
        <v>199011.47</v>
      </c>
      <c r="E66" s="80">
        <f t="shared" si="19"/>
        <v>116715.21</v>
      </c>
      <c r="F66" s="84">
        <f t="shared" si="20"/>
        <v>0.58650000000000002</v>
      </c>
      <c r="G66" s="80">
        <f>G72+G132</f>
        <v>116715.21</v>
      </c>
      <c r="H66" s="84">
        <f t="shared" si="21"/>
        <v>0.58650000000000002</v>
      </c>
      <c r="I66" s="80">
        <f>I72+I132</f>
        <v>194349.88</v>
      </c>
      <c r="J66" s="187"/>
      <c r="K66" s="45"/>
      <c r="L66" s="1"/>
      <c r="M66" s="1"/>
    </row>
    <row r="67" spans="1:13" s="6" customFormat="1" hidden="1" x14ac:dyDescent="0.25">
      <c r="A67" s="106"/>
      <c r="B67" s="96" t="s">
        <v>13</v>
      </c>
      <c r="C67" s="86">
        <f t="shared" si="19"/>
        <v>0</v>
      </c>
      <c r="D67" s="80">
        <f t="shared" si="19"/>
        <v>0</v>
      </c>
      <c r="E67" s="80">
        <f t="shared" si="19"/>
        <v>0</v>
      </c>
      <c r="F67" s="84">
        <v>0</v>
      </c>
      <c r="G67" s="80"/>
      <c r="H67" s="84">
        <v>0</v>
      </c>
      <c r="I67" s="80">
        <f>I73+I133</f>
        <v>0</v>
      </c>
      <c r="J67" s="187"/>
      <c r="K67" s="45"/>
      <c r="L67" s="1"/>
      <c r="M67" s="1"/>
    </row>
    <row r="68" spans="1:13" s="6" customFormat="1" hidden="1" collapsed="1" x14ac:dyDescent="0.25">
      <c r="A68" s="106"/>
      <c r="B68" s="96" t="s">
        <v>5</v>
      </c>
      <c r="C68" s="86">
        <f t="shared" si="19"/>
        <v>0</v>
      </c>
      <c r="D68" s="80">
        <f t="shared" si="19"/>
        <v>0</v>
      </c>
      <c r="E68" s="80">
        <f t="shared" si="19"/>
        <v>0</v>
      </c>
      <c r="F68" s="84"/>
      <c r="G68" s="80"/>
      <c r="H68" s="84"/>
      <c r="I68" s="80">
        <f>I74+I134</f>
        <v>0</v>
      </c>
      <c r="J68" s="187"/>
      <c r="K68" s="45"/>
      <c r="L68" s="1"/>
      <c r="M68" s="1"/>
    </row>
    <row r="69" spans="1:13" s="29" customFormat="1" x14ac:dyDescent="0.25">
      <c r="A69" s="91" t="s">
        <v>38</v>
      </c>
      <c r="B69" s="92" t="s">
        <v>73</v>
      </c>
      <c r="C69" s="93">
        <f>SUM(C70:C74)</f>
        <v>1799384.23</v>
      </c>
      <c r="D69" s="93">
        <f>SUM(D70:D74)</f>
        <v>1799384.23</v>
      </c>
      <c r="E69" s="93">
        <f>SUM(E70:E74)</f>
        <v>912054.47</v>
      </c>
      <c r="F69" s="94">
        <f>E69/D69</f>
        <v>0.50690000000000002</v>
      </c>
      <c r="G69" s="93">
        <f>SUM(G70:G74)</f>
        <v>912054.47</v>
      </c>
      <c r="H69" s="94">
        <f>G69/D69</f>
        <v>0.50690000000000002</v>
      </c>
      <c r="I69" s="93">
        <f>SUM(I70:I74)</f>
        <v>1794716.28</v>
      </c>
      <c r="J69" s="191"/>
      <c r="K69" s="45"/>
      <c r="L69" s="1"/>
      <c r="M69" s="1"/>
    </row>
    <row r="70" spans="1:13" s="7" customFormat="1" x14ac:dyDescent="0.25">
      <c r="A70" s="107"/>
      <c r="B70" s="96" t="s">
        <v>4</v>
      </c>
      <c r="C70" s="80">
        <f t="shared" ref="C70:I72" si="22">C112+C76</f>
        <v>0</v>
      </c>
      <c r="D70" s="80">
        <f t="shared" si="22"/>
        <v>0</v>
      </c>
      <c r="E70" s="80">
        <f t="shared" si="22"/>
        <v>0</v>
      </c>
      <c r="F70" s="84">
        <f t="shared" si="22"/>
        <v>0</v>
      </c>
      <c r="G70" s="80">
        <f t="shared" si="22"/>
        <v>0</v>
      </c>
      <c r="H70" s="84">
        <f t="shared" si="22"/>
        <v>0</v>
      </c>
      <c r="I70" s="80">
        <f t="shared" si="22"/>
        <v>0</v>
      </c>
      <c r="J70" s="191"/>
      <c r="K70" s="45"/>
      <c r="L70" s="1"/>
      <c r="M70" s="1"/>
    </row>
    <row r="71" spans="1:13" s="7" customFormat="1" x14ac:dyDescent="0.25">
      <c r="A71" s="107"/>
      <c r="B71" s="96" t="s">
        <v>47</v>
      </c>
      <c r="C71" s="80">
        <f t="shared" si="22"/>
        <v>1600636.99</v>
      </c>
      <c r="D71" s="80">
        <f t="shared" si="22"/>
        <v>1600636.99</v>
      </c>
      <c r="E71" s="80">
        <f t="shared" si="22"/>
        <v>795479.15</v>
      </c>
      <c r="F71" s="84">
        <f t="shared" si="22"/>
        <v>0.60489999999999999</v>
      </c>
      <c r="G71" s="80">
        <f t="shared" si="22"/>
        <v>795479.15</v>
      </c>
      <c r="H71" s="84">
        <f t="shared" si="22"/>
        <v>0.60489999999999999</v>
      </c>
      <c r="I71" s="80">
        <f t="shared" si="22"/>
        <v>1600630.63</v>
      </c>
      <c r="J71" s="191"/>
      <c r="K71" s="45"/>
      <c r="L71" s="1"/>
      <c r="M71" s="1"/>
    </row>
    <row r="72" spans="1:13" s="7" customFormat="1" x14ac:dyDescent="0.25">
      <c r="A72" s="107"/>
      <c r="B72" s="96" t="s">
        <v>11</v>
      </c>
      <c r="C72" s="80">
        <f t="shared" si="22"/>
        <v>198747.24</v>
      </c>
      <c r="D72" s="80">
        <f t="shared" si="22"/>
        <v>198747.24</v>
      </c>
      <c r="E72" s="80">
        <f t="shared" si="22"/>
        <v>116575.32</v>
      </c>
      <c r="F72" s="84">
        <f t="shared" si="22"/>
        <v>0.746</v>
      </c>
      <c r="G72" s="80">
        <f t="shared" si="22"/>
        <v>116575.32</v>
      </c>
      <c r="H72" s="84">
        <f t="shared" si="22"/>
        <v>0.746</v>
      </c>
      <c r="I72" s="80">
        <f t="shared" si="22"/>
        <v>194085.65</v>
      </c>
      <c r="J72" s="191"/>
      <c r="K72" s="45"/>
      <c r="L72" s="1"/>
      <c r="M72" s="1"/>
    </row>
    <row r="73" spans="1:13" s="7" customFormat="1" hidden="1" x14ac:dyDescent="0.25">
      <c r="A73" s="107"/>
      <c r="B73" s="96" t="s">
        <v>13</v>
      </c>
      <c r="C73" s="80"/>
      <c r="D73" s="80"/>
      <c r="E73" s="80"/>
      <c r="F73" s="84">
        <v>0</v>
      </c>
      <c r="G73" s="80"/>
      <c r="H73" s="84">
        <v>0</v>
      </c>
      <c r="I73" s="80"/>
      <c r="J73" s="191"/>
      <c r="K73" s="45"/>
      <c r="L73" s="1"/>
      <c r="M73" s="1"/>
    </row>
    <row r="74" spans="1:13" s="7" customFormat="1" hidden="1" x14ac:dyDescent="0.25">
      <c r="A74" s="73"/>
      <c r="B74" s="96" t="s">
        <v>5</v>
      </c>
      <c r="C74" s="23">
        <f t="shared" ref="C74:I74" si="23">C80+C116</f>
        <v>0</v>
      </c>
      <c r="D74" s="23">
        <f t="shared" si="23"/>
        <v>0</v>
      </c>
      <c r="E74" s="23">
        <f t="shared" si="23"/>
        <v>0</v>
      </c>
      <c r="F74" s="24">
        <f t="shared" si="23"/>
        <v>0</v>
      </c>
      <c r="G74" s="23">
        <f t="shared" si="23"/>
        <v>0</v>
      </c>
      <c r="H74" s="24">
        <f t="shared" si="23"/>
        <v>0</v>
      </c>
      <c r="I74" s="23">
        <f t="shared" si="23"/>
        <v>0</v>
      </c>
      <c r="J74" s="191"/>
      <c r="K74" s="45"/>
      <c r="L74" s="1"/>
      <c r="M74" s="1"/>
    </row>
    <row r="75" spans="1:13" s="29" customFormat="1" ht="90" customHeight="1" x14ac:dyDescent="0.25">
      <c r="A75" s="91" t="s">
        <v>39</v>
      </c>
      <c r="B75" s="92" t="s">
        <v>68</v>
      </c>
      <c r="C75" s="93">
        <f>SUM(C76:C80)</f>
        <v>1700106.51</v>
      </c>
      <c r="D75" s="93">
        <f>SUM(D76:D80)</f>
        <v>1700106.51</v>
      </c>
      <c r="E75" s="93">
        <f>SUM(E76:E80)</f>
        <v>903630.43</v>
      </c>
      <c r="F75" s="94">
        <f>E75/D75</f>
        <v>0.53149999999999997</v>
      </c>
      <c r="G75" s="93">
        <f>SUM(G76:G80)</f>
        <v>903630.43</v>
      </c>
      <c r="H75" s="94">
        <f>G75/D75</f>
        <v>0.53149999999999997</v>
      </c>
      <c r="I75" s="93">
        <f>SUM(I76:I80)</f>
        <v>1700106.42</v>
      </c>
      <c r="J75" s="8"/>
      <c r="K75" s="45"/>
      <c r="L75" s="1"/>
      <c r="M75" s="1"/>
    </row>
    <row r="76" spans="1:13" s="7" customFormat="1" x14ac:dyDescent="0.25">
      <c r="A76" s="97"/>
      <c r="B76" s="96" t="s">
        <v>4</v>
      </c>
      <c r="C76" s="80"/>
      <c r="D76" s="82"/>
      <c r="E76" s="80"/>
      <c r="F76" s="94"/>
      <c r="G76" s="80"/>
      <c r="H76" s="94"/>
      <c r="I76" s="80">
        <f t="shared" ref="I76" si="24">I88+I82+I94+I100+I104</f>
        <v>0</v>
      </c>
      <c r="J76" s="70"/>
      <c r="K76" s="45"/>
      <c r="L76" s="1"/>
      <c r="M76" s="1"/>
    </row>
    <row r="77" spans="1:13" s="7" customFormat="1" x14ac:dyDescent="0.25">
      <c r="A77" s="97"/>
      <c r="B77" s="96" t="s">
        <v>47</v>
      </c>
      <c r="C77" s="80">
        <f t="shared" ref="C77:E78" si="25">C89+C83+C95+C101+C107</f>
        <v>1529673.29</v>
      </c>
      <c r="D77" s="80">
        <f>D89+D83+D95+D101+D107</f>
        <v>1529673.29</v>
      </c>
      <c r="E77" s="80">
        <f t="shared" si="25"/>
        <v>789161.12</v>
      </c>
      <c r="F77" s="94">
        <f t="shared" ref="F77:F78" si="26">E77/D77</f>
        <v>0.51590000000000003</v>
      </c>
      <c r="G77" s="80">
        <f>G89+G83+G95+G101+G107</f>
        <v>789161.12</v>
      </c>
      <c r="H77" s="94">
        <f t="shared" ref="H77:H78" si="27">G77/D77</f>
        <v>0.51590000000000003</v>
      </c>
      <c r="I77" s="80">
        <f>I89+I83+I95+I101+I107</f>
        <v>1529673.23</v>
      </c>
      <c r="J77" s="70"/>
      <c r="K77" s="45"/>
      <c r="L77" s="1"/>
      <c r="M77" s="1"/>
    </row>
    <row r="78" spans="1:13" s="7" customFormat="1" x14ac:dyDescent="0.25">
      <c r="A78" s="97"/>
      <c r="B78" s="96" t="s">
        <v>37</v>
      </c>
      <c r="C78" s="80">
        <f t="shared" si="25"/>
        <v>170433.22</v>
      </c>
      <c r="D78" s="80">
        <f t="shared" si="25"/>
        <v>170433.22</v>
      </c>
      <c r="E78" s="80">
        <f t="shared" si="25"/>
        <v>114469.31</v>
      </c>
      <c r="F78" s="94">
        <f t="shared" si="26"/>
        <v>0.67159999999999997</v>
      </c>
      <c r="G78" s="80">
        <f>G90+G84+G96+G102+G108</f>
        <v>114469.31</v>
      </c>
      <c r="H78" s="94">
        <f t="shared" si="27"/>
        <v>0.67159999999999997</v>
      </c>
      <c r="I78" s="80">
        <f>I90+I84+I96+I102+I108</f>
        <v>170433.19</v>
      </c>
      <c r="J78" s="70"/>
      <c r="K78" s="45"/>
      <c r="L78" s="1"/>
      <c r="M78" s="1"/>
    </row>
    <row r="79" spans="1:13" s="7" customFormat="1" hidden="1" x14ac:dyDescent="0.25">
      <c r="A79" s="97"/>
      <c r="B79" s="96" t="s">
        <v>13</v>
      </c>
      <c r="C79" s="80"/>
      <c r="D79" s="80"/>
      <c r="E79" s="80"/>
      <c r="F79" s="84"/>
      <c r="G79" s="80"/>
      <c r="H79" s="84"/>
      <c r="I79" s="80"/>
      <c r="J79" s="70"/>
      <c r="K79" s="45"/>
      <c r="L79" s="1"/>
      <c r="M79" s="1"/>
    </row>
    <row r="80" spans="1:13" s="7" customFormat="1" hidden="1" x14ac:dyDescent="0.25">
      <c r="A80" s="97"/>
      <c r="B80" s="96" t="s">
        <v>5</v>
      </c>
      <c r="C80" s="80"/>
      <c r="D80" s="82"/>
      <c r="E80" s="80"/>
      <c r="F80" s="84"/>
      <c r="G80" s="80"/>
      <c r="H80" s="84"/>
      <c r="I80" s="23"/>
      <c r="J80" s="70"/>
      <c r="K80" s="45"/>
      <c r="L80" s="1"/>
      <c r="M80" s="1"/>
    </row>
    <row r="81" spans="1:13" s="29" customFormat="1" ht="50.25" customHeight="1" x14ac:dyDescent="0.25">
      <c r="A81" s="99" t="s">
        <v>56</v>
      </c>
      <c r="B81" s="100" t="s">
        <v>70</v>
      </c>
      <c r="C81" s="81">
        <f>SUM(C82:C86)</f>
        <v>1222666.2</v>
      </c>
      <c r="D81" s="81">
        <f>SUM(D82:D86)</f>
        <v>1222666.2</v>
      </c>
      <c r="E81" s="81">
        <f>SUM(E82:E86)</f>
        <v>895062.43</v>
      </c>
      <c r="F81" s="83">
        <f>E81/D81</f>
        <v>0.73209999999999997</v>
      </c>
      <c r="G81" s="81">
        <f>SUM(G82:G86)</f>
        <v>895062.45</v>
      </c>
      <c r="H81" s="83">
        <f>G81/D81</f>
        <v>0.73209999999999997</v>
      </c>
      <c r="I81" s="81">
        <f>SUM(I82:I86)</f>
        <v>1222666.2</v>
      </c>
      <c r="J81" s="192" t="s">
        <v>124</v>
      </c>
      <c r="K81" s="45"/>
      <c r="L81" s="1"/>
      <c r="M81" s="1"/>
    </row>
    <row r="82" spans="1:13" s="7" customFormat="1" x14ac:dyDescent="0.25">
      <c r="A82" s="95"/>
      <c r="B82" s="96" t="s">
        <v>4</v>
      </c>
      <c r="C82" s="23"/>
      <c r="D82" s="47"/>
      <c r="E82" s="23"/>
      <c r="F82" s="24"/>
      <c r="G82" s="23"/>
      <c r="H82" s="24"/>
      <c r="I82" s="151"/>
      <c r="J82" s="193"/>
      <c r="K82" s="45"/>
      <c r="L82" s="1"/>
      <c r="M82" s="1"/>
    </row>
    <row r="83" spans="1:13" s="7" customFormat="1" x14ac:dyDescent="0.25">
      <c r="A83" s="95"/>
      <c r="B83" s="96" t="s">
        <v>47</v>
      </c>
      <c r="C83" s="80">
        <f>245870.3+842302.5</f>
        <v>1088172.8</v>
      </c>
      <c r="D83" s="80">
        <f>245870.3+842302.5</f>
        <v>1088172.8</v>
      </c>
      <c r="E83" s="80">
        <v>781535.6</v>
      </c>
      <c r="F83" s="84">
        <f>E83/D83</f>
        <v>0.71819999999999995</v>
      </c>
      <c r="G83" s="80">
        <f>53903.62+727632</f>
        <v>781535.62</v>
      </c>
      <c r="H83" s="84">
        <f>G83/D83</f>
        <v>0.71819999999999995</v>
      </c>
      <c r="I83" s="80">
        <f>245870.3+842302.5</f>
        <v>1088172.8</v>
      </c>
      <c r="J83" s="193"/>
      <c r="K83" s="45"/>
      <c r="L83" s="1"/>
      <c r="M83" s="1"/>
    </row>
    <row r="84" spans="1:13" s="7" customFormat="1" x14ac:dyDescent="0.25">
      <c r="A84" s="95"/>
      <c r="B84" s="96" t="s">
        <v>37</v>
      </c>
      <c r="C84" s="80">
        <f>30388.6+104104.8</f>
        <v>134493.4</v>
      </c>
      <c r="D84" s="80">
        <f>30388.6+104104.8</f>
        <v>134493.4</v>
      </c>
      <c r="E84" s="80">
        <f>11199.61+102327.22</f>
        <v>113526.83</v>
      </c>
      <c r="F84" s="84">
        <f>E84/D84</f>
        <v>0.84409999999999996</v>
      </c>
      <c r="G84" s="80">
        <f>11199.61+102327.22</f>
        <v>113526.83</v>
      </c>
      <c r="H84" s="84">
        <f>G84/D84</f>
        <v>0.84409999999999996</v>
      </c>
      <c r="I84" s="80">
        <f>30388.6+104104.8</f>
        <v>134493.4</v>
      </c>
      <c r="J84" s="193"/>
      <c r="K84" s="45"/>
      <c r="L84" s="1"/>
      <c r="M84" s="1"/>
    </row>
    <row r="85" spans="1:13" s="7" customFormat="1" hidden="1" x14ac:dyDescent="0.25">
      <c r="A85" s="95"/>
      <c r="B85" s="96" t="s">
        <v>13</v>
      </c>
      <c r="C85" s="23"/>
      <c r="D85" s="23"/>
      <c r="E85" s="23"/>
      <c r="F85" s="24"/>
      <c r="G85" s="23"/>
      <c r="H85" s="24"/>
      <c r="I85" s="23"/>
      <c r="J85" s="193"/>
      <c r="K85" s="45"/>
      <c r="L85" s="1"/>
      <c r="M85" s="1"/>
    </row>
    <row r="86" spans="1:13" s="7" customFormat="1" hidden="1" x14ac:dyDescent="0.25">
      <c r="A86" s="95"/>
      <c r="B86" s="96" t="s">
        <v>5</v>
      </c>
      <c r="C86" s="23"/>
      <c r="D86" s="47"/>
      <c r="E86" s="23"/>
      <c r="F86" s="24"/>
      <c r="G86" s="23"/>
      <c r="H86" s="24"/>
      <c r="I86" s="23"/>
      <c r="J86" s="194"/>
      <c r="K86" s="45"/>
      <c r="L86" s="1"/>
      <c r="M86" s="1"/>
    </row>
    <row r="87" spans="1:13" s="29" customFormat="1" ht="40.5" x14ac:dyDescent="0.25">
      <c r="A87" s="99" t="s">
        <v>57</v>
      </c>
      <c r="B87" s="98" t="s">
        <v>87</v>
      </c>
      <c r="C87" s="81">
        <f>SUM(C88:C92)</f>
        <v>30960.9</v>
      </c>
      <c r="D87" s="81">
        <f>SUM(D88:D92)</f>
        <v>30960.9</v>
      </c>
      <c r="E87" s="81">
        <f>SUM(E88:E92)</f>
        <v>8568</v>
      </c>
      <c r="F87" s="83">
        <f>E87/D87</f>
        <v>0.2767</v>
      </c>
      <c r="G87" s="81">
        <f>SUM(G88:G92)</f>
        <v>8567.98</v>
      </c>
      <c r="H87" s="84">
        <f t="shared" ref="H87:H90" si="28">G87/D87</f>
        <v>0.2767</v>
      </c>
      <c r="I87" s="81">
        <f>SUM(I88:I92)</f>
        <v>30960.9</v>
      </c>
      <c r="J87" s="195" t="s">
        <v>109</v>
      </c>
      <c r="K87" s="45"/>
      <c r="L87" s="1"/>
      <c r="M87" s="1"/>
    </row>
    <row r="88" spans="1:13" s="7" customFormat="1" x14ac:dyDescent="0.25">
      <c r="A88" s="95"/>
      <c r="B88" s="96" t="s">
        <v>4</v>
      </c>
      <c r="C88" s="80"/>
      <c r="D88" s="82"/>
      <c r="E88" s="80"/>
      <c r="F88" s="84"/>
      <c r="G88" s="80"/>
      <c r="H88" s="84"/>
      <c r="I88" s="80"/>
      <c r="J88" s="196"/>
      <c r="K88" s="45"/>
      <c r="L88" s="1"/>
      <c r="M88" s="1"/>
    </row>
    <row r="89" spans="1:13" s="7" customFormat="1" x14ac:dyDescent="0.25">
      <c r="A89" s="95"/>
      <c r="B89" s="96" t="s">
        <v>47</v>
      </c>
      <c r="C89" s="80">
        <v>27555.200000000001</v>
      </c>
      <c r="D89" s="80">
        <v>27555.200000000001</v>
      </c>
      <c r="E89" s="80">
        <v>7625.52</v>
      </c>
      <c r="F89" s="84">
        <f>E89/D89</f>
        <v>0.2767</v>
      </c>
      <c r="G89" s="80">
        <v>7625.5</v>
      </c>
      <c r="H89" s="84">
        <f>G89/D89</f>
        <v>0.2767</v>
      </c>
      <c r="I89" s="80">
        <v>27555.200000000001</v>
      </c>
      <c r="J89" s="196"/>
      <c r="K89" s="45"/>
      <c r="L89" s="1"/>
      <c r="M89" s="1"/>
    </row>
    <row r="90" spans="1:13" s="7" customFormat="1" x14ac:dyDescent="0.25">
      <c r="A90" s="95"/>
      <c r="B90" s="96" t="s">
        <v>37</v>
      </c>
      <c r="C90" s="80">
        <v>3405.7</v>
      </c>
      <c r="D90" s="80">
        <v>3405.7</v>
      </c>
      <c r="E90" s="80">
        <v>942.48</v>
      </c>
      <c r="F90" s="84">
        <f>E90/D90</f>
        <v>0.2767</v>
      </c>
      <c r="G90" s="80">
        <v>942.48</v>
      </c>
      <c r="H90" s="84">
        <f t="shared" si="28"/>
        <v>0.2767</v>
      </c>
      <c r="I90" s="80">
        <v>3405.7</v>
      </c>
      <c r="J90" s="196"/>
      <c r="K90" s="45"/>
      <c r="L90" s="1"/>
      <c r="M90" s="1"/>
    </row>
    <row r="91" spans="1:13" s="7" customFormat="1" hidden="1" x14ac:dyDescent="0.25">
      <c r="A91" s="95"/>
      <c r="B91" s="96" t="s">
        <v>13</v>
      </c>
      <c r="C91" s="23"/>
      <c r="D91" s="23"/>
      <c r="E91" s="23"/>
      <c r="F91" s="24"/>
      <c r="G91" s="23"/>
      <c r="H91" s="24"/>
      <c r="I91" s="23">
        <v>0</v>
      </c>
      <c r="J91" s="196"/>
      <c r="K91" s="45"/>
      <c r="L91" s="1"/>
      <c r="M91" s="1"/>
    </row>
    <row r="92" spans="1:13" s="7" customFormat="1" ht="26.25" hidden="1" customHeight="1" x14ac:dyDescent="0.25">
      <c r="A92" s="95"/>
      <c r="B92" s="96" t="s">
        <v>5</v>
      </c>
      <c r="C92" s="23"/>
      <c r="D92" s="47"/>
      <c r="E92" s="23"/>
      <c r="F92" s="24"/>
      <c r="G92" s="23"/>
      <c r="H92" s="24"/>
      <c r="I92" s="23"/>
      <c r="J92" s="197"/>
      <c r="K92" s="45"/>
      <c r="L92" s="1"/>
      <c r="M92" s="1"/>
    </row>
    <row r="93" spans="1:13" s="7" customFormat="1" ht="40.5" x14ac:dyDescent="0.25">
      <c r="A93" s="99" t="s">
        <v>88</v>
      </c>
      <c r="B93" s="98" t="s">
        <v>89</v>
      </c>
      <c r="C93" s="81">
        <f>SUM(C94:C98)</f>
        <v>2214.39</v>
      </c>
      <c r="D93" s="81">
        <f>SUM(D94:D98)</f>
        <v>2214.39</v>
      </c>
      <c r="E93" s="74">
        <f>SUM(E94:E98)</f>
        <v>0</v>
      </c>
      <c r="F93" s="75">
        <f>E93/D93</f>
        <v>0</v>
      </c>
      <c r="G93" s="74">
        <f>SUM(G94:G98)</f>
        <v>0</v>
      </c>
      <c r="H93" s="24">
        <f t="shared" ref="H93" si="29">G93/D93</f>
        <v>0</v>
      </c>
      <c r="I93" s="81">
        <f>SUM(I94:I98)</f>
        <v>2214.3000000000002</v>
      </c>
      <c r="J93" s="195" t="s">
        <v>110</v>
      </c>
      <c r="K93" s="45"/>
      <c r="L93" s="1"/>
      <c r="M93" s="1"/>
    </row>
    <row r="94" spans="1:13" s="7" customFormat="1" x14ac:dyDescent="0.25">
      <c r="A94" s="95"/>
      <c r="B94" s="96" t="s">
        <v>4</v>
      </c>
      <c r="C94" s="80"/>
      <c r="D94" s="82"/>
      <c r="E94" s="23"/>
      <c r="F94" s="24"/>
      <c r="G94" s="23"/>
      <c r="H94" s="24"/>
      <c r="I94" s="80"/>
      <c r="J94" s="196"/>
      <c r="K94" s="45"/>
      <c r="L94" s="1"/>
      <c r="M94" s="1"/>
    </row>
    <row r="95" spans="1:13" s="7" customFormat="1" x14ac:dyDescent="0.25">
      <c r="A95" s="95"/>
      <c r="B95" s="96" t="s">
        <v>47</v>
      </c>
      <c r="C95" s="80">
        <v>1970.79</v>
      </c>
      <c r="D95" s="80">
        <v>1970.79</v>
      </c>
      <c r="E95" s="23"/>
      <c r="F95" s="24">
        <f>E95/D95</f>
        <v>0</v>
      </c>
      <c r="G95" s="23"/>
      <c r="H95" s="24">
        <f>G95/D95</f>
        <v>0</v>
      </c>
      <c r="I95" s="80">
        <v>1970.73</v>
      </c>
      <c r="J95" s="196"/>
      <c r="K95" s="45"/>
      <c r="L95" s="1"/>
      <c r="M95" s="1"/>
    </row>
    <row r="96" spans="1:13" s="7" customFormat="1" x14ac:dyDescent="0.25">
      <c r="A96" s="95"/>
      <c r="B96" s="96" t="s">
        <v>37</v>
      </c>
      <c r="C96" s="80">
        <v>243.6</v>
      </c>
      <c r="D96" s="80">
        <v>243.6</v>
      </c>
      <c r="E96" s="23"/>
      <c r="F96" s="24">
        <f>E96/D96</f>
        <v>0</v>
      </c>
      <c r="G96" s="23"/>
      <c r="H96" s="24">
        <f t="shared" ref="H96" si="30">G96/D96</f>
        <v>0</v>
      </c>
      <c r="I96" s="80">
        <v>243.57</v>
      </c>
      <c r="J96" s="196"/>
      <c r="K96" s="45"/>
      <c r="L96" s="1"/>
      <c r="M96" s="1"/>
    </row>
    <row r="97" spans="1:13" s="7" customFormat="1" hidden="1" x14ac:dyDescent="0.25">
      <c r="A97" s="95"/>
      <c r="B97" s="96" t="s">
        <v>13</v>
      </c>
      <c r="C97" s="23"/>
      <c r="D97" s="23"/>
      <c r="E97" s="23"/>
      <c r="F97" s="24"/>
      <c r="G97" s="23"/>
      <c r="H97" s="24"/>
      <c r="I97" s="80">
        <v>0</v>
      </c>
      <c r="J97" s="196"/>
      <c r="K97" s="45"/>
      <c r="L97" s="1"/>
      <c r="M97" s="1"/>
    </row>
    <row r="98" spans="1:13" s="7" customFormat="1" hidden="1" x14ac:dyDescent="0.25">
      <c r="A98" s="95"/>
      <c r="B98" s="96" t="s">
        <v>5</v>
      </c>
      <c r="C98" s="23"/>
      <c r="D98" s="47"/>
      <c r="E98" s="23"/>
      <c r="F98" s="24"/>
      <c r="G98" s="23"/>
      <c r="H98" s="24"/>
      <c r="I98" s="80"/>
      <c r="J98" s="197"/>
      <c r="K98" s="45"/>
      <c r="L98" s="1"/>
      <c r="M98" s="1"/>
    </row>
    <row r="99" spans="1:13" s="7" customFormat="1" ht="40.5" x14ac:dyDescent="0.25">
      <c r="A99" s="99" t="s">
        <v>90</v>
      </c>
      <c r="B99" s="98" t="s">
        <v>91</v>
      </c>
      <c r="C99" s="80">
        <f t="shared" ref="C99:I99" si="31">C100+C101+C102+C103+C104</f>
        <v>415585.19</v>
      </c>
      <c r="D99" s="81">
        <f t="shared" si="31"/>
        <v>415585.19</v>
      </c>
      <c r="E99" s="23">
        <f t="shared" si="31"/>
        <v>0</v>
      </c>
      <c r="F99" s="23">
        <f t="shared" si="31"/>
        <v>0</v>
      </c>
      <c r="G99" s="23">
        <f t="shared" si="31"/>
        <v>0</v>
      </c>
      <c r="H99" s="23">
        <f t="shared" si="31"/>
        <v>0</v>
      </c>
      <c r="I99" s="81">
        <f t="shared" si="31"/>
        <v>415585.19</v>
      </c>
      <c r="J99" s="154" t="s">
        <v>108</v>
      </c>
      <c r="K99" s="45"/>
      <c r="L99" s="1"/>
      <c r="M99" s="1"/>
    </row>
    <row r="100" spans="1:13" s="7" customFormat="1" x14ac:dyDescent="0.25">
      <c r="A100" s="95"/>
      <c r="B100" s="96" t="s">
        <v>4</v>
      </c>
      <c r="C100" s="23"/>
      <c r="D100" s="47"/>
      <c r="E100" s="23"/>
      <c r="F100" s="24"/>
      <c r="G100" s="23"/>
      <c r="H100" s="24"/>
      <c r="I100" s="80"/>
      <c r="J100" s="76"/>
      <c r="K100" s="45"/>
      <c r="L100" s="1"/>
      <c r="M100" s="1"/>
    </row>
    <row r="101" spans="1:13" s="7" customFormat="1" x14ac:dyDescent="0.25">
      <c r="A101" s="95"/>
      <c r="B101" s="96" t="s">
        <v>47</v>
      </c>
      <c r="C101" s="80">
        <f>150715.3+235734.2</f>
        <v>386449.5</v>
      </c>
      <c r="D101" s="80">
        <f>150715.3+235734.2</f>
        <v>386449.5</v>
      </c>
      <c r="E101" s="23"/>
      <c r="F101" s="24"/>
      <c r="G101" s="23"/>
      <c r="H101" s="24"/>
      <c r="I101" s="80">
        <f>150715.3+235734.2</f>
        <v>386449.5</v>
      </c>
      <c r="J101" s="76"/>
      <c r="K101" s="45"/>
      <c r="L101" s="1"/>
      <c r="M101" s="1"/>
    </row>
    <row r="102" spans="1:13" s="7" customFormat="1" x14ac:dyDescent="0.25">
      <c r="A102" s="95"/>
      <c r="B102" s="96" t="s">
        <v>37</v>
      </c>
      <c r="C102" s="80">
        <v>29135.69</v>
      </c>
      <c r="D102" s="80">
        <v>29135.69</v>
      </c>
      <c r="E102" s="23"/>
      <c r="F102" s="24"/>
      <c r="G102" s="23"/>
      <c r="H102" s="24"/>
      <c r="I102" s="80">
        <v>29135.69</v>
      </c>
      <c r="J102" s="76"/>
      <c r="K102" s="45"/>
      <c r="L102" s="1"/>
      <c r="M102" s="1"/>
    </row>
    <row r="103" spans="1:13" s="7" customFormat="1" hidden="1" x14ac:dyDescent="0.25">
      <c r="A103" s="95"/>
      <c r="B103" s="96" t="s">
        <v>13</v>
      </c>
      <c r="C103" s="23"/>
      <c r="D103" s="47"/>
      <c r="E103" s="23"/>
      <c r="F103" s="24"/>
      <c r="G103" s="23"/>
      <c r="H103" s="24"/>
      <c r="I103" s="80"/>
      <c r="J103" s="76"/>
      <c r="K103" s="45"/>
      <c r="L103" s="1"/>
      <c r="M103" s="1"/>
    </row>
    <row r="104" spans="1:13" s="7" customFormat="1" hidden="1" x14ac:dyDescent="0.25">
      <c r="A104" s="95"/>
      <c r="B104" s="96" t="s">
        <v>5</v>
      </c>
      <c r="C104" s="23"/>
      <c r="D104" s="47"/>
      <c r="E104" s="23"/>
      <c r="F104" s="24"/>
      <c r="G104" s="23"/>
      <c r="H104" s="24"/>
      <c r="I104" s="23"/>
      <c r="J104" s="76"/>
      <c r="K104" s="45"/>
      <c r="L104" s="1"/>
      <c r="M104" s="1"/>
    </row>
    <row r="105" spans="1:13" s="7" customFormat="1" ht="60.75" x14ac:dyDescent="0.25">
      <c r="A105" s="99" t="s">
        <v>95</v>
      </c>
      <c r="B105" s="101" t="s">
        <v>96</v>
      </c>
      <c r="C105" s="80">
        <f>C106+C107+C108+C109+C110</f>
        <v>28679.83</v>
      </c>
      <c r="D105" s="80">
        <f t="shared" ref="D105:H105" si="32">D106+D107+D108+D109+D110</f>
        <v>28679.83</v>
      </c>
      <c r="E105" s="23">
        <f t="shared" si="32"/>
        <v>0</v>
      </c>
      <c r="F105" s="23">
        <f t="shared" si="32"/>
        <v>0</v>
      </c>
      <c r="G105" s="23">
        <f t="shared" si="32"/>
        <v>0</v>
      </c>
      <c r="H105" s="23">
        <f t="shared" si="32"/>
        <v>0</v>
      </c>
      <c r="I105" s="80">
        <f t="shared" ref="I105" si="33">I106+I107+I108+I109+I110</f>
        <v>28679.83</v>
      </c>
      <c r="J105" s="154" t="s">
        <v>107</v>
      </c>
      <c r="K105" s="45"/>
      <c r="L105" s="1"/>
      <c r="M105" s="1"/>
    </row>
    <row r="106" spans="1:13" s="7" customFormat="1" x14ac:dyDescent="0.25">
      <c r="A106" s="95"/>
      <c r="B106" s="96" t="s">
        <v>4</v>
      </c>
      <c r="C106" s="23"/>
      <c r="D106" s="72"/>
      <c r="E106" s="23"/>
      <c r="F106" s="24"/>
      <c r="G106" s="23"/>
      <c r="H106" s="24"/>
      <c r="I106" s="151"/>
      <c r="J106" s="76"/>
      <c r="K106" s="45"/>
      <c r="L106" s="1"/>
      <c r="M106" s="1"/>
    </row>
    <row r="107" spans="1:13" s="7" customFormat="1" x14ac:dyDescent="0.25">
      <c r="A107" s="95"/>
      <c r="B107" s="96" t="s">
        <v>47</v>
      </c>
      <c r="C107" s="102">
        <v>25525</v>
      </c>
      <c r="D107" s="102">
        <v>25525</v>
      </c>
      <c r="E107" s="23"/>
      <c r="F107" s="24"/>
      <c r="G107" s="23"/>
      <c r="H107" s="24"/>
      <c r="I107" s="102">
        <v>25525</v>
      </c>
      <c r="J107" s="76"/>
      <c r="K107" s="45"/>
      <c r="L107" s="1"/>
      <c r="M107" s="1"/>
    </row>
    <row r="108" spans="1:13" s="7" customFormat="1" x14ac:dyDescent="0.25">
      <c r="A108" s="95"/>
      <c r="B108" s="96" t="s">
        <v>37</v>
      </c>
      <c r="C108" s="102">
        <v>3154.83</v>
      </c>
      <c r="D108" s="102">
        <v>3154.83</v>
      </c>
      <c r="E108" s="23"/>
      <c r="F108" s="24"/>
      <c r="G108" s="23"/>
      <c r="H108" s="24"/>
      <c r="I108" s="102">
        <v>3154.83</v>
      </c>
      <c r="J108" s="76"/>
      <c r="K108" s="45"/>
      <c r="L108" s="1"/>
      <c r="M108" s="1"/>
    </row>
    <row r="109" spans="1:13" s="7" customFormat="1" hidden="1" x14ac:dyDescent="0.25">
      <c r="A109" s="95"/>
      <c r="B109" s="96" t="s">
        <v>13</v>
      </c>
      <c r="C109" s="23"/>
      <c r="D109" s="72"/>
      <c r="E109" s="23"/>
      <c r="F109" s="24"/>
      <c r="G109" s="23"/>
      <c r="H109" s="24"/>
      <c r="I109" s="23"/>
      <c r="J109" s="76"/>
      <c r="K109" s="45"/>
      <c r="L109" s="1"/>
      <c r="M109" s="1"/>
    </row>
    <row r="110" spans="1:13" s="7" customFormat="1" hidden="1" x14ac:dyDescent="0.25">
      <c r="A110" s="95"/>
      <c r="B110" s="96" t="s">
        <v>5</v>
      </c>
      <c r="C110" s="23"/>
      <c r="D110" s="72"/>
      <c r="E110" s="23"/>
      <c r="F110" s="24"/>
      <c r="G110" s="23"/>
      <c r="H110" s="24"/>
      <c r="I110" s="23"/>
      <c r="J110" s="76"/>
      <c r="K110" s="45"/>
      <c r="L110" s="1"/>
      <c r="M110" s="1"/>
    </row>
    <row r="111" spans="1:13" s="29" customFormat="1" ht="71.25" customHeight="1" x14ac:dyDescent="0.25">
      <c r="A111" s="91" t="s">
        <v>52</v>
      </c>
      <c r="B111" s="92" t="s">
        <v>71</v>
      </c>
      <c r="C111" s="93">
        <f>SUM(C112:C116)</f>
        <v>99277.72</v>
      </c>
      <c r="D111" s="93">
        <f>SUM(D112:D116)</f>
        <v>99277.72</v>
      </c>
      <c r="E111" s="93">
        <f>SUM(E112:E116)</f>
        <v>8424.0400000000009</v>
      </c>
      <c r="F111" s="94">
        <f>E111/D111</f>
        <v>8.4900000000000003E-2</v>
      </c>
      <c r="G111" s="93">
        <f>SUM(G112:G116)</f>
        <v>8424.0400000000009</v>
      </c>
      <c r="H111" s="94">
        <f>G111/D111</f>
        <v>8.4900000000000003E-2</v>
      </c>
      <c r="I111" s="93">
        <f>SUM(I112:I116)</f>
        <v>94609.86</v>
      </c>
      <c r="J111" s="190"/>
      <c r="K111" s="45"/>
      <c r="L111" s="1"/>
      <c r="M111" s="1"/>
    </row>
    <row r="112" spans="1:13" s="7" customFormat="1" x14ac:dyDescent="0.25">
      <c r="A112" s="95"/>
      <c r="B112" s="96" t="s">
        <v>4</v>
      </c>
      <c r="C112" s="80">
        <f>C118</f>
        <v>0</v>
      </c>
      <c r="D112" s="80">
        <f>D118</f>
        <v>0</v>
      </c>
      <c r="E112" s="80">
        <f>E118</f>
        <v>0</v>
      </c>
      <c r="F112" s="84"/>
      <c r="G112" s="80"/>
      <c r="H112" s="84"/>
      <c r="I112" s="80"/>
      <c r="J112" s="190"/>
      <c r="K112" s="45"/>
      <c r="L112" s="1"/>
      <c r="M112" s="1"/>
    </row>
    <row r="113" spans="1:13" s="7" customFormat="1" x14ac:dyDescent="0.25">
      <c r="A113" s="95"/>
      <c r="B113" s="96" t="s">
        <v>47</v>
      </c>
      <c r="C113" s="80">
        <f>C119+C125</f>
        <v>70963.7</v>
      </c>
      <c r="D113" s="80">
        <f>D119+D125</f>
        <v>70963.7</v>
      </c>
      <c r="E113" s="80">
        <f t="shared" ref="C113:G116" si="34">E119</f>
        <v>6318.03</v>
      </c>
      <c r="F113" s="84">
        <f>E113/D113</f>
        <v>8.8999999999999996E-2</v>
      </c>
      <c r="G113" s="80">
        <f t="shared" si="34"/>
        <v>6318.03</v>
      </c>
      <c r="H113" s="84">
        <f>G113/D113</f>
        <v>8.8999999999999996E-2</v>
      </c>
      <c r="I113" s="80">
        <f>I119+I125</f>
        <v>70957.399999999994</v>
      </c>
      <c r="J113" s="190"/>
      <c r="K113" s="45"/>
      <c r="L113" s="1"/>
      <c r="M113" s="1"/>
    </row>
    <row r="114" spans="1:13" s="7" customFormat="1" x14ac:dyDescent="0.25">
      <c r="A114" s="87"/>
      <c r="B114" s="89" t="s">
        <v>37</v>
      </c>
      <c r="C114" s="86">
        <f>C120+C126</f>
        <v>28314.02</v>
      </c>
      <c r="D114" s="86">
        <f>D120+D126</f>
        <v>28314.02</v>
      </c>
      <c r="E114" s="80">
        <f t="shared" si="34"/>
        <v>2106.0100000000002</v>
      </c>
      <c r="F114" s="84">
        <f>E114/D114</f>
        <v>7.4399999999999994E-2</v>
      </c>
      <c r="G114" s="80">
        <f t="shared" si="34"/>
        <v>2106.0100000000002</v>
      </c>
      <c r="H114" s="84">
        <f>G114/D114</f>
        <v>7.4399999999999994E-2</v>
      </c>
      <c r="I114" s="86">
        <f>I120+I126</f>
        <v>23652.46</v>
      </c>
      <c r="J114" s="190"/>
      <c r="K114" s="45"/>
      <c r="L114" s="1"/>
      <c r="M114" s="1"/>
    </row>
    <row r="115" spans="1:13" s="7" customFormat="1" hidden="1" x14ac:dyDescent="0.25">
      <c r="A115" s="87"/>
      <c r="B115" s="89" t="s">
        <v>13</v>
      </c>
      <c r="C115" s="86">
        <f t="shared" si="34"/>
        <v>0</v>
      </c>
      <c r="D115" s="80">
        <f t="shared" si="34"/>
        <v>0</v>
      </c>
      <c r="E115" s="80">
        <f>E121</f>
        <v>0</v>
      </c>
      <c r="F115" s="84"/>
      <c r="G115" s="80">
        <f>G121</f>
        <v>0</v>
      </c>
      <c r="H115" s="84"/>
      <c r="I115" s="19">
        <f t="shared" ref="I115" si="35">I121</f>
        <v>0</v>
      </c>
      <c r="J115" s="190"/>
      <c r="K115" s="45"/>
      <c r="L115" s="1"/>
      <c r="M115" s="1"/>
    </row>
    <row r="116" spans="1:13" s="7" customFormat="1" hidden="1" x14ac:dyDescent="0.25">
      <c r="A116" s="77"/>
      <c r="B116" s="89" t="s">
        <v>5</v>
      </c>
      <c r="C116" s="19">
        <f t="shared" si="34"/>
        <v>0</v>
      </c>
      <c r="D116" s="23">
        <f t="shared" si="34"/>
        <v>0</v>
      </c>
      <c r="E116" s="23">
        <f>E122</f>
        <v>0</v>
      </c>
      <c r="F116" s="24"/>
      <c r="G116" s="23"/>
      <c r="H116" s="24"/>
      <c r="I116" s="19"/>
      <c r="J116" s="190"/>
      <c r="K116" s="45"/>
      <c r="L116" s="1"/>
      <c r="M116" s="1"/>
    </row>
    <row r="117" spans="1:13" s="30" customFormat="1" x14ac:dyDescent="0.25">
      <c r="A117" s="87" t="s">
        <v>53</v>
      </c>
      <c r="B117" s="88" t="s">
        <v>50</v>
      </c>
      <c r="C117" s="85">
        <f>SUM(C118:C122)</f>
        <v>13091.9</v>
      </c>
      <c r="D117" s="81">
        <f>SUM(D118:D122)</f>
        <v>13091.9</v>
      </c>
      <c r="E117" s="81">
        <f>SUM(E118:E122)</f>
        <v>8424.0400000000009</v>
      </c>
      <c r="F117" s="83">
        <f>E117/D117</f>
        <v>0.64349999999999996</v>
      </c>
      <c r="G117" s="81">
        <f>SUM(G118:G122)</f>
        <v>8424.0400000000009</v>
      </c>
      <c r="H117" s="83">
        <f>G117/D117</f>
        <v>0.64349999999999996</v>
      </c>
      <c r="I117" s="85">
        <f>SUM(I118:I122)</f>
        <v>8424.0400000000009</v>
      </c>
      <c r="J117" s="175" t="s">
        <v>111</v>
      </c>
      <c r="K117" s="45"/>
      <c r="L117" s="1"/>
      <c r="M117" s="1"/>
    </row>
    <row r="118" spans="1:13" s="7" customFormat="1" ht="25.5" customHeight="1" x14ac:dyDescent="0.25">
      <c r="A118" s="87"/>
      <c r="B118" s="89" t="s">
        <v>4</v>
      </c>
      <c r="C118" s="86"/>
      <c r="D118" s="82"/>
      <c r="E118" s="80"/>
      <c r="F118" s="84"/>
      <c r="G118" s="80"/>
      <c r="H118" s="84"/>
      <c r="I118" s="86"/>
      <c r="J118" s="175"/>
      <c r="K118" s="45"/>
      <c r="L118" s="1"/>
      <c r="M118" s="1"/>
    </row>
    <row r="119" spans="1:13" s="7" customFormat="1" ht="30.75" customHeight="1" x14ac:dyDescent="0.25">
      <c r="A119" s="87"/>
      <c r="B119" s="89" t="s">
        <v>47</v>
      </c>
      <c r="C119" s="86">
        <v>6324.33</v>
      </c>
      <c r="D119" s="80">
        <v>6324.33</v>
      </c>
      <c r="E119" s="80">
        <v>6318.03</v>
      </c>
      <c r="F119" s="84">
        <f>E119/D119</f>
        <v>0.999</v>
      </c>
      <c r="G119" s="80">
        <v>6318.03</v>
      </c>
      <c r="H119" s="84">
        <f>G119/D119</f>
        <v>0.999</v>
      </c>
      <c r="I119" s="86">
        <v>6318.03</v>
      </c>
      <c r="J119" s="175"/>
      <c r="K119" s="45"/>
      <c r="L119" s="1"/>
      <c r="M119" s="1"/>
    </row>
    <row r="120" spans="1:13" s="7" customFormat="1" ht="21" customHeight="1" x14ac:dyDescent="0.25">
      <c r="A120" s="87"/>
      <c r="B120" s="89" t="s">
        <v>37</v>
      </c>
      <c r="C120" s="86">
        <v>6767.57</v>
      </c>
      <c r="D120" s="80">
        <v>6767.57</v>
      </c>
      <c r="E120" s="80">
        <v>2106.0100000000002</v>
      </c>
      <c r="F120" s="84">
        <f>E120/D120</f>
        <v>0.31119999999999998</v>
      </c>
      <c r="G120" s="80">
        <v>2106.0100000000002</v>
      </c>
      <c r="H120" s="84">
        <f>G120/D120</f>
        <v>0.31119999999999998</v>
      </c>
      <c r="I120" s="86">
        <v>2106.0100000000002</v>
      </c>
      <c r="J120" s="175"/>
      <c r="K120" s="45"/>
      <c r="L120" s="1"/>
      <c r="M120" s="1"/>
    </row>
    <row r="121" spans="1:13" s="7" customFormat="1" ht="28.5" hidden="1" customHeight="1" x14ac:dyDescent="0.25">
      <c r="A121" s="87"/>
      <c r="B121" s="89" t="s">
        <v>13</v>
      </c>
      <c r="C121" s="86">
        <v>0</v>
      </c>
      <c r="D121" s="80">
        <v>0</v>
      </c>
      <c r="E121" s="23"/>
      <c r="F121" s="24"/>
      <c r="G121" s="23"/>
      <c r="H121" s="24">
        <v>0</v>
      </c>
      <c r="I121" s="86"/>
      <c r="J121" s="175"/>
      <c r="K121" s="45"/>
      <c r="L121" s="1"/>
      <c r="M121" s="1"/>
    </row>
    <row r="122" spans="1:13" s="7" customFormat="1" ht="28.5" hidden="1" customHeight="1" x14ac:dyDescent="0.25">
      <c r="A122" s="90"/>
      <c r="B122" s="89" t="s">
        <v>5</v>
      </c>
      <c r="C122" s="86"/>
      <c r="D122" s="82"/>
      <c r="E122" s="23"/>
      <c r="F122" s="24"/>
      <c r="G122" s="23"/>
      <c r="H122" s="24"/>
      <c r="I122" s="155"/>
      <c r="J122" s="175"/>
      <c r="K122" s="45"/>
      <c r="L122" s="1"/>
      <c r="M122" s="1"/>
    </row>
    <row r="123" spans="1:13" s="7" customFormat="1" x14ac:dyDescent="0.25">
      <c r="A123" s="87" t="s">
        <v>63</v>
      </c>
      <c r="B123" s="88" t="s">
        <v>64</v>
      </c>
      <c r="C123" s="85">
        <f>SUM(C124:C128)</f>
        <v>86185.82</v>
      </c>
      <c r="D123" s="81">
        <f>SUM(D124:D128)</f>
        <v>86185.82</v>
      </c>
      <c r="E123" s="74">
        <f>SUM(E124:E128)</f>
        <v>0</v>
      </c>
      <c r="F123" s="75">
        <f>E123/D123</f>
        <v>0</v>
      </c>
      <c r="G123" s="74">
        <f>SUM(G124:G128)</f>
        <v>0</v>
      </c>
      <c r="H123" s="75">
        <f>G123/D123</f>
        <v>0</v>
      </c>
      <c r="I123" s="85">
        <f>SUM(I124:I128)</f>
        <v>86185.82</v>
      </c>
      <c r="J123" s="195" t="s">
        <v>112</v>
      </c>
      <c r="K123" s="45"/>
      <c r="L123" s="1"/>
      <c r="M123" s="1"/>
    </row>
    <row r="124" spans="1:13" s="7" customFormat="1" x14ac:dyDescent="0.25">
      <c r="A124" s="87"/>
      <c r="B124" s="89" t="s">
        <v>4</v>
      </c>
      <c r="C124" s="86"/>
      <c r="D124" s="82"/>
      <c r="E124" s="23"/>
      <c r="F124" s="24"/>
      <c r="G124" s="23"/>
      <c r="H124" s="24"/>
      <c r="I124" s="86"/>
      <c r="J124" s="196"/>
      <c r="K124" s="45"/>
      <c r="L124" s="1"/>
      <c r="M124" s="1"/>
    </row>
    <row r="125" spans="1:13" s="7" customFormat="1" x14ac:dyDescent="0.25">
      <c r="A125" s="87"/>
      <c r="B125" s="89" t="s">
        <v>47</v>
      </c>
      <c r="C125" s="86">
        <v>64639.37</v>
      </c>
      <c r="D125" s="80">
        <v>64639.37</v>
      </c>
      <c r="E125" s="23">
        <v>0</v>
      </c>
      <c r="F125" s="24">
        <f>E125/D125</f>
        <v>0</v>
      </c>
      <c r="G125" s="23">
        <v>0</v>
      </c>
      <c r="H125" s="24">
        <f>G125/D125</f>
        <v>0</v>
      </c>
      <c r="I125" s="86">
        <f>D125-G125</f>
        <v>64639.37</v>
      </c>
      <c r="J125" s="196"/>
      <c r="K125" s="45"/>
      <c r="L125" s="1"/>
      <c r="M125" s="1"/>
    </row>
    <row r="126" spans="1:13" s="7" customFormat="1" x14ac:dyDescent="0.25">
      <c r="A126" s="87"/>
      <c r="B126" s="89" t="s">
        <v>37</v>
      </c>
      <c r="C126" s="86">
        <v>21546.45</v>
      </c>
      <c r="D126" s="80">
        <v>21546.45</v>
      </c>
      <c r="E126" s="23">
        <v>0</v>
      </c>
      <c r="F126" s="24">
        <f>E126/D126</f>
        <v>0</v>
      </c>
      <c r="G126" s="23">
        <v>0</v>
      </c>
      <c r="H126" s="24">
        <f>G126/D126</f>
        <v>0</v>
      </c>
      <c r="I126" s="86">
        <f>D126-G126</f>
        <v>21546.45</v>
      </c>
      <c r="J126" s="196"/>
      <c r="K126" s="45"/>
      <c r="L126" s="1"/>
      <c r="M126" s="1"/>
    </row>
    <row r="127" spans="1:13" s="7" customFormat="1" x14ac:dyDescent="0.25">
      <c r="A127" s="87"/>
      <c r="B127" s="89" t="s">
        <v>13</v>
      </c>
      <c r="C127" s="86">
        <v>0</v>
      </c>
      <c r="D127" s="80">
        <v>0</v>
      </c>
      <c r="E127" s="23"/>
      <c r="F127" s="24"/>
      <c r="G127" s="23"/>
      <c r="H127" s="24">
        <v>0</v>
      </c>
      <c r="I127" s="86"/>
      <c r="J127" s="196"/>
      <c r="K127" s="45"/>
      <c r="L127" s="1"/>
      <c r="M127" s="1"/>
    </row>
    <row r="128" spans="1:13" s="7" customFormat="1" x14ac:dyDescent="0.25">
      <c r="A128" s="90"/>
      <c r="B128" s="89" t="s">
        <v>5</v>
      </c>
      <c r="C128" s="86"/>
      <c r="D128" s="82"/>
      <c r="E128" s="23"/>
      <c r="F128" s="24"/>
      <c r="G128" s="23"/>
      <c r="H128" s="24"/>
      <c r="I128" s="155"/>
      <c r="J128" s="197"/>
      <c r="K128" s="45"/>
      <c r="L128" s="1"/>
      <c r="M128" s="1"/>
    </row>
    <row r="129" spans="1:13" s="28" customFormat="1" ht="57" customHeight="1" x14ac:dyDescent="0.25">
      <c r="A129" s="108" t="s">
        <v>40</v>
      </c>
      <c r="B129" s="92" t="s">
        <v>72</v>
      </c>
      <c r="C129" s="93">
        <f>SUM(C130:C134)</f>
        <v>38696.410000000003</v>
      </c>
      <c r="D129" s="93">
        <f t="shared" ref="D129" si="36">SUM(D130:D134)</f>
        <v>38700.85</v>
      </c>
      <c r="E129" s="93">
        <f>SUM(E130:E134)</f>
        <v>14897.78</v>
      </c>
      <c r="F129" s="94">
        <f t="shared" ref="F129:F138" si="37">E129/D129</f>
        <v>0.38490000000000002</v>
      </c>
      <c r="G129" s="93">
        <f>SUM(G130:G134)</f>
        <v>14892.16</v>
      </c>
      <c r="H129" s="94">
        <f t="shared" ref="H129:H138" si="38">G129/D129</f>
        <v>0.38479999999999998</v>
      </c>
      <c r="I129" s="93">
        <f>SUM(I130:I134)</f>
        <v>38700.730000000003</v>
      </c>
      <c r="J129" s="180"/>
      <c r="K129" s="45"/>
      <c r="L129" s="1"/>
      <c r="M129" s="1"/>
    </row>
    <row r="130" spans="1:13" s="6" customFormat="1" x14ac:dyDescent="0.25">
      <c r="A130" s="107"/>
      <c r="B130" s="96" t="s">
        <v>4</v>
      </c>
      <c r="C130" s="80">
        <f>C136+C142+C148+C154</f>
        <v>31334.73</v>
      </c>
      <c r="D130" s="80">
        <f>D136+D142+D148+D154</f>
        <v>31334.73</v>
      </c>
      <c r="E130" s="80">
        <f>E136+E142+E148+E154</f>
        <v>9901.5400000000009</v>
      </c>
      <c r="F130" s="84">
        <f t="shared" si="37"/>
        <v>0.316</v>
      </c>
      <c r="G130" s="80">
        <f>G136+G142+G148+G154</f>
        <v>9901.5400000000009</v>
      </c>
      <c r="H130" s="84">
        <f t="shared" si="38"/>
        <v>0.316</v>
      </c>
      <c r="I130" s="80">
        <f>I136+I142+I148+I154</f>
        <v>31334.73</v>
      </c>
      <c r="J130" s="180"/>
      <c r="K130" s="45"/>
      <c r="L130" s="1"/>
      <c r="M130" s="1"/>
    </row>
    <row r="131" spans="1:13" s="6" customFormat="1" x14ac:dyDescent="0.25">
      <c r="A131" s="107"/>
      <c r="B131" s="96" t="s">
        <v>36</v>
      </c>
      <c r="C131" s="80">
        <f>C137+C143+C149+C155</f>
        <v>7101.89</v>
      </c>
      <c r="D131" s="80">
        <f t="shared" ref="C131:D134" si="39">D137+D143+D149+D155</f>
        <v>7101.89</v>
      </c>
      <c r="E131" s="80">
        <f>E137+E143+E149+E155</f>
        <v>4856.3500000000004</v>
      </c>
      <c r="F131" s="84">
        <f t="shared" si="37"/>
        <v>0.68379999999999996</v>
      </c>
      <c r="G131" s="80">
        <f t="shared" ref="G131" si="40">G137+G143+G149+G155</f>
        <v>4850.7299999999996</v>
      </c>
      <c r="H131" s="84">
        <f t="shared" si="38"/>
        <v>0.68300000000000005</v>
      </c>
      <c r="I131" s="80">
        <f t="shared" ref="I131" si="41">I137+I143+I149+I155</f>
        <v>7101.77</v>
      </c>
      <c r="J131" s="180"/>
      <c r="K131" s="45"/>
      <c r="L131" s="1"/>
      <c r="M131" s="1"/>
    </row>
    <row r="132" spans="1:13" s="6" customFormat="1" x14ac:dyDescent="0.25">
      <c r="A132" s="107"/>
      <c r="B132" s="96" t="s">
        <v>37</v>
      </c>
      <c r="C132" s="80">
        <f t="shared" si="39"/>
        <v>259.79000000000002</v>
      </c>
      <c r="D132" s="80">
        <f t="shared" si="39"/>
        <v>264.23</v>
      </c>
      <c r="E132" s="80">
        <f t="shared" ref="E132:G132" si="42">E138+E144+E150+E156</f>
        <v>139.88999999999999</v>
      </c>
      <c r="F132" s="84">
        <f t="shared" si="37"/>
        <v>0.52939999999999998</v>
      </c>
      <c r="G132" s="80">
        <f t="shared" si="42"/>
        <v>139.88999999999999</v>
      </c>
      <c r="H132" s="84">
        <f t="shared" si="38"/>
        <v>0.52939999999999998</v>
      </c>
      <c r="I132" s="80">
        <f t="shared" ref="I132" si="43">I138+I144+I150+I156</f>
        <v>264.23</v>
      </c>
      <c r="J132" s="180"/>
      <c r="K132" s="45"/>
      <c r="L132" s="1"/>
      <c r="M132" s="1"/>
    </row>
    <row r="133" spans="1:13" s="6" customFormat="1" hidden="1" x14ac:dyDescent="0.25">
      <c r="A133" s="107"/>
      <c r="B133" s="96" t="s">
        <v>13</v>
      </c>
      <c r="C133" s="80">
        <f t="shared" si="39"/>
        <v>0</v>
      </c>
      <c r="D133" s="80">
        <f t="shared" si="39"/>
        <v>0</v>
      </c>
      <c r="E133" s="80">
        <f t="shared" ref="E133:G133" si="44">E139+E145+E151+E157</f>
        <v>0</v>
      </c>
      <c r="F133" s="84"/>
      <c r="G133" s="80">
        <f t="shared" si="44"/>
        <v>0</v>
      </c>
      <c r="H133" s="84"/>
      <c r="I133" s="80">
        <f t="shared" ref="I133" si="45">I139+I145+I151+I157</f>
        <v>0</v>
      </c>
      <c r="J133" s="180"/>
      <c r="K133" s="45"/>
      <c r="L133" s="1"/>
      <c r="M133" s="1"/>
    </row>
    <row r="134" spans="1:13" s="6" customFormat="1" hidden="1" collapsed="1" x14ac:dyDescent="0.25">
      <c r="A134" s="107"/>
      <c r="B134" s="96" t="s">
        <v>5</v>
      </c>
      <c r="C134" s="80">
        <f t="shared" si="39"/>
        <v>0</v>
      </c>
      <c r="D134" s="80">
        <f t="shared" si="39"/>
        <v>0</v>
      </c>
      <c r="E134" s="80">
        <f t="shared" ref="E134:G134" si="46">E140+E146+E152+E158</f>
        <v>0</v>
      </c>
      <c r="F134" s="84"/>
      <c r="G134" s="80">
        <f t="shared" si="46"/>
        <v>0</v>
      </c>
      <c r="H134" s="84"/>
      <c r="I134" s="23">
        <f t="shared" ref="I134" si="47">I140+I146+I152+I158</f>
        <v>0</v>
      </c>
      <c r="J134" s="180"/>
      <c r="K134" s="45"/>
      <c r="L134" s="1"/>
      <c r="M134" s="1"/>
    </row>
    <row r="135" spans="1:13" s="31" customFormat="1" ht="70.5" customHeight="1" x14ac:dyDescent="0.25">
      <c r="A135" s="97" t="s">
        <v>41</v>
      </c>
      <c r="B135" s="98" t="s">
        <v>74</v>
      </c>
      <c r="C135" s="81">
        <f t="shared" ref="C135:E135" si="48">SUM(C136:C140)</f>
        <v>5280.19</v>
      </c>
      <c r="D135" s="81">
        <f t="shared" si="48"/>
        <v>5284.63</v>
      </c>
      <c r="E135" s="81">
        <f t="shared" si="48"/>
        <v>2797.75</v>
      </c>
      <c r="F135" s="83">
        <f>E135/D135</f>
        <v>0.52939999999999998</v>
      </c>
      <c r="G135" s="81">
        <f>SUM(G136:G140)</f>
        <v>2797.75</v>
      </c>
      <c r="H135" s="83">
        <f t="shared" si="38"/>
        <v>0.52939999999999998</v>
      </c>
      <c r="I135" s="81">
        <f>I136+I137+I138</f>
        <v>5284.63</v>
      </c>
      <c r="J135" s="181" t="s">
        <v>113</v>
      </c>
      <c r="K135" s="45"/>
      <c r="L135" s="1"/>
      <c r="M135" s="1"/>
    </row>
    <row r="136" spans="1:13" s="6" customFormat="1" x14ac:dyDescent="0.25">
      <c r="A136" s="97"/>
      <c r="B136" s="96" t="s">
        <v>49</v>
      </c>
      <c r="C136" s="80">
        <v>248.63</v>
      </c>
      <c r="D136" s="80">
        <v>248.63</v>
      </c>
      <c r="E136" s="80">
        <v>131.63</v>
      </c>
      <c r="F136" s="83">
        <f>E136/D136</f>
        <v>0.52939999999999998</v>
      </c>
      <c r="G136" s="80">
        <v>131.63</v>
      </c>
      <c r="H136" s="83">
        <f>G136/D136</f>
        <v>0.52939999999999998</v>
      </c>
      <c r="I136" s="80">
        <f>D136</f>
        <v>248.63</v>
      </c>
      <c r="J136" s="181"/>
      <c r="K136" s="45"/>
      <c r="L136" s="1"/>
      <c r="M136" s="1"/>
    </row>
    <row r="137" spans="1:13" s="6" customFormat="1" x14ac:dyDescent="0.25">
      <c r="A137" s="97"/>
      <c r="B137" s="96" t="s">
        <v>47</v>
      </c>
      <c r="C137" s="80">
        <v>4771.7700000000004</v>
      </c>
      <c r="D137" s="80">
        <v>4771.7700000000004</v>
      </c>
      <c r="E137" s="80">
        <v>2526.23</v>
      </c>
      <c r="F137" s="83">
        <f>E137/D137</f>
        <v>0.52939999999999998</v>
      </c>
      <c r="G137" s="80">
        <v>2526.23</v>
      </c>
      <c r="H137" s="83">
        <f>G137/D137</f>
        <v>0.52939999999999998</v>
      </c>
      <c r="I137" s="80">
        <f t="shared" ref="I137:I138" si="49">D137</f>
        <v>4771.7700000000004</v>
      </c>
      <c r="J137" s="181"/>
      <c r="K137" s="45"/>
      <c r="L137" s="1"/>
      <c r="M137" s="1"/>
    </row>
    <row r="138" spans="1:13" s="6" customFormat="1" ht="42.75" customHeight="1" x14ac:dyDescent="0.25">
      <c r="A138" s="97"/>
      <c r="B138" s="96" t="s">
        <v>37</v>
      </c>
      <c r="C138" s="80">
        <v>259.79000000000002</v>
      </c>
      <c r="D138" s="80">
        <v>264.23</v>
      </c>
      <c r="E138" s="80">
        <v>139.88999999999999</v>
      </c>
      <c r="F138" s="84">
        <f t="shared" si="37"/>
        <v>0.52939999999999998</v>
      </c>
      <c r="G138" s="80">
        <v>139.88999999999999</v>
      </c>
      <c r="H138" s="83">
        <f t="shared" si="38"/>
        <v>0.52939999999999998</v>
      </c>
      <c r="I138" s="80">
        <f t="shared" si="49"/>
        <v>264.23</v>
      </c>
      <c r="J138" s="181"/>
      <c r="K138" s="45"/>
      <c r="L138" s="1"/>
      <c r="M138" s="1"/>
    </row>
    <row r="139" spans="1:13" s="6" customFormat="1" ht="26.25" customHeight="1" x14ac:dyDescent="0.25">
      <c r="A139" s="97"/>
      <c r="B139" s="96" t="s">
        <v>13</v>
      </c>
      <c r="C139" s="23"/>
      <c r="D139" s="47"/>
      <c r="E139" s="23"/>
      <c r="F139" s="24"/>
      <c r="G139" s="23"/>
      <c r="H139" s="24"/>
      <c r="I139" s="49"/>
      <c r="J139" s="181"/>
      <c r="K139" s="45"/>
      <c r="L139" s="1"/>
      <c r="M139" s="1"/>
    </row>
    <row r="140" spans="1:13" s="6" customFormat="1" ht="43.5" customHeight="1" collapsed="1" x14ac:dyDescent="0.25">
      <c r="A140" s="97"/>
      <c r="B140" s="96" t="s">
        <v>5</v>
      </c>
      <c r="C140" s="23"/>
      <c r="D140" s="47"/>
      <c r="E140" s="23"/>
      <c r="F140" s="24"/>
      <c r="G140" s="23"/>
      <c r="H140" s="24"/>
      <c r="I140" s="49"/>
      <c r="J140" s="182"/>
      <c r="K140" s="45"/>
      <c r="L140" s="1"/>
      <c r="M140" s="1"/>
    </row>
    <row r="141" spans="1:13" s="31" customFormat="1" ht="129" customHeight="1" x14ac:dyDescent="0.25">
      <c r="A141" s="97" t="s">
        <v>42</v>
      </c>
      <c r="B141" s="98" t="s">
        <v>65</v>
      </c>
      <c r="C141" s="81">
        <f t="shared" ref="C141" si="50">SUM(C142:C146)</f>
        <v>11</v>
      </c>
      <c r="D141" s="81">
        <f>SUM(D142:D146)</f>
        <v>11</v>
      </c>
      <c r="E141" s="81">
        <f>SUM(E142:E146)</f>
        <v>11</v>
      </c>
      <c r="F141" s="84">
        <f>E141/D141</f>
        <v>1</v>
      </c>
      <c r="G141" s="81">
        <f>G142+G143+G144+G145+G146</f>
        <v>5.5</v>
      </c>
      <c r="H141" s="83">
        <f t="shared" ref="H141:H149" si="51">G141/D141</f>
        <v>0.5</v>
      </c>
      <c r="I141" s="165">
        <f>D141</f>
        <v>11</v>
      </c>
      <c r="J141" s="172" t="s">
        <v>75</v>
      </c>
      <c r="K141" s="45"/>
      <c r="L141" s="1"/>
      <c r="M141" s="1"/>
    </row>
    <row r="142" spans="1:13" s="6" customFormat="1" x14ac:dyDescent="0.25">
      <c r="A142" s="97"/>
      <c r="B142" s="96" t="s">
        <v>4</v>
      </c>
      <c r="C142" s="80"/>
      <c r="D142" s="80"/>
      <c r="E142" s="80"/>
      <c r="F142" s="84"/>
      <c r="G142" s="80"/>
      <c r="H142" s="84"/>
      <c r="I142" s="166"/>
      <c r="J142" s="233"/>
      <c r="K142" s="45"/>
      <c r="L142" s="1"/>
      <c r="M142" s="1"/>
    </row>
    <row r="143" spans="1:13" s="6" customFormat="1" x14ac:dyDescent="0.25">
      <c r="A143" s="97"/>
      <c r="B143" s="96" t="s">
        <v>36</v>
      </c>
      <c r="C143" s="80">
        <v>11</v>
      </c>
      <c r="D143" s="80">
        <v>11</v>
      </c>
      <c r="E143" s="80">
        <v>11</v>
      </c>
      <c r="F143" s="84">
        <f>E143/D143</f>
        <v>1</v>
      </c>
      <c r="G143" s="80">
        <v>5.5</v>
      </c>
      <c r="H143" s="84">
        <f t="shared" si="51"/>
        <v>0.5</v>
      </c>
      <c r="I143" s="165">
        <f>D143</f>
        <v>11</v>
      </c>
      <c r="J143" s="233"/>
      <c r="K143" s="45"/>
      <c r="L143" s="1"/>
      <c r="M143" s="1"/>
    </row>
    <row r="144" spans="1:13" s="6" customFormat="1" ht="27.75" hidden="1" customHeight="1" x14ac:dyDescent="0.25">
      <c r="A144" s="97"/>
      <c r="B144" s="96" t="s">
        <v>37</v>
      </c>
      <c r="C144" s="80"/>
      <c r="D144" s="80"/>
      <c r="E144" s="80"/>
      <c r="F144" s="84"/>
      <c r="G144" s="80"/>
      <c r="H144" s="84"/>
      <c r="I144" s="166"/>
      <c r="J144" s="233"/>
      <c r="K144" s="45"/>
      <c r="L144" s="1"/>
      <c r="M144" s="1"/>
    </row>
    <row r="145" spans="1:13" s="6" customFormat="1" hidden="1" x14ac:dyDescent="0.25">
      <c r="A145" s="97"/>
      <c r="B145" s="96" t="s">
        <v>13</v>
      </c>
      <c r="C145" s="80"/>
      <c r="D145" s="80"/>
      <c r="E145" s="80"/>
      <c r="F145" s="84"/>
      <c r="G145" s="80"/>
      <c r="H145" s="84"/>
      <c r="I145" s="166"/>
      <c r="J145" s="233"/>
      <c r="K145" s="45"/>
      <c r="L145" s="1"/>
      <c r="M145" s="1"/>
    </row>
    <row r="146" spans="1:13" s="6" customFormat="1" hidden="1" collapsed="1" x14ac:dyDescent="0.25">
      <c r="A146" s="97"/>
      <c r="B146" s="96" t="s">
        <v>5</v>
      </c>
      <c r="C146" s="80"/>
      <c r="D146" s="80"/>
      <c r="E146" s="80"/>
      <c r="F146" s="84"/>
      <c r="G146" s="80"/>
      <c r="H146" s="84"/>
      <c r="I146" s="166"/>
      <c r="J146" s="234"/>
      <c r="K146" s="45"/>
      <c r="L146" s="1"/>
      <c r="M146" s="1"/>
    </row>
    <row r="147" spans="1:13" s="32" customFormat="1" ht="240" customHeight="1" outlineLevel="1" x14ac:dyDescent="0.25">
      <c r="A147" s="97" t="s">
        <v>43</v>
      </c>
      <c r="B147" s="98" t="s">
        <v>66</v>
      </c>
      <c r="C147" s="81">
        <f>SUM(C148:C152)</f>
        <v>33405.22</v>
      </c>
      <c r="D147" s="81">
        <f>SUM(D148:D152)</f>
        <v>33405.22</v>
      </c>
      <c r="E147" s="81">
        <f t="shared" ref="E147" si="52">SUM(E148:E152)</f>
        <v>12089.03</v>
      </c>
      <c r="F147" s="83">
        <f t="shared" ref="F147:F149" si="53">E147/D147</f>
        <v>0.3619</v>
      </c>
      <c r="G147" s="81">
        <f>SUM(G148:G152)</f>
        <v>12088.91</v>
      </c>
      <c r="H147" s="83">
        <f t="shared" si="51"/>
        <v>0.3619</v>
      </c>
      <c r="I147" s="80">
        <f>I148+I149</f>
        <v>33405.1</v>
      </c>
      <c r="J147" s="188" t="s">
        <v>114</v>
      </c>
      <c r="K147" s="45"/>
      <c r="L147" s="1"/>
      <c r="M147" s="1"/>
    </row>
    <row r="148" spans="1:13" s="6" customFormat="1" outlineLevel="1" x14ac:dyDescent="0.25">
      <c r="A148" s="97"/>
      <c r="B148" s="96" t="s">
        <v>4</v>
      </c>
      <c r="C148" s="80">
        <f>3552.7+27533.4</f>
        <v>31086.1</v>
      </c>
      <c r="D148" s="80">
        <f>3552.7+27533.4</f>
        <v>31086.1</v>
      </c>
      <c r="E148" s="80">
        <f>1776.35+7993.56</f>
        <v>9769.91</v>
      </c>
      <c r="F148" s="84">
        <f t="shared" si="53"/>
        <v>0.31430000000000002</v>
      </c>
      <c r="G148" s="80">
        <f>1776.35+7993.56</f>
        <v>9769.91</v>
      </c>
      <c r="H148" s="84">
        <f t="shared" si="51"/>
        <v>0.31430000000000002</v>
      </c>
      <c r="I148" s="80">
        <f>D148</f>
        <v>31086.1</v>
      </c>
      <c r="J148" s="189"/>
      <c r="K148" s="45"/>
      <c r="L148" s="1"/>
      <c r="M148" s="1"/>
    </row>
    <row r="149" spans="1:13" s="6" customFormat="1" outlineLevel="1" x14ac:dyDescent="0.25">
      <c r="A149" s="97"/>
      <c r="B149" s="96" t="s">
        <v>36</v>
      </c>
      <c r="C149" s="80">
        <v>2319.12</v>
      </c>
      <c r="D149" s="80">
        <v>2319.12</v>
      </c>
      <c r="E149" s="80">
        <v>2319.12</v>
      </c>
      <c r="F149" s="83">
        <f t="shared" si="53"/>
        <v>1</v>
      </c>
      <c r="G149" s="80">
        <v>2319</v>
      </c>
      <c r="H149" s="83">
        <f t="shared" si="51"/>
        <v>0.99990000000000001</v>
      </c>
      <c r="I149" s="80">
        <v>2319</v>
      </c>
      <c r="J149" s="189"/>
      <c r="K149" s="45"/>
      <c r="L149" s="1"/>
      <c r="M149" s="1"/>
    </row>
    <row r="150" spans="1:13" s="6" customFormat="1" outlineLevel="1" x14ac:dyDescent="0.25">
      <c r="A150" s="97"/>
      <c r="B150" s="96" t="s">
        <v>37</v>
      </c>
      <c r="C150" s="80"/>
      <c r="D150" s="80"/>
      <c r="E150" s="80"/>
      <c r="F150" s="84"/>
      <c r="G150" s="80"/>
      <c r="H150" s="84"/>
      <c r="I150" s="49"/>
      <c r="J150" s="189"/>
      <c r="K150" s="45"/>
      <c r="L150" s="1"/>
      <c r="M150" s="1"/>
    </row>
    <row r="151" spans="1:13" s="6" customFormat="1" outlineLevel="1" x14ac:dyDescent="0.25">
      <c r="A151" s="97"/>
      <c r="B151" s="96" t="s">
        <v>13</v>
      </c>
      <c r="C151" s="80"/>
      <c r="D151" s="82"/>
      <c r="E151" s="80"/>
      <c r="F151" s="84"/>
      <c r="G151" s="80"/>
      <c r="H151" s="84"/>
      <c r="I151" s="49"/>
      <c r="J151" s="189"/>
      <c r="K151" s="45"/>
      <c r="L151" s="1"/>
      <c r="M151" s="1"/>
    </row>
    <row r="152" spans="1:13" s="6" customFormat="1" ht="27.75" customHeight="1" outlineLevel="1" collapsed="1" x14ac:dyDescent="0.25">
      <c r="A152" s="97"/>
      <c r="B152" s="96" t="s">
        <v>5</v>
      </c>
      <c r="C152" s="80"/>
      <c r="D152" s="82"/>
      <c r="E152" s="80"/>
      <c r="F152" s="84"/>
      <c r="G152" s="80"/>
      <c r="H152" s="84"/>
      <c r="I152" s="49"/>
      <c r="J152" s="189"/>
      <c r="K152" s="45"/>
      <c r="L152" s="1"/>
      <c r="M152" s="1"/>
    </row>
    <row r="153" spans="1:13" s="78" customFormat="1" ht="48" hidden="1" customHeight="1" x14ac:dyDescent="0.25">
      <c r="A153" s="97" t="s">
        <v>44</v>
      </c>
      <c r="B153" s="98" t="s">
        <v>67</v>
      </c>
      <c r="C153" s="74">
        <f t="shared" ref="C153:E153" si="54">SUM(C154:C158)</f>
        <v>0</v>
      </c>
      <c r="D153" s="74">
        <f t="shared" si="54"/>
        <v>0</v>
      </c>
      <c r="E153" s="74">
        <f t="shared" si="54"/>
        <v>0</v>
      </c>
      <c r="F153" s="24"/>
      <c r="G153" s="74">
        <f>SUM(G154:G158)</f>
        <v>0</v>
      </c>
      <c r="H153" s="75"/>
      <c r="I153" s="23">
        <f>I154</f>
        <v>0</v>
      </c>
      <c r="J153" s="175" t="s">
        <v>69</v>
      </c>
      <c r="K153" s="45"/>
      <c r="L153" s="1"/>
      <c r="M153" s="1"/>
    </row>
    <row r="154" spans="1:13" s="6" customFormat="1" ht="27.75" hidden="1" customHeight="1" x14ac:dyDescent="0.25">
      <c r="A154" s="97"/>
      <c r="B154" s="96" t="s">
        <v>4</v>
      </c>
      <c r="C154" s="23"/>
      <c r="D154" s="23"/>
      <c r="E154" s="23"/>
      <c r="F154" s="24"/>
      <c r="G154" s="23"/>
      <c r="H154" s="24"/>
      <c r="I154" s="23"/>
      <c r="J154" s="175"/>
      <c r="K154" s="45"/>
      <c r="L154" s="1"/>
      <c r="M154" s="1"/>
    </row>
    <row r="155" spans="1:13" s="6" customFormat="1" ht="27.75" hidden="1" customHeight="1" x14ac:dyDescent="0.25">
      <c r="A155" s="97"/>
      <c r="B155" s="96" t="s">
        <v>36</v>
      </c>
      <c r="C155" s="23"/>
      <c r="D155" s="23"/>
      <c r="E155" s="23"/>
      <c r="F155" s="24"/>
      <c r="G155" s="23"/>
      <c r="H155" s="24"/>
      <c r="I155" s="49"/>
      <c r="J155" s="175"/>
      <c r="K155" s="45"/>
      <c r="L155" s="1"/>
      <c r="M155" s="1"/>
    </row>
    <row r="156" spans="1:13" s="6" customFormat="1" ht="29.25" hidden="1" customHeight="1" x14ac:dyDescent="0.25">
      <c r="A156" s="97"/>
      <c r="B156" s="96" t="s">
        <v>37</v>
      </c>
      <c r="C156" s="23"/>
      <c r="D156" s="23"/>
      <c r="E156" s="23"/>
      <c r="F156" s="24"/>
      <c r="G156" s="23"/>
      <c r="H156" s="24"/>
      <c r="I156" s="49"/>
      <c r="J156" s="175"/>
      <c r="K156" s="45"/>
      <c r="L156" s="1"/>
      <c r="M156" s="1"/>
    </row>
    <row r="157" spans="1:13" s="6" customFormat="1" ht="27.75" hidden="1" customHeight="1" x14ac:dyDescent="0.25">
      <c r="A157" s="97"/>
      <c r="B157" s="96" t="s">
        <v>13</v>
      </c>
      <c r="C157" s="23"/>
      <c r="D157" s="47"/>
      <c r="E157" s="23"/>
      <c r="F157" s="24"/>
      <c r="G157" s="23"/>
      <c r="H157" s="24"/>
      <c r="I157" s="49"/>
      <c r="J157" s="175"/>
      <c r="K157" s="45"/>
      <c r="L157" s="1"/>
      <c r="M157" s="1"/>
    </row>
    <row r="158" spans="1:13" s="6" customFormat="1" ht="27.75" hidden="1" customHeight="1" x14ac:dyDescent="0.25">
      <c r="A158" s="97"/>
      <c r="B158" s="96" t="s">
        <v>5</v>
      </c>
      <c r="C158" s="23"/>
      <c r="D158" s="47"/>
      <c r="E158" s="23"/>
      <c r="F158" s="24"/>
      <c r="G158" s="23"/>
      <c r="H158" s="24"/>
      <c r="I158" s="49"/>
      <c r="J158" s="175"/>
      <c r="K158" s="45"/>
      <c r="L158" s="1"/>
      <c r="M158" s="1"/>
    </row>
    <row r="159" spans="1:13" s="27" customFormat="1" x14ac:dyDescent="0.25">
      <c r="A159" s="225" t="s">
        <v>20</v>
      </c>
      <c r="B159" s="218" t="s">
        <v>101</v>
      </c>
      <c r="C159" s="179">
        <f>SUM(C161:C165)</f>
        <v>430638.52</v>
      </c>
      <c r="D159" s="179">
        <f>SUM(D161:D165)</f>
        <v>386131.39</v>
      </c>
      <c r="E159" s="231">
        <f>SUM(E161:E165)</f>
        <v>111576.77</v>
      </c>
      <c r="F159" s="205">
        <f>E159/D159</f>
        <v>0.28899999999999998</v>
      </c>
      <c r="G159" s="179">
        <f>SUM(G161:G165)</f>
        <v>111071.84</v>
      </c>
      <c r="H159" s="205">
        <f>G159/D159</f>
        <v>0.28770000000000001</v>
      </c>
      <c r="I159" s="179">
        <f>I161+I162+I163+I164+I165</f>
        <v>344887.03</v>
      </c>
      <c r="J159" s="189" t="s">
        <v>127</v>
      </c>
      <c r="K159" s="45"/>
      <c r="L159" s="1"/>
      <c r="M159" s="1"/>
    </row>
    <row r="160" spans="1:13" s="27" customFormat="1" ht="408.75" customHeight="1" x14ac:dyDescent="0.25">
      <c r="A160" s="225"/>
      <c r="B160" s="218"/>
      <c r="C160" s="179"/>
      <c r="D160" s="179"/>
      <c r="E160" s="232"/>
      <c r="F160" s="205"/>
      <c r="G160" s="179"/>
      <c r="H160" s="205"/>
      <c r="I160" s="179"/>
      <c r="J160" s="189"/>
      <c r="K160" s="45"/>
      <c r="L160" s="1"/>
      <c r="M160" s="1"/>
    </row>
    <row r="161" spans="1:13" s="3" customFormat="1" ht="408.75" customHeight="1" x14ac:dyDescent="0.25">
      <c r="A161" s="225"/>
      <c r="B161" s="96" t="s">
        <v>4</v>
      </c>
      <c r="C161" s="86">
        <v>61062.2</v>
      </c>
      <c r="D161" s="80">
        <f>56415.69+4646.51</f>
        <v>61062.2</v>
      </c>
      <c r="E161" s="80">
        <v>0</v>
      </c>
      <c r="F161" s="114">
        <f>E161/D161</f>
        <v>0</v>
      </c>
      <c r="G161" s="19">
        <v>0</v>
      </c>
      <c r="H161" s="20">
        <f>G161/D161</f>
        <v>0</v>
      </c>
      <c r="I161" s="80">
        <f>D161-69.3-14523.01</f>
        <v>46469.89</v>
      </c>
      <c r="J161" s="189"/>
      <c r="K161" s="18"/>
      <c r="L161" s="1"/>
      <c r="M161" s="1"/>
    </row>
    <row r="162" spans="1:13" s="4" customFormat="1" ht="278.25" customHeight="1" x14ac:dyDescent="0.25">
      <c r="A162" s="225"/>
      <c r="B162" s="89" t="s">
        <v>16</v>
      </c>
      <c r="C162" s="86">
        <v>143095.94</v>
      </c>
      <c r="D162" s="80">
        <v>140744.64000000001</v>
      </c>
      <c r="E162" s="80">
        <v>6250.9</v>
      </c>
      <c r="F162" s="114">
        <f>E162/D162</f>
        <v>4.4400000000000002E-2</v>
      </c>
      <c r="G162" s="86">
        <f>2918.4+2827.57</f>
        <v>5745.97</v>
      </c>
      <c r="H162" s="114">
        <f>G162/D162</f>
        <v>4.0800000000000003E-2</v>
      </c>
      <c r="I162" s="80">
        <f>D162-108.4-22663.13</f>
        <v>117973.11</v>
      </c>
      <c r="J162" s="189"/>
      <c r="K162" s="18"/>
      <c r="L162" s="1"/>
      <c r="M162" s="1"/>
    </row>
    <row r="163" spans="1:13" s="3" customFormat="1" ht="278.25" customHeight="1" x14ac:dyDescent="0.25">
      <c r="A163" s="225"/>
      <c r="B163" s="96" t="s">
        <v>11</v>
      </c>
      <c r="C163" s="80">
        <v>67280.210000000006</v>
      </c>
      <c r="D163" s="80">
        <v>62116.14</v>
      </c>
      <c r="E163" s="80">
        <f>G163</f>
        <v>11563.22</v>
      </c>
      <c r="F163" s="84">
        <f>E163/D163</f>
        <v>0.1862</v>
      </c>
      <c r="G163" s="80">
        <v>11563.22</v>
      </c>
      <c r="H163" s="84">
        <f>G163/D163</f>
        <v>0.1862</v>
      </c>
      <c r="I163" s="80">
        <f>D163-44.4-3836.12</f>
        <v>58235.62</v>
      </c>
      <c r="J163" s="189"/>
      <c r="K163" s="18"/>
      <c r="L163" s="1"/>
      <c r="M163" s="1"/>
    </row>
    <row r="164" spans="1:13" s="3" customFormat="1" ht="215.25" customHeight="1" x14ac:dyDescent="0.25">
      <c r="A164" s="225"/>
      <c r="B164" s="96" t="s">
        <v>13</v>
      </c>
      <c r="C164" s="19"/>
      <c r="D164" s="19"/>
      <c r="E164" s="79"/>
      <c r="F164" s="20"/>
      <c r="G164" s="79"/>
      <c r="H164" s="20"/>
      <c r="I164" s="19"/>
      <c r="J164" s="189"/>
      <c r="K164" s="18"/>
      <c r="L164" s="1"/>
      <c r="M164" s="1"/>
    </row>
    <row r="165" spans="1:13" s="3" customFormat="1" ht="46.5" customHeight="1" x14ac:dyDescent="0.25">
      <c r="A165" s="225"/>
      <c r="B165" s="96" t="s">
        <v>5</v>
      </c>
      <c r="C165" s="86">
        <v>159200.17000000001</v>
      </c>
      <c r="D165" s="86">
        <v>122208.41</v>
      </c>
      <c r="E165" s="86">
        <f>G165</f>
        <v>93762.65</v>
      </c>
      <c r="F165" s="114">
        <f t="shared" ref="F165" si="55">E165/D165</f>
        <v>0.76719999999999999</v>
      </c>
      <c r="G165" s="86">
        <v>93762.65</v>
      </c>
      <c r="H165" s="114">
        <f t="shared" ref="H165" si="56">G165/D165</f>
        <v>0.76719999999999999</v>
      </c>
      <c r="I165" s="80">
        <v>122208.41</v>
      </c>
      <c r="J165" s="189"/>
      <c r="K165" s="45"/>
      <c r="L165" s="1"/>
      <c r="M165" s="1"/>
    </row>
    <row r="166" spans="1:13" s="9" customFormat="1" ht="26.25" customHeight="1" x14ac:dyDescent="0.25">
      <c r="A166" s="135" t="s">
        <v>21</v>
      </c>
      <c r="B166" s="136" t="s">
        <v>78</v>
      </c>
      <c r="C166" s="146"/>
      <c r="D166" s="146"/>
      <c r="E166" s="147"/>
      <c r="F166" s="148"/>
      <c r="G166" s="146"/>
      <c r="H166" s="148"/>
      <c r="I166" s="149"/>
      <c r="J166" s="140" t="s">
        <v>35</v>
      </c>
      <c r="K166" s="18"/>
      <c r="L166" s="130"/>
      <c r="M166" s="130"/>
    </row>
    <row r="167" spans="1:13" s="33" customFormat="1" ht="88.5" customHeight="1" x14ac:dyDescent="0.25">
      <c r="A167" s="106" t="s">
        <v>22</v>
      </c>
      <c r="B167" s="112" t="s">
        <v>99</v>
      </c>
      <c r="C167" s="103">
        <f>SUM(C168:C172)</f>
        <v>271.7</v>
      </c>
      <c r="D167" s="103">
        <f t="shared" ref="D167:I167" si="57">SUM(D168:D172)</f>
        <v>271.7</v>
      </c>
      <c r="E167" s="103">
        <f t="shared" si="57"/>
        <v>117.5</v>
      </c>
      <c r="F167" s="84">
        <f>E167/D167</f>
        <v>0.4325</v>
      </c>
      <c r="G167" s="103">
        <f t="shared" si="57"/>
        <v>117.5</v>
      </c>
      <c r="H167" s="105">
        <f t="shared" ref="H167" si="58">G167/D167</f>
        <v>0.4325</v>
      </c>
      <c r="I167" s="103">
        <f t="shared" si="57"/>
        <v>271.7</v>
      </c>
      <c r="J167" s="181" t="s">
        <v>119</v>
      </c>
      <c r="K167" s="45"/>
      <c r="L167" s="1"/>
      <c r="M167" s="1"/>
    </row>
    <row r="168" spans="1:13" s="33" customFormat="1" x14ac:dyDescent="0.25">
      <c r="A168" s="106"/>
      <c r="B168" s="89" t="s">
        <v>4</v>
      </c>
      <c r="C168" s="86"/>
      <c r="D168" s="86"/>
      <c r="E168" s="86"/>
      <c r="F168" s="84"/>
      <c r="G168" s="86"/>
      <c r="H168" s="84"/>
      <c r="I168" s="86"/>
      <c r="J168" s="181"/>
      <c r="K168" s="45"/>
      <c r="L168" s="1"/>
      <c r="M168" s="1"/>
    </row>
    <row r="169" spans="1:13" s="33" customFormat="1" x14ac:dyDescent="0.25">
      <c r="A169" s="106"/>
      <c r="B169" s="89" t="s">
        <v>16</v>
      </c>
      <c r="C169" s="86">
        <v>271.7</v>
      </c>
      <c r="D169" s="86">
        <v>271.7</v>
      </c>
      <c r="E169" s="86">
        <v>117.5</v>
      </c>
      <c r="F169" s="84">
        <f>E169/D169</f>
        <v>0.4325</v>
      </c>
      <c r="G169" s="86">
        <v>117.5</v>
      </c>
      <c r="H169" s="84">
        <f>G169/D169</f>
        <v>0.4325</v>
      </c>
      <c r="I169" s="86">
        <v>271.7</v>
      </c>
      <c r="J169" s="181"/>
      <c r="K169" s="45"/>
      <c r="L169" s="1"/>
      <c r="M169" s="1"/>
    </row>
    <row r="170" spans="1:13" s="33" customFormat="1" x14ac:dyDescent="0.25">
      <c r="A170" s="106"/>
      <c r="B170" s="89" t="s">
        <v>11</v>
      </c>
      <c r="C170" s="86"/>
      <c r="D170" s="86"/>
      <c r="E170" s="19"/>
      <c r="F170" s="20"/>
      <c r="G170" s="19"/>
      <c r="H170" s="24"/>
      <c r="I170" s="19"/>
      <c r="J170" s="181"/>
      <c r="K170" s="45"/>
      <c r="L170" s="1"/>
      <c r="M170" s="1"/>
    </row>
    <row r="171" spans="1:13" s="144" customFormat="1" hidden="1" x14ac:dyDescent="0.25">
      <c r="A171" s="161"/>
      <c r="B171" s="89" t="s">
        <v>13</v>
      </c>
      <c r="C171" s="86"/>
      <c r="D171" s="86"/>
      <c r="E171" s="86"/>
      <c r="F171" s="114"/>
      <c r="G171" s="86"/>
      <c r="H171" s="114"/>
      <c r="I171" s="86"/>
      <c r="J171" s="181"/>
      <c r="K171" s="18"/>
      <c r="L171" s="130"/>
      <c r="M171" s="130"/>
    </row>
    <row r="172" spans="1:13" s="144" customFormat="1" hidden="1" x14ac:dyDescent="0.25">
      <c r="A172" s="161"/>
      <c r="B172" s="89" t="s">
        <v>5</v>
      </c>
      <c r="C172" s="86"/>
      <c r="D172" s="86"/>
      <c r="E172" s="86"/>
      <c r="F172" s="114"/>
      <c r="G172" s="86"/>
      <c r="H172" s="114"/>
      <c r="I172" s="86"/>
      <c r="J172" s="181"/>
      <c r="K172" s="18"/>
      <c r="L172" s="130"/>
      <c r="M172" s="130"/>
    </row>
    <row r="173" spans="1:13" s="34" customFormat="1" ht="192" customHeight="1" x14ac:dyDescent="0.25">
      <c r="A173" s="161" t="s">
        <v>23</v>
      </c>
      <c r="B173" s="112" t="s">
        <v>116</v>
      </c>
      <c r="C173" s="158">
        <f>C175+C174+C176+C177+C178</f>
        <v>328166.31</v>
      </c>
      <c r="D173" s="158">
        <f>D175+D174+D176+D177+D178</f>
        <v>303267.09000000003</v>
      </c>
      <c r="E173" s="158">
        <f t="shared" ref="E173" si="59">E175+E174+E176+E177+E178</f>
        <v>208264.64</v>
      </c>
      <c r="F173" s="159">
        <f>E173/D173</f>
        <v>0.68669999999999998</v>
      </c>
      <c r="G173" s="157">
        <f>G175+G174+G176+G177+G178</f>
        <v>208264.64</v>
      </c>
      <c r="H173" s="159">
        <f t="shared" ref="H173" si="60">G173/D173</f>
        <v>0.68669999999999998</v>
      </c>
      <c r="I173" s="158">
        <f>I175+I174+I176+I177+I178</f>
        <v>300056.86</v>
      </c>
      <c r="J173" s="226" t="s">
        <v>128</v>
      </c>
      <c r="K173" s="45"/>
      <c r="L173" s="1"/>
      <c r="M173" s="1"/>
    </row>
    <row r="174" spans="1:13" s="3" customFormat="1" ht="95.25" customHeight="1" x14ac:dyDescent="0.25">
      <c r="A174" s="161"/>
      <c r="B174" s="96" t="s">
        <v>4</v>
      </c>
      <c r="C174" s="80"/>
      <c r="D174" s="80"/>
      <c r="E174" s="80"/>
      <c r="F174" s="84"/>
      <c r="G174" s="86"/>
      <c r="H174" s="84"/>
      <c r="I174" s="80"/>
      <c r="J174" s="227"/>
      <c r="K174" s="45"/>
      <c r="L174" s="1"/>
      <c r="M174" s="1"/>
    </row>
    <row r="175" spans="1:13" s="3" customFormat="1" ht="87.75" customHeight="1" x14ac:dyDescent="0.25">
      <c r="A175" s="161"/>
      <c r="B175" s="96" t="s">
        <v>16</v>
      </c>
      <c r="C175" s="80">
        <v>306941.40000000002</v>
      </c>
      <c r="D175" s="80">
        <v>281055</v>
      </c>
      <c r="E175" s="80">
        <v>195019.17</v>
      </c>
      <c r="F175" s="84">
        <f>E175/D175</f>
        <v>0.69389999999999996</v>
      </c>
      <c r="G175" s="86">
        <v>195019.17</v>
      </c>
      <c r="H175" s="84">
        <f>G175/D175</f>
        <v>0.69389999999999996</v>
      </c>
      <c r="I175" s="80">
        <f>D175</f>
        <v>281055</v>
      </c>
      <c r="J175" s="227"/>
      <c r="K175" s="45"/>
      <c r="L175" s="1"/>
      <c r="M175" s="1"/>
    </row>
    <row r="176" spans="1:13" s="3" customFormat="1" ht="123" customHeight="1" x14ac:dyDescent="0.25">
      <c r="A176" s="161"/>
      <c r="B176" s="96" t="s">
        <v>11</v>
      </c>
      <c r="C176" s="80">
        <v>21224.91</v>
      </c>
      <c r="D176" s="80">
        <v>22212.09</v>
      </c>
      <c r="E176" s="80">
        <v>13245.47</v>
      </c>
      <c r="F176" s="84">
        <f>E176/D176</f>
        <v>0.59630000000000005</v>
      </c>
      <c r="G176" s="80">
        <v>13245.47</v>
      </c>
      <c r="H176" s="84">
        <f>G176/D176</f>
        <v>0.59630000000000005</v>
      </c>
      <c r="I176" s="80">
        <f>D176-3210.23</f>
        <v>19001.86</v>
      </c>
      <c r="J176" s="227"/>
      <c r="K176" s="45"/>
      <c r="L176" s="1"/>
      <c r="M176" s="1"/>
    </row>
    <row r="177" spans="1:13" s="3" customFormat="1" ht="35.25" customHeight="1" x14ac:dyDescent="0.25">
      <c r="A177" s="161"/>
      <c r="B177" s="96" t="s">
        <v>13</v>
      </c>
      <c r="C177" s="80"/>
      <c r="D177" s="80"/>
      <c r="E177" s="80">
        <f>G177</f>
        <v>0</v>
      </c>
      <c r="F177" s="84"/>
      <c r="G177" s="80"/>
      <c r="H177" s="84"/>
      <c r="I177" s="23">
        <f t="shared" ref="I177" si="61">D177</f>
        <v>0</v>
      </c>
      <c r="J177" s="227"/>
      <c r="K177" s="45"/>
      <c r="L177" s="1"/>
      <c r="M177" s="1"/>
    </row>
    <row r="178" spans="1:13" s="3" customFormat="1" ht="116.25" customHeight="1" x14ac:dyDescent="0.25">
      <c r="A178" s="161"/>
      <c r="B178" s="96" t="s">
        <v>5</v>
      </c>
      <c r="C178" s="80"/>
      <c r="D178" s="80"/>
      <c r="E178" s="80"/>
      <c r="F178" s="84"/>
      <c r="G178" s="86"/>
      <c r="H178" s="84"/>
      <c r="I178" s="23"/>
      <c r="J178" s="227"/>
      <c r="K178" s="45"/>
      <c r="L178" s="1"/>
      <c r="M178" s="1"/>
    </row>
    <row r="179" spans="1:13" s="9" customFormat="1" ht="48" customHeight="1" x14ac:dyDescent="0.25">
      <c r="A179" s="135" t="s">
        <v>24</v>
      </c>
      <c r="B179" s="145" t="s">
        <v>79</v>
      </c>
      <c r="C179" s="146"/>
      <c r="D179" s="146"/>
      <c r="E179" s="147"/>
      <c r="F179" s="148"/>
      <c r="G179" s="146"/>
      <c r="H179" s="148"/>
      <c r="I179" s="149"/>
      <c r="J179" s="140" t="s">
        <v>35</v>
      </c>
      <c r="K179" s="18"/>
      <c r="L179" s="130"/>
      <c r="M179" s="130"/>
    </row>
    <row r="180" spans="1:13" ht="234" customHeight="1" x14ac:dyDescent="0.25">
      <c r="A180" s="106" t="s">
        <v>25</v>
      </c>
      <c r="B180" s="116" t="s">
        <v>102</v>
      </c>
      <c r="C180" s="103">
        <f>SUM(C181:C185)</f>
        <v>1174039.24</v>
      </c>
      <c r="D180" s="103">
        <f>SUM(D181:D185)</f>
        <v>1162621.74</v>
      </c>
      <c r="E180" s="103">
        <f>SUM(E181:E185)</f>
        <v>405626.7</v>
      </c>
      <c r="F180" s="113">
        <f>E180/D180</f>
        <v>0.34889999999999999</v>
      </c>
      <c r="G180" s="103">
        <f>SUM(G181:G185)</f>
        <v>405626.7</v>
      </c>
      <c r="H180" s="113">
        <f>G180/D180</f>
        <v>0.34889999999999999</v>
      </c>
      <c r="I180" s="103">
        <f>SUM(I181:I185)</f>
        <v>1162073.72</v>
      </c>
      <c r="J180" s="183" t="s">
        <v>126</v>
      </c>
      <c r="K180" s="45"/>
      <c r="L180" s="1"/>
      <c r="M180" s="1"/>
    </row>
    <row r="181" spans="1:13" ht="126.75" customHeight="1" x14ac:dyDescent="0.25">
      <c r="A181" s="106"/>
      <c r="B181" s="96" t="s">
        <v>4</v>
      </c>
      <c r="C181" s="86">
        <f>891836-307836</f>
        <v>584000</v>
      </c>
      <c r="D181" s="86">
        <f>891836-307836</f>
        <v>584000</v>
      </c>
      <c r="E181" s="86">
        <v>275166.01</v>
      </c>
      <c r="F181" s="114">
        <f>E181/D181</f>
        <v>0.47120000000000001</v>
      </c>
      <c r="G181" s="86">
        <v>275166.01</v>
      </c>
      <c r="H181" s="114">
        <f>G181/D181</f>
        <v>0.47120000000000001</v>
      </c>
      <c r="I181" s="86">
        <f>D181-548.02</f>
        <v>583451.98</v>
      </c>
      <c r="J181" s="184"/>
      <c r="K181" s="45"/>
      <c r="L181" s="1"/>
      <c r="M181" s="1"/>
    </row>
    <row r="182" spans="1:13" s="22" customFormat="1" ht="126.75" customHeight="1" x14ac:dyDescent="0.25">
      <c r="A182" s="119"/>
      <c r="B182" s="89" t="s">
        <v>16</v>
      </c>
      <c r="C182" s="86">
        <v>480662</v>
      </c>
      <c r="D182" s="86">
        <f>492079.5-11417.5</f>
        <v>480662</v>
      </c>
      <c r="E182" s="86">
        <v>102119.7</v>
      </c>
      <c r="F182" s="114">
        <f>E182/D182</f>
        <v>0.21249999999999999</v>
      </c>
      <c r="G182" s="86">
        <v>102119.7</v>
      </c>
      <c r="H182" s="114">
        <f>G182/D182</f>
        <v>0.21249999999999999</v>
      </c>
      <c r="I182" s="86">
        <f>D182</f>
        <v>480662</v>
      </c>
      <c r="J182" s="184"/>
      <c r="K182" s="45"/>
      <c r="L182" s="1"/>
      <c r="M182" s="1"/>
    </row>
    <row r="183" spans="1:13" s="22" customFormat="1" x14ac:dyDescent="0.25">
      <c r="A183" s="119"/>
      <c r="B183" s="89" t="s">
        <v>11</v>
      </c>
      <c r="C183" s="86">
        <v>109377.24</v>
      </c>
      <c r="D183" s="86">
        <v>97959.74</v>
      </c>
      <c r="E183" s="86">
        <f>G183</f>
        <v>28340.99</v>
      </c>
      <c r="F183" s="114">
        <f>E183/D183</f>
        <v>0.2893</v>
      </c>
      <c r="G183" s="86">
        <v>28340.99</v>
      </c>
      <c r="H183" s="114">
        <f>G183/D183</f>
        <v>0.2893</v>
      </c>
      <c r="I183" s="86">
        <f>D183</f>
        <v>97959.74</v>
      </c>
      <c r="J183" s="184"/>
      <c r="K183" s="45"/>
      <c r="L183" s="1"/>
      <c r="M183" s="1"/>
    </row>
    <row r="184" spans="1:13" ht="27.75" customHeight="1" x14ac:dyDescent="0.25">
      <c r="A184" s="106"/>
      <c r="B184" s="96" t="s">
        <v>13</v>
      </c>
      <c r="C184" s="19">
        <v>0</v>
      </c>
      <c r="D184" s="19">
        <v>0</v>
      </c>
      <c r="E184" s="19">
        <v>0</v>
      </c>
      <c r="F184" s="20"/>
      <c r="G184" s="19"/>
      <c r="H184" s="20"/>
      <c r="I184" s="19">
        <v>0</v>
      </c>
      <c r="J184" s="184"/>
      <c r="K184" s="45"/>
      <c r="L184" s="1"/>
      <c r="M184" s="1"/>
    </row>
    <row r="185" spans="1:13" ht="28.5" customHeight="1" x14ac:dyDescent="0.25">
      <c r="A185" s="5"/>
      <c r="B185" s="96" t="s">
        <v>5</v>
      </c>
      <c r="C185" s="23"/>
      <c r="D185" s="23"/>
      <c r="E185" s="23"/>
      <c r="F185" s="24"/>
      <c r="G185" s="19"/>
      <c r="H185" s="24"/>
      <c r="I185" s="23"/>
      <c r="J185" s="184"/>
      <c r="K185" s="45"/>
      <c r="L185" s="1"/>
      <c r="M185" s="1"/>
    </row>
    <row r="186" spans="1:13" s="144" customFormat="1" ht="27.75" customHeight="1" thickBot="1" x14ac:dyDescent="0.3">
      <c r="A186" s="117" t="s">
        <v>26</v>
      </c>
      <c r="B186" s="118" t="s">
        <v>80</v>
      </c>
      <c r="C186" s="110"/>
      <c r="D186" s="110"/>
      <c r="E186" s="142"/>
      <c r="F186" s="111"/>
      <c r="G186" s="109"/>
      <c r="H186" s="111"/>
      <c r="I186" s="143"/>
      <c r="J186" s="96" t="s">
        <v>35</v>
      </c>
      <c r="K186" s="18"/>
      <c r="L186" s="130"/>
      <c r="M186" s="130"/>
    </row>
    <row r="187" spans="1:13" s="134" customFormat="1" ht="40.5" x14ac:dyDescent="0.25">
      <c r="A187" s="131" t="s">
        <v>29</v>
      </c>
      <c r="B187" s="132" t="s">
        <v>81</v>
      </c>
      <c r="C187" s="133"/>
      <c r="D187" s="133"/>
      <c r="E187" s="109"/>
      <c r="F187" s="113"/>
      <c r="G187" s="109"/>
      <c r="H187" s="113"/>
      <c r="I187" s="109"/>
      <c r="J187" s="96" t="s">
        <v>35</v>
      </c>
      <c r="K187" s="18"/>
      <c r="L187" s="130"/>
      <c r="M187" s="130"/>
    </row>
    <row r="188" spans="1:13" s="141" customFormat="1" ht="29.25" customHeight="1" x14ac:dyDescent="0.25">
      <c r="A188" s="135" t="s">
        <v>28</v>
      </c>
      <c r="B188" s="136" t="s">
        <v>82</v>
      </c>
      <c r="C188" s="137"/>
      <c r="D188" s="137"/>
      <c r="E188" s="137"/>
      <c r="F188" s="138"/>
      <c r="G188" s="137"/>
      <c r="H188" s="138"/>
      <c r="I188" s="139"/>
      <c r="J188" s="140" t="s">
        <v>35</v>
      </c>
      <c r="K188" s="18"/>
      <c r="L188" s="130"/>
      <c r="M188" s="130"/>
    </row>
    <row r="189" spans="1:13" s="141" customFormat="1" ht="30.75" customHeight="1" x14ac:dyDescent="0.25">
      <c r="A189" s="117" t="s">
        <v>27</v>
      </c>
      <c r="B189" s="136" t="s">
        <v>83</v>
      </c>
      <c r="C189" s="109"/>
      <c r="D189" s="109"/>
      <c r="E189" s="109"/>
      <c r="F189" s="113"/>
      <c r="G189" s="109"/>
      <c r="H189" s="113"/>
      <c r="I189" s="129"/>
      <c r="J189" s="96" t="s">
        <v>35</v>
      </c>
      <c r="K189" s="18"/>
      <c r="L189" s="130"/>
      <c r="M189" s="130"/>
    </row>
    <row r="190" spans="1:13" ht="116.25" customHeight="1" x14ac:dyDescent="0.25">
      <c r="A190" s="161" t="s">
        <v>51</v>
      </c>
      <c r="B190" s="162" t="s">
        <v>117</v>
      </c>
      <c r="C190" s="158">
        <f>SUM(C191:C194)</f>
        <v>34040.9</v>
      </c>
      <c r="D190" s="158">
        <f>SUM(D191:D194)</f>
        <v>34040.9</v>
      </c>
      <c r="E190" s="158">
        <f>SUM(E191:E194)</f>
        <v>27654.89</v>
      </c>
      <c r="F190" s="159">
        <f>E190/D190</f>
        <v>0.81240000000000001</v>
      </c>
      <c r="G190" s="157">
        <f>SUM(G191:G194)</f>
        <v>27265.13</v>
      </c>
      <c r="H190" s="159">
        <f>G190/D190</f>
        <v>0.80100000000000005</v>
      </c>
      <c r="I190" s="158">
        <f>SUM(I191:I194)</f>
        <v>34040.9</v>
      </c>
      <c r="J190" s="208" t="s">
        <v>120</v>
      </c>
      <c r="K190" s="45"/>
      <c r="L190" s="1"/>
      <c r="M190" s="1"/>
    </row>
    <row r="191" spans="1:13" s="3" customFormat="1" x14ac:dyDescent="0.25">
      <c r="A191" s="161"/>
      <c r="B191" s="96" t="s">
        <v>4</v>
      </c>
      <c r="C191" s="80">
        <v>28506.9</v>
      </c>
      <c r="D191" s="80">
        <v>28506.9</v>
      </c>
      <c r="E191" s="80">
        <v>23154.89</v>
      </c>
      <c r="F191" s="84">
        <f>E191/D191</f>
        <v>0.81230000000000002</v>
      </c>
      <c r="G191" s="86">
        <v>23154.89</v>
      </c>
      <c r="H191" s="84">
        <f t="shared" ref="H191:H192" si="62">G191/D191</f>
        <v>0.81230000000000002</v>
      </c>
      <c r="I191" s="80">
        <f>D191</f>
        <v>28506.9</v>
      </c>
      <c r="J191" s="181"/>
      <c r="K191" s="45"/>
      <c r="L191" s="1"/>
      <c r="M191" s="1"/>
    </row>
    <row r="192" spans="1:13" s="3" customFormat="1" x14ac:dyDescent="0.25">
      <c r="A192" s="161"/>
      <c r="B192" s="96" t="s">
        <v>16</v>
      </c>
      <c r="C192" s="80">
        <v>5534</v>
      </c>
      <c r="D192" s="80">
        <v>5534</v>
      </c>
      <c r="E192" s="80">
        <v>4500</v>
      </c>
      <c r="F192" s="84">
        <f>E192/D192</f>
        <v>0.81320000000000003</v>
      </c>
      <c r="G192" s="86">
        <v>4110.24</v>
      </c>
      <c r="H192" s="84">
        <f t="shared" si="62"/>
        <v>0.74270000000000003</v>
      </c>
      <c r="I192" s="80">
        <f t="shared" ref="I192:I193" si="63">D192</f>
        <v>5534</v>
      </c>
      <c r="J192" s="181"/>
      <c r="K192" s="45"/>
      <c r="L192" s="1"/>
      <c r="M192" s="1"/>
    </row>
    <row r="193" spans="1:13" s="3" customFormat="1" hidden="1" x14ac:dyDescent="0.25">
      <c r="A193" s="161"/>
      <c r="B193" s="96" t="s">
        <v>11</v>
      </c>
      <c r="C193" s="80"/>
      <c r="D193" s="80"/>
      <c r="E193" s="80">
        <f>G193</f>
        <v>0</v>
      </c>
      <c r="F193" s="84"/>
      <c r="G193" s="86"/>
      <c r="H193" s="84"/>
      <c r="I193" s="80">
        <f t="shared" si="63"/>
        <v>0</v>
      </c>
      <c r="J193" s="181"/>
      <c r="K193" s="45"/>
      <c r="L193" s="1"/>
      <c r="M193" s="1"/>
    </row>
    <row r="194" spans="1:13" s="3" customFormat="1" hidden="1" x14ac:dyDescent="0.25">
      <c r="A194" s="161"/>
      <c r="B194" s="96" t="s">
        <v>13</v>
      </c>
      <c r="C194" s="80"/>
      <c r="D194" s="80"/>
      <c r="E194" s="80"/>
      <c r="F194" s="84"/>
      <c r="G194" s="86"/>
      <c r="H194" s="84"/>
      <c r="I194" s="80"/>
      <c r="J194" s="181"/>
      <c r="K194" s="45"/>
      <c r="L194" s="1"/>
      <c r="M194" s="1"/>
    </row>
    <row r="195" spans="1:13" s="48" customFormat="1" ht="44.25" customHeight="1" x14ac:dyDescent="0.25">
      <c r="A195" s="117" t="s">
        <v>54</v>
      </c>
      <c r="B195" s="127" t="s">
        <v>84</v>
      </c>
      <c r="C195" s="109"/>
      <c r="D195" s="109"/>
      <c r="E195" s="128"/>
      <c r="F195" s="113"/>
      <c r="G195" s="109"/>
      <c r="H195" s="113"/>
      <c r="I195" s="129"/>
      <c r="J195" s="96" t="s">
        <v>35</v>
      </c>
      <c r="K195" s="18"/>
      <c r="L195" s="130"/>
      <c r="M195" s="130"/>
    </row>
    <row r="196" spans="1:13" s="48" customFormat="1" ht="33.75" customHeight="1" x14ac:dyDescent="0.25">
      <c r="A196" s="117" t="s">
        <v>55</v>
      </c>
      <c r="B196" s="127" t="s">
        <v>85</v>
      </c>
      <c r="C196" s="109"/>
      <c r="D196" s="109"/>
      <c r="E196" s="128"/>
      <c r="F196" s="113"/>
      <c r="G196" s="109"/>
      <c r="H196" s="113"/>
      <c r="I196" s="129"/>
      <c r="J196" s="96" t="s">
        <v>35</v>
      </c>
      <c r="K196" s="18"/>
      <c r="L196" s="130"/>
      <c r="M196" s="130"/>
    </row>
    <row r="197" spans="1:13" s="35" customFormat="1" ht="26.25" customHeight="1" x14ac:dyDescent="0.25">
      <c r="A197" s="218" t="s">
        <v>62</v>
      </c>
      <c r="B197" s="218" t="s">
        <v>118</v>
      </c>
      <c r="C197" s="204">
        <f>C200+C201+C202+C203+C204</f>
        <v>20237.599999999999</v>
      </c>
      <c r="D197" s="201">
        <f>D200+D201+D202+D203+D204</f>
        <v>20565.02</v>
      </c>
      <c r="E197" s="201">
        <f>E200+E201+E202+E203+E204</f>
        <v>18848.599999999999</v>
      </c>
      <c r="F197" s="198">
        <f>E197/D197</f>
        <v>0.91649999999999998</v>
      </c>
      <c r="G197" s="201">
        <f>G200+G201+G202+G203+G204</f>
        <v>18402.919999999998</v>
      </c>
      <c r="H197" s="198">
        <f>G197/D197</f>
        <v>0.89490000000000003</v>
      </c>
      <c r="I197" s="201">
        <f>I200+I201+I202+I203+I204</f>
        <v>20395.580000000002</v>
      </c>
      <c r="J197" s="183" t="s">
        <v>130</v>
      </c>
      <c r="K197" s="45"/>
      <c r="L197" s="1"/>
      <c r="M197" s="1"/>
    </row>
    <row r="198" spans="1:13" s="35" customFormat="1" ht="300.75" customHeight="1" x14ac:dyDescent="0.25">
      <c r="A198" s="218"/>
      <c r="B198" s="218"/>
      <c r="C198" s="204"/>
      <c r="D198" s="202"/>
      <c r="E198" s="202"/>
      <c r="F198" s="199"/>
      <c r="G198" s="202"/>
      <c r="H198" s="199"/>
      <c r="I198" s="202"/>
      <c r="J198" s="184"/>
      <c r="K198" s="45"/>
      <c r="L198" s="1"/>
      <c r="M198" s="1"/>
    </row>
    <row r="199" spans="1:13" s="27" customFormat="1" ht="95.25" customHeight="1" x14ac:dyDescent="0.25">
      <c r="A199" s="218"/>
      <c r="B199" s="218"/>
      <c r="C199" s="204"/>
      <c r="D199" s="203"/>
      <c r="E199" s="203"/>
      <c r="F199" s="200"/>
      <c r="G199" s="203"/>
      <c r="H199" s="200"/>
      <c r="I199" s="203"/>
      <c r="J199" s="184"/>
      <c r="K199" s="45"/>
      <c r="L199" s="1"/>
      <c r="M199" s="1"/>
    </row>
    <row r="200" spans="1:13" s="3" customFormat="1" ht="33.75" customHeight="1" x14ac:dyDescent="0.25">
      <c r="A200" s="161"/>
      <c r="B200" s="96" t="s">
        <v>4</v>
      </c>
      <c r="C200" s="80">
        <v>65.400000000000006</v>
      </c>
      <c r="D200" s="80">
        <v>65.400000000000006</v>
      </c>
      <c r="E200" s="80">
        <v>63.59</v>
      </c>
      <c r="F200" s="84">
        <f>E200/D200</f>
        <v>0.97230000000000005</v>
      </c>
      <c r="G200" s="80">
        <v>63.59</v>
      </c>
      <c r="H200" s="84">
        <f>G200/D200</f>
        <v>0.97230000000000005</v>
      </c>
      <c r="I200" s="80">
        <f>D200</f>
        <v>65.400000000000006</v>
      </c>
      <c r="J200" s="184"/>
      <c r="K200" s="45"/>
      <c r="L200" s="1"/>
      <c r="M200" s="1"/>
    </row>
    <row r="201" spans="1:13" s="3" customFormat="1" ht="41.25" customHeight="1" x14ac:dyDescent="0.25">
      <c r="A201" s="161"/>
      <c r="B201" s="96" t="s">
        <v>16</v>
      </c>
      <c r="C201" s="80">
        <v>15024.6</v>
      </c>
      <c r="D201" s="80">
        <v>15347.9</v>
      </c>
      <c r="E201" s="80">
        <v>13741.33</v>
      </c>
      <c r="F201" s="84">
        <f>E201/D201</f>
        <v>0.89529999999999998</v>
      </c>
      <c r="G201" s="80">
        <v>13295.65</v>
      </c>
      <c r="H201" s="84">
        <f>G201/D201</f>
        <v>0.86629999999999996</v>
      </c>
      <c r="I201" s="80">
        <f>D201-84.72</f>
        <v>15263.18</v>
      </c>
      <c r="J201" s="184"/>
      <c r="K201" s="45"/>
      <c r="L201" s="1"/>
      <c r="M201" s="1"/>
    </row>
    <row r="202" spans="1:13" s="3" customFormat="1" ht="39.75" customHeight="1" x14ac:dyDescent="0.25">
      <c r="A202" s="161"/>
      <c r="B202" s="96" t="s">
        <v>11</v>
      </c>
      <c r="C202" s="80">
        <v>5147.6000000000004</v>
      </c>
      <c r="D202" s="80">
        <v>5151.72</v>
      </c>
      <c r="E202" s="80">
        <f>G202</f>
        <v>5043.68</v>
      </c>
      <c r="F202" s="84">
        <f>E202/D202</f>
        <v>0.97899999999999998</v>
      </c>
      <c r="G202" s="80">
        <v>5043.68</v>
      </c>
      <c r="H202" s="84">
        <f>G202/D202</f>
        <v>0.97899999999999998</v>
      </c>
      <c r="I202" s="80">
        <f>D202-84.72</f>
        <v>5067</v>
      </c>
      <c r="J202" s="184"/>
      <c r="K202" s="45"/>
      <c r="L202" s="1"/>
      <c r="M202" s="1"/>
    </row>
    <row r="203" spans="1:13" s="3" customFormat="1" ht="36.75" customHeight="1" x14ac:dyDescent="0.25">
      <c r="A203" s="161"/>
      <c r="B203" s="96" t="s">
        <v>13</v>
      </c>
      <c r="C203" s="80"/>
      <c r="D203" s="80"/>
      <c r="E203" s="80">
        <f>G203</f>
        <v>0</v>
      </c>
      <c r="F203" s="84"/>
      <c r="G203" s="80"/>
      <c r="H203" s="84"/>
      <c r="I203" s="23">
        <f t="shared" ref="I203" si="64">D203</f>
        <v>0</v>
      </c>
      <c r="J203" s="184"/>
      <c r="K203" s="45"/>
      <c r="L203" s="1"/>
      <c r="M203" s="1"/>
    </row>
    <row r="204" spans="1:13" s="3" customFormat="1" ht="37.5" customHeight="1" x14ac:dyDescent="0.25">
      <c r="A204" s="161"/>
      <c r="B204" s="96" t="s">
        <v>5</v>
      </c>
      <c r="C204" s="80"/>
      <c r="D204" s="80"/>
      <c r="E204" s="80"/>
      <c r="F204" s="84"/>
      <c r="G204" s="80"/>
      <c r="H204" s="84"/>
      <c r="I204" s="23"/>
      <c r="J204" s="184"/>
      <c r="K204" s="45"/>
      <c r="L204" s="1"/>
      <c r="M204" s="1"/>
    </row>
    <row r="205" spans="1:13" s="2" customFormat="1" ht="94.5" customHeight="1" x14ac:dyDescent="0.25">
      <c r="A205" s="135" t="s">
        <v>86</v>
      </c>
      <c r="B205" s="120" t="s">
        <v>106</v>
      </c>
      <c r="C205" s="169">
        <f>C206+C207+C208+C209</f>
        <v>355.4</v>
      </c>
      <c r="D205" s="122">
        <f>D206+D207+D208+D209</f>
        <v>355.4</v>
      </c>
      <c r="E205" s="122">
        <f>E206+E207+E208+E209+E210</f>
        <v>355.4</v>
      </c>
      <c r="F205" s="123">
        <f>E205/D205</f>
        <v>1</v>
      </c>
      <c r="G205" s="121">
        <f>SUM(G206:G210)</f>
        <v>355.4</v>
      </c>
      <c r="H205" s="123">
        <f>G205/D205</f>
        <v>1</v>
      </c>
      <c r="I205" s="122">
        <f>I206+I207+I208+I209</f>
        <v>355.4</v>
      </c>
      <c r="J205" s="172" t="s">
        <v>134</v>
      </c>
      <c r="K205" s="45"/>
      <c r="L205" s="1"/>
      <c r="M205" s="1"/>
    </row>
    <row r="206" spans="1:13" s="3" customFormat="1" x14ac:dyDescent="0.25">
      <c r="A206" s="135"/>
      <c r="B206" s="140" t="s">
        <v>4</v>
      </c>
      <c r="C206" s="153">
        <v>0</v>
      </c>
      <c r="D206" s="153">
        <v>0</v>
      </c>
      <c r="E206" s="80"/>
      <c r="F206" s="84"/>
      <c r="G206" s="86">
        <v>0</v>
      </c>
      <c r="H206" s="123"/>
      <c r="I206" s="80"/>
      <c r="J206" s="173"/>
      <c r="K206" s="45"/>
      <c r="L206" s="1"/>
      <c r="M206" s="1"/>
    </row>
    <row r="207" spans="1:13" s="3" customFormat="1" x14ac:dyDescent="0.25">
      <c r="A207" s="135"/>
      <c r="B207" s="140" t="s">
        <v>48</v>
      </c>
      <c r="C207" s="80">
        <v>106.6</v>
      </c>
      <c r="D207" s="80">
        <v>106.6</v>
      </c>
      <c r="E207" s="80">
        <v>106.6</v>
      </c>
      <c r="F207" s="84">
        <f>E207/D207</f>
        <v>1</v>
      </c>
      <c r="G207" s="86">
        <v>106.6</v>
      </c>
      <c r="H207" s="84">
        <f>G207/D207</f>
        <v>1</v>
      </c>
      <c r="I207" s="80">
        <f>D207</f>
        <v>106.6</v>
      </c>
      <c r="J207" s="173"/>
      <c r="K207" s="45"/>
      <c r="L207" s="1"/>
      <c r="M207" s="1"/>
    </row>
    <row r="208" spans="1:13" s="3" customFormat="1" x14ac:dyDescent="0.25">
      <c r="A208" s="135"/>
      <c r="B208" s="140" t="s">
        <v>11</v>
      </c>
      <c r="C208" s="80">
        <v>248.8</v>
      </c>
      <c r="D208" s="80">
        <v>248.8</v>
      </c>
      <c r="E208" s="80">
        <v>248.8</v>
      </c>
      <c r="F208" s="84">
        <f>E208/D208</f>
        <v>1</v>
      </c>
      <c r="G208" s="86">
        <v>248.8</v>
      </c>
      <c r="H208" s="84">
        <f>G208/D208</f>
        <v>1</v>
      </c>
      <c r="I208" s="80">
        <f>D208</f>
        <v>248.8</v>
      </c>
      <c r="J208" s="173"/>
      <c r="K208" s="45"/>
      <c r="L208" s="1"/>
      <c r="M208" s="1"/>
    </row>
    <row r="209" spans="1:13" s="3" customFormat="1" hidden="1" x14ac:dyDescent="0.25">
      <c r="A209" s="135"/>
      <c r="B209" s="140" t="s">
        <v>13</v>
      </c>
      <c r="C209" s="36">
        <v>0</v>
      </c>
      <c r="D209" s="36">
        <v>0</v>
      </c>
      <c r="E209" s="36"/>
      <c r="F209" s="37">
        <v>0</v>
      </c>
      <c r="G209" s="50"/>
      <c r="H209" s="37"/>
      <c r="I209" s="36">
        <f>D209-G209</f>
        <v>0</v>
      </c>
      <c r="J209" s="173"/>
      <c r="K209" s="45"/>
      <c r="L209" s="1"/>
      <c r="M209" s="1"/>
    </row>
    <row r="210" spans="1:13" s="3" customFormat="1" hidden="1" x14ac:dyDescent="0.25">
      <c r="A210" s="135"/>
      <c r="B210" s="140" t="s">
        <v>5</v>
      </c>
      <c r="C210" s="36"/>
      <c r="D210" s="36"/>
      <c r="E210" s="36"/>
      <c r="F210" s="37"/>
      <c r="G210" s="38"/>
      <c r="H210" s="37"/>
      <c r="I210" s="36"/>
      <c r="J210" s="174"/>
      <c r="K210" s="45"/>
      <c r="L210" s="1"/>
      <c r="M210" s="1"/>
    </row>
    <row r="219" spans="1:13" x14ac:dyDescent="0.25">
      <c r="B219" s="40" t="s">
        <v>58</v>
      </c>
    </row>
    <row r="424" spans="9:9" x14ac:dyDescent="0.25">
      <c r="I424" s="17"/>
    </row>
    <row r="425" spans="9:9" x14ac:dyDescent="0.25">
      <c r="I425" s="17"/>
    </row>
    <row r="426" spans="9:9" x14ac:dyDescent="0.25">
      <c r="I426" s="17"/>
    </row>
  </sheetData>
  <autoFilter ref="A7:J411"/>
  <customSheetViews>
    <customSheetView guid="{6E4A7295-8CE0-4D28-ABEF-D38EBAE7C204}" scale="50" showPageBreaks="1" outlineSymbols="0" zeroValues="0" fitToPage="1" printArea="1" showAutoFilter="1" view="pageBreakPreview" topLeftCell="A4">
      <pane xSplit="2" ySplit="5" topLeftCell="C12" activePane="bottomRight" state="frozen"/>
      <selection pane="bottomRight" activeCell="F19" sqref="F19"/>
      <rowBreaks count="31" manualBreakCount="31">
        <brk id="28" max="9" man="1"/>
        <brk id="62" max="9" man="1"/>
        <brk id="116" max="9" man="1"/>
        <brk id="173" max="9" man="1"/>
        <brk id="998" max="18" man="1"/>
        <brk id="1048" max="18" man="1"/>
        <brk id="1105" max="18" man="1"/>
        <brk id="1176" max="18" man="1"/>
        <brk id="1231" max="14" man="1"/>
        <brk id="1246" max="10" man="1"/>
        <brk id="1282" max="10" man="1"/>
        <brk id="1322" max="10" man="1"/>
        <brk id="1361" max="10" man="1"/>
        <brk id="1399" max="10" man="1"/>
        <brk id="1435" max="10" man="1"/>
        <brk id="1472" max="10" man="1"/>
        <brk id="1510" max="10" man="1"/>
        <brk id="1545" max="10" man="1"/>
        <brk id="1581" max="10" man="1"/>
        <brk id="1621" max="10" man="1"/>
        <brk id="1660" max="10" man="1"/>
        <brk id="1699" max="10" man="1"/>
        <brk id="1739" max="10" man="1"/>
        <brk id="1777" max="10" man="1"/>
        <brk id="1812" max="10" man="1"/>
        <brk id="1842" max="10" man="1"/>
        <brk id="1879" max="10" man="1"/>
        <brk id="1916" max="10" man="1"/>
        <brk id="1951" max="10" man="1"/>
        <brk id="1993" max="10" man="1"/>
        <brk id="2047" max="10" man="1"/>
      </rowBreaks>
      <colBreaks count="1" manualBreakCount="1">
        <brk id="12" max="183" man="1"/>
      </colBreaks>
      <pageMargins left="0" right="0" top="0.9055118110236221" bottom="0" header="0" footer="0"/>
      <printOptions horizontalCentered="1"/>
      <pageSetup paperSize="8" scale="44" fitToHeight="0" orientation="landscape" horizontalDpi="4294967293" r:id="rId1"/>
      <autoFilter ref="A7:J411"/>
    </customSheetView>
    <customSheetView guid="{BEA0FDBA-BB07-4C19-8BBD-5E57EE395C09}" scale="50" showPageBreaks="1" outlineSymbols="0" zeroValues="0" fitToPage="1" printArea="1" showAutoFilter="1" view="pageBreakPreview" topLeftCell="D200">
      <selection activeCell="I29" sqref="I29:I30"/>
      <rowBreaks count="36" manualBreakCount="36">
        <brk id="20" max="9" man="1"/>
        <brk id="28" max="9" man="1"/>
        <brk id="45" max="9" man="1"/>
        <brk id="61" max="9" man="1"/>
        <brk id="93" max="9" man="1"/>
        <brk id="140" max="9" man="1"/>
        <brk id="158" max="9" man="1"/>
        <brk id="166" max="9" man="1"/>
        <brk id="182"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44" fitToHeight="0" orientation="landscape" r:id="rId2"/>
      <autoFilter ref="A7:J411"/>
    </customSheetView>
    <customSheetView guid="{13BE7114-35DF-4699-8779-61985C68F6C3}" scale="60" showPageBreaks="1" outlineSymbols="0" zeroValues="0" fitToPage="1" printArea="1" showAutoFilter="1" view="pageBreakPreview" topLeftCell="A4">
      <pane xSplit="2" ySplit="5" topLeftCell="J204" activePane="bottomRight" state="frozen"/>
      <selection pane="bottomRight" activeCell="B206" sqref="B206"/>
      <rowBreaks count="32" manualBreakCount="32">
        <brk id="22" max="9" man="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4" fitToHeight="0" orientation="landscape" horizontalDpi="4294967293" r:id="rId3"/>
      <autoFilter ref="A7:J411"/>
    </customSheetView>
    <customSheetView guid="{CCF533A2-322B-40E2-88B2-065E6D1D35B4}" scale="60" showPageBreaks="1" outlineSymbols="0" zeroValues="0" fitToPage="1" printArea="1" showAutoFilter="1" view="pageBreakPreview" topLeftCell="C172">
      <selection activeCell="I177" sqref="I177"/>
      <rowBreaks count="31" manualBreakCount="31">
        <brk id="28" max="9" man="1"/>
        <brk id="36" max="9" man="1"/>
        <brk id="6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r:id="rId4"/>
      <autoFilter ref="A7:J411"/>
    </customSheetView>
    <customSheetView guid="{3EEA7E1A-5F2B-4408-A34C-1F0223B5B245}" scale="40" showPageBreaks="1" outlineSymbols="0" zeroValues="0" fitToPage="1" showAutoFilter="1" view="pageBreakPreview" topLeftCell="A5">
      <pane xSplit="4" ySplit="10" topLeftCell="I24" activePane="bottomRight" state="frozen"/>
      <selection pane="bottomRight" activeCell="J49" sqref="J49:J54"/>
      <rowBreaks count="30" manualBreakCount="30">
        <brk id="28" max="15" man="1"/>
        <brk id="40" max="15" man="1"/>
        <brk id="226" max="18" man="1"/>
        <brk id="1049" max="18" man="1"/>
        <brk id="1099" max="18" man="1"/>
        <brk id="1156" max="18" man="1"/>
        <brk id="1227" max="18" man="1"/>
        <brk id="1282" max="14" man="1"/>
        <brk id="1297" max="10" man="1"/>
        <brk id="1333" max="10" man="1"/>
        <brk id="1373" max="10" man="1"/>
        <brk id="1412" max="10" man="1"/>
        <brk id="1450" max="10" man="1"/>
        <brk id="1486" max="10" man="1"/>
        <brk id="1523" max="10" man="1"/>
        <brk id="1561" max="10" man="1"/>
        <brk id="1596" max="10" man="1"/>
        <brk id="1632" max="10" man="1"/>
        <brk id="1672" max="10" man="1"/>
        <brk id="1711" max="10" man="1"/>
        <brk id="1750" max="10" man="1"/>
        <brk id="1790" max="10" man="1"/>
        <brk id="1828" max="10" man="1"/>
        <brk id="1863" max="10" man="1"/>
        <brk id="1893" max="10" man="1"/>
        <brk id="1930" max="10" man="1"/>
        <brk id="1967" max="10" man="1"/>
        <brk id="2002" max="10" man="1"/>
        <brk id="2044" max="10" man="1"/>
        <brk id="2098" max="10" man="1"/>
      </rowBreaks>
      <pageMargins left="0" right="0" top="0.67" bottom="0" header="0" footer="0"/>
      <printOptions horizontalCentered="1"/>
      <pageSetup paperSize="8" scale="42" fitToHeight="0" orientation="landscape" horizontalDpi="4294967293" r:id="rId5"/>
      <autoFilter ref="A7:J411"/>
    </customSheetView>
    <customSheetView guid="{0CCCFAED-79CE-4449-BC23-D60C794B65C2}" scale="50" showPageBreaks="1" outlineSymbols="0" zeroValues="0" fitToPage="1" printArea="1" showAutoFilter="1" topLeftCell="A5">
      <pane xSplit="2" ySplit="4" topLeftCell="C12" activePane="bottomRight" state="frozen"/>
      <selection pane="bottomRight" activeCell="B11" sqref="A11:XFD11"/>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8" fitToHeight="0" orientation="landscape" horizontalDpi="4294967293" r:id="rId6"/>
      <autoFilter ref="A7:J399"/>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7"/>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8"/>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9"/>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0"/>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1"/>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2"/>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3"/>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4"/>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5"/>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6"/>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7"/>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8"/>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9"/>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20"/>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21"/>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22"/>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3"/>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4"/>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5"/>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6"/>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7"/>
      <autoFilter ref="A7:J397"/>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28"/>
      <autoFilter ref="A7:J415"/>
    </customSheetView>
    <customSheetView guid="{CA384592-0CFD-4322-A4EB-34EC04693944}" scale="44" showPageBreaks="1" outlineSymbols="0" zeroValues="0" fitToPage="1" printArea="1" showAutoFilter="1" view="pageBreakPreview">
      <pane xSplit="2" ySplit="7" topLeftCell="C153" activePane="bottomRight" state="frozen"/>
      <selection pane="bottomRight" activeCell="D155" sqref="D155:E156"/>
      <rowBreaks count="28" manualBreakCount="28">
        <brk id="17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29"/>
      <autoFilter ref="A7:J405"/>
    </customSheetView>
    <customSheetView guid="{6068C3FF-17AA-48A5-A88B-2523CBAC39AE}" scale="60" showPageBreaks="1" outlineSymbols="0" zeroValues="0" fitToPage="1" printArea="1" showAutoFilter="1" view="pageBreakPreview" topLeftCell="A4">
      <pane xSplit="4" ySplit="7" topLeftCell="J93" activePane="bottomRight" state="frozen"/>
      <selection pane="bottomRight" activeCell="J105" sqref="J105:J110"/>
      <rowBreaks count="31" manualBreakCount="31">
        <brk id="23" min="1" max="9" man="1"/>
        <brk id="35" min="1" max="9" man="1"/>
        <brk id="54" min="1" max="9" man="1"/>
        <brk id="172" min="1" max="9" man="1"/>
        <brk id="1012" max="18" man="1"/>
        <brk id="1062" max="18" man="1"/>
        <brk id="1119" max="18" man="1"/>
        <brk id="1190" max="18" man="1"/>
        <brk id="1245" max="14" man="1"/>
        <brk id="1260" max="10" man="1"/>
        <brk id="1296" max="10" man="1"/>
        <brk id="1336" max="10" man="1"/>
        <brk id="1375" max="10" man="1"/>
        <brk id="1413" max="10" man="1"/>
        <brk id="1449" max="10" man="1"/>
        <brk id="1486" max="10" man="1"/>
        <brk id="1524" max="10" man="1"/>
        <brk id="1559" max="10" man="1"/>
        <brk id="1595" max="10" man="1"/>
        <brk id="1635" max="10" man="1"/>
        <brk id="1674" max="10" man="1"/>
        <brk id="1713" max="10" man="1"/>
        <brk id="1753" max="10" man="1"/>
        <brk id="1791" max="10" man="1"/>
        <brk id="1826" max="10" man="1"/>
        <brk id="1856" max="10" man="1"/>
        <brk id="1893" max="10" man="1"/>
        <brk id="1930" max="10" man="1"/>
        <brk id="1965" max="10" man="1"/>
        <brk id="2007" max="10" man="1"/>
        <brk id="2061" max="10" man="1"/>
      </rowBreaks>
      <pageMargins left="0" right="0" top="0.9055118110236221" bottom="0" header="0" footer="0"/>
      <printOptions horizontalCentered="1"/>
      <pageSetup paperSize="8" scale="44" fitToHeight="0" orientation="landscape" r:id="rId30"/>
      <autoFilter ref="A7:J405"/>
    </customSheetView>
    <customSheetView guid="{A0A3CD9B-2436-40D7-91DB-589A95FBBF00}" scale="60" showPageBreaks="1" outlineSymbols="0" zeroValues="0" fitToPage="1" printArea="1" showAutoFilter="1" view="pageBreakPreview">
      <pane xSplit="2" ySplit="7" topLeftCell="H122" activePane="bottomRight" state="frozen"/>
      <selection pane="bottomRight" activeCell="H127" sqref="H127"/>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31"/>
      <autoFilter ref="A7:J405"/>
    </customSheetView>
    <customSheetView guid="{45DE1976-7F07-4EB4-8A9C-FB72D060BEFA}" scale="60" showPageBreaks="1" outlineSymbols="0" zeroValues="0" fitToPage="1" printArea="1" showAutoFilter="1" view="pageBreakPreview" topLeftCell="A39">
      <selection activeCell="A40" sqref="A40"/>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4" fitToHeight="0" orientation="landscape" r:id="rId32"/>
      <autoFilter ref="A7:J405"/>
    </customSheetView>
    <customSheetView guid="{67ADFAE6-A9AF-44D7-8539-93CD0F6B7849}" scale="60" showPageBreaks="1" outlineSymbols="0" zeroValues="0" fitToPage="1" printArea="1" showAutoFilter="1" hiddenRows="1" view="pageBreakPreview" topLeftCell="A4">
      <pane xSplit="4" ySplit="7" topLeftCell="E63" activePane="bottomRight" state="frozen"/>
      <selection pane="bottomRight" activeCell="B13" sqref="A13:XFD13"/>
      <rowBreaks count="31" manualBreakCount="31">
        <brk id="46" max="9" man="1"/>
        <brk id="68" max="9" man="1"/>
        <brk id="108" max="9" man="1"/>
        <brk id="152"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4" fitToHeight="0" orientation="landscape" r:id="rId33"/>
      <autoFilter ref="A7:J411"/>
    </customSheetView>
  </customSheetViews>
  <mergeCells count="86">
    <mergeCell ref="A62:A63"/>
    <mergeCell ref="E62:E63"/>
    <mergeCell ref="F62:F63"/>
    <mergeCell ref="E159:E160"/>
    <mergeCell ref="J123:J128"/>
    <mergeCell ref="J93:J98"/>
    <mergeCell ref="J141:J146"/>
    <mergeCell ref="B197:B199"/>
    <mergeCell ref="I197:I199"/>
    <mergeCell ref="D197:D199"/>
    <mergeCell ref="E197:E199"/>
    <mergeCell ref="I62:I63"/>
    <mergeCell ref="B62:B63"/>
    <mergeCell ref="C62:C63"/>
    <mergeCell ref="D62:D63"/>
    <mergeCell ref="G62:G63"/>
    <mergeCell ref="H62:H63"/>
    <mergeCell ref="C159:C160"/>
    <mergeCell ref="H159:H160"/>
    <mergeCell ref="J197:J204"/>
    <mergeCell ref="J180:J185"/>
    <mergeCell ref="J159:J165"/>
    <mergeCell ref="I159:I160"/>
    <mergeCell ref="J173:J178"/>
    <mergeCell ref="J167:J172"/>
    <mergeCell ref="A197:A199"/>
    <mergeCell ref="C197:C199"/>
    <mergeCell ref="J21:J28"/>
    <mergeCell ref="B21:B23"/>
    <mergeCell ref="D21:D23"/>
    <mergeCell ref="D159:D160"/>
    <mergeCell ref="A159:A165"/>
    <mergeCell ref="F159:F160"/>
    <mergeCell ref="G159:G160"/>
    <mergeCell ref="E21:E23"/>
    <mergeCell ref="A21:A22"/>
    <mergeCell ref="B29:B30"/>
    <mergeCell ref="A29:A30"/>
    <mergeCell ref="C29:C30"/>
    <mergeCell ref="D29:D30"/>
    <mergeCell ref="B159:B160"/>
    <mergeCell ref="A3:J3"/>
    <mergeCell ref="G6:H6"/>
    <mergeCell ref="A9:A14"/>
    <mergeCell ref="A5:A7"/>
    <mergeCell ref="E6:F6"/>
    <mergeCell ref="D6:D7"/>
    <mergeCell ref="C5:D5"/>
    <mergeCell ref="C6:C7"/>
    <mergeCell ref="B5:B7"/>
    <mergeCell ref="I5:I7"/>
    <mergeCell ref="J5:J7"/>
    <mergeCell ref="E5:H5"/>
    <mergeCell ref="J9:J14"/>
    <mergeCell ref="J15:J20"/>
    <mergeCell ref="F197:F199"/>
    <mergeCell ref="G197:G199"/>
    <mergeCell ref="H197:H199"/>
    <mergeCell ref="E29:E30"/>
    <mergeCell ref="H21:H23"/>
    <mergeCell ref="F21:F23"/>
    <mergeCell ref="G21:G23"/>
    <mergeCell ref="F29:F30"/>
    <mergeCell ref="J37:J42"/>
    <mergeCell ref="J29:J35"/>
    <mergeCell ref="I21:I23"/>
    <mergeCell ref="G29:G30"/>
    <mergeCell ref="H29:H30"/>
    <mergeCell ref="I29:I30"/>
    <mergeCell ref="J190:J194"/>
    <mergeCell ref="J205:J210"/>
    <mergeCell ref="J153:J158"/>
    <mergeCell ref="A15:A20"/>
    <mergeCell ref="C21:C23"/>
    <mergeCell ref="J129:J134"/>
    <mergeCell ref="J135:J140"/>
    <mergeCell ref="J117:J122"/>
    <mergeCell ref="J49:J54"/>
    <mergeCell ref="J43:J48"/>
    <mergeCell ref="J55:J60"/>
    <mergeCell ref="J62:J68"/>
    <mergeCell ref="J147:J152"/>
    <mergeCell ref="J111:J116"/>
    <mergeCell ref="J69:J74"/>
    <mergeCell ref="J81:J86"/>
    <mergeCell ref="J87:J92"/>
  </mergeCells>
  <phoneticPr fontId="4" type="noConversion"/>
  <printOptions horizontalCentered="1"/>
  <pageMargins left="0" right="0" top="0.47" bottom="0" header="0" footer="0"/>
  <pageSetup paperSize="8" scale="44" fitToHeight="0" orientation="landscape" r:id="rId34"/>
  <rowBreaks count="31" manualBreakCount="31">
    <brk id="46" max="9" man="1"/>
    <brk id="68" max="9" man="1"/>
    <brk id="108" max="9" man="1"/>
    <brk id="152"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01.10.2019</vt:lpstr>
      <vt:lpstr>'на 01.10.2019'!Заголовки_для_печати</vt:lpstr>
      <vt:lpstr>'на 01.10.2019'!Область_печати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2019-10-07T03:57:20Z</cp:lastPrinted>
  <dcterms:created xsi:type="dcterms:W3CDTF">2011-12-13T05:34:09Z</dcterms:created>
  <dcterms:modified xsi:type="dcterms:W3CDTF">2019-10-14T06:21:54Z</dcterms:modified>
</cp:coreProperties>
</file>