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9200" windowHeight="10695" tabRatio="495"/>
  </bookViews>
  <sheets>
    <sheet name="Доходы" sheetId="42" r:id="rId1"/>
  </sheets>
  <externalReferences>
    <externalReference r:id="rId2"/>
  </externalReferences>
  <definedNames>
    <definedName name="_Date_" localSheetId="0">Доходы!#REF!</definedName>
    <definedName name="_Date_">#REF!</definedName>
    <definedName name="_Otchet_Period_Source__AT_ObjectName" localSheetId="0">Доходы!#REF!</definedName>
    <definedName name="_Otchet_Period_Source__AT_ObjectName">#REF!</definedName>
    <definedName name="_Period_" localSheetId="0">Доходы!#REF!</definedName>
    <definedName name="_Period_">#REF!</definedName>
    <definedName name="_xlnm._FilterDatabase" localSheetId="0" hidden="1">Доходы!$A$7:$H$70</definedName>
    <definedName name="а" localSheetId="0">#REF!</definedName>
    <definedName name="а">#REF!</definedName>
    <definedName name="аааа" localSheetId="0">#REF!</definedName>
    <definedName name="аааа">#REF!</definedName>
    <definedName name="б" localSheetId="0">#REF!</definedName>
    <definedName name="б">#REF!</definedName>
    <definedName name="ддж" localSheetId="0">#REF!</definedName>
    <definedName name="ддж">#REF!</definedName>
    <definedName name="дох" localSheetId="0">#REF!</definedName>
    <definedName name="дох">#REF!</definedName>
    <definedName name="доход" localSheetId="0">#REF!</definedName>
    <definedName name="доход">#REF!</definedName>
    <definedName name="доходы" localSheetId="0">#REF!</definedName>
    <definedName name="доходы">#REF!</definedName>
    <definedName name="ееееееее" localSheetId="0">#REF!</definedName>
    <definedName name="ееееееее">#REF!</definedName>
    <definedName name="_xlnm.Print_Titles" localSheetId="0">Доходы!$5:$7</definedName>
    <definedName name="Л" localSheetId="0">#REF!</definedName>
    <definedName name="Л">#REF!</definedName>
    <definedName name="ман" localSheetId="0">#REF!</definedName>
    <definedName name="ман">#REF!</definedName>
    <definedName name="пррнн" localSheetId="0">#REF!</definedName>
    <definedName name="пррнн">#REF!</definedName>
    <definedName name="ю" localSheetId="0">#REF!</definedName>
    <definedName name="ю">#REF!</definedName>
    <definedName name="я" localSheetId="0">#REF!</definedName>
    <definedName name="я">#REF!</definedName>
    <definedName name="яя" localSheetId="0">#REF!</definedName>
    <definedName name="яя">#REF!</definedName>
  </definedNames>
  <calcPr calcId="145621" fullPrecision="0"/>
</workbook>
</file>

<file path=xl/calcChain.xml><?xml version="1.0" encoding="utf-8"?>
<calcChain xmlns="http://schemas.openxmlformats.org/spreadsheetml/2006/main">
  <c r="G55" i="42" l="1"/>
  <c r="G60" i="42"/>
  <c r="G63" i="42"/>
  <c r="G64" i="42"/>
  <c r="G65" i="42"/>
  <c r="G62" i="42"/>
  <c r="G66" i="42"/>
  <c r="G68" i="42"/>
  <c r="G70" i="42" l="1"/>
  <c r="G69" i="42"/>
  <c r="G67" i="42"/>
  <c r="G61" i="42"/>
  <c r="G58" i="42"/>
  <c r="G57" i="42"/>
  <c r="G56" i="42"/>
  <c r="G54" i="42"/>
  <c r="G53" i="42"/>
  <c r="G52" i="42"/>
  <c r="G51" i="42"/>
  <c r="G50" i="42"/>
  <c r="G49" i="42"/>
  <c r="G48" i="42"/>
  <c r="G47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11" i="42"/>
  <c r="G10" i="42"/>
  <c r="G9" i="42"/>
  <c r="G8" i="42"/>
  <c r="D9" i="42" l="1"/>
  <c r="D69" i="42"/>
  <c r="D67" i="42"/>
  <c r="D62" i="42"/>
  <c r="D58" i="42"/>
  <c r="D43" i="42"/>
  <c r="D38" i="42"/>
  <c r="D35" i="42"/>
  <c r="D33" i="42"/>
  <c r="D27" i="42"/>
  <c r="D25" i="42"/>
  <c r="D22" i="42"/>
  <c r="D19" i="42"/>
  <c r="D14" i="42"/>
  <c r="D12" i="42"/>
  <c r="D10" i="42"/>
  <c r="D61" i="42" l="1"/>
  <c r="D8" i="42" s="1"/>
  <c r="H53" i="42"/>
  <c r="H15" i="42"/>
  <c r="H70" i="42"/>
  <c r="H57" i="42" l="1"/>
  <c r="F25" i="42"/>
  <c r="H28" i="42" l="1"/>
  <c r="F43" i="42" l="1"/>
  <c r="E43" i="42"/>
  <c r="H11" i="42" l="1"/>
  <c r="H52" i="42"/>
  <c r="F19" i="42"/>
  <c r="E19" i="42"/>
  <c r="E14" i="42"/>
  <c r="F10" i="42"/>
  <c r="E10" i="42"/>
  <c r="F69" i="42"/>
  <c r="E69" i="42"/>
  <c r="H69" i="42" s="1"/>
  <c r="F67" i="42"/>
  <c r="E67" i="42"/>
  <c r="F58" i="42"/>
  <c r="E58" i="42"/>
  <c r="F27" i="42"/>
  <c r="E27" i="42"/>
  <c r="F12" i="42"/>
  <c r="E12" i="42"/>
  <c r="A9" i="42"/>
  <c r="A8" i="42" l="1"/>
  <c r="A10" i="42"/>
  <c r="A11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9" i="42"/>
  <c r="A31" i="42"/>
  <c r="A32" i="42"/>
  <c r="A33" i="42"/>
  <c r="A34" i="42"/>
  <c r="A36" i="42"/>
  <c r="A37" i="42"/>
  <c r="A38" i="42"/>
  <c r="A39" i="42"/>
  <c r="A41" i="42"/>
  <c r="A43" i="42"/>
  <c r="A44" i="42"/>
  <c r="A47" i="42"/>
  <c r="A50" i="42"/>
  <c r="A53" i="42"/>
  <c r="A57" i="42"/>
  <c r="A58" i="42"/>
  <c r="A60" i="42"/>
  <c r="A61" i="42"/>
  <c r="A62" i="42"/>
  <c r="A63" i="42"/>
  <c r="A64" i="42"/>
  <c r="A65" i="42"/>
  <c r="A66" i="42"/>
  <c r="A67" i="42"/>
  <c r="A68" i="42"/>
  <c r="A69" i="42"/>
  <c r="A70" i="42"/>
  <c r="F22" i="42" l="1"/>
  <c r="E22" i="42"/>
  <c r="F62" i="42"/>
  <c r="F61" i="42" s="1"/>
  <c r="E62" i="42"/>
  <c r="E61" i="42" s="1"/>
  <c r="H13" i="42"/>
  <c r="H17" i="42"/>
  <c r="H18" i="42"/>
  <c r="H19" i="42"/>
  <c r="H20" i="42"/>
  <c r="H21" i="42"/>
  <c r="H24" i="42"/>
  <c r="H27" i="42"/>
  <c r="H29" i="42"/>
  <c r="H30" i="42"/>
  <c r="H31" i="42"/>
  <c r="H32" i="42"/>
  <c r="H39" i="42"/>
  <c r="H41" i="42"/>
  <c r="H42" i="42"/>
  <c r="H46" i="42"/>
  <c r="H47" i="42"/>
  <c r="H49" i="42"/>
  <c r="H50" i="42"/>
  <c r="H55" i="42"/>
  <c r="H56" i="42"/>
  <c r="H58" i="42"/>
  <c r="H60" i="42"/>
  <c r="H63" i="42"/>
  <c r="H64" i="42"/>
  <c r="H66" i="42"/>
  <c r="H68" i="42"/>
  <c r="H61" i="42" l="1"/>
  <c r="F14" i="42" l="1"/>
  <c r="H14" i="42" l="1"/>
  <c r="H45" i="42" l="1"/>
  <c r="E38" i="42"/>
  <c r="H16" i="42"/>
  <c r="H12" i="42"/>
  <c r="F38" i="42" l="1"/>
  <c r="H67" i="42"/>
  <c r="H48" i="42"/>
  <c r="H62" i="42"/>
  <c r="H40" i="42"/>
  <c r="H65" i="42"/>
  <c r="H38" i="42" l="1"/>
  <c r="H43" i="42"/>
  <c r="F35" i="42"/>
  <c r="E35" i="42"/>
  <c r="H54" i="42"/>
  <c r="H22" i="42"/>
  <c r="H23" i="42"/>
  <c r="H44" i="42"/>
  <c r="H51" i="42"/>
  <c r="H10" i="42"/>
  <c r="H36" i="42" l="1"/>
  <c r="H37" i="42"/>
  <c r="E33" i="42"/>
  <c r="E9" i="42" s="1"/>
  <c r="H34" i="42"/>
  <c r="H35" i="42"/>
  <c r="E8" i="42" l="1"/>
  <c r="F33" i="42"/>
  <c r="F9" i="42" s="1"/>
  <c r="H33" i="42" l="1"/>
  <c r="H9" i="42" l="1"/>
  <c r="F8" i="42"/>
  <c r="H8" i="42" l="1"/>
</calcChain>
</file>

<file path=xl/sharedStrings.xml><?xml version="1.0" encoding="utf-8"?>
<sst xmlns="http://schemas.openxmlformats.org/spreadsheetml/2006/main" count="93" uniqueCount="92">
  <si>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</si>
  <si>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</si>
  <si>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</si>
  <si>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Налоги на товары (работы, услуги), реализуемые  на территории Российской Федерации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</si>
  <si>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</si>
  <si>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</si>
  <si>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</si>
  <si>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</si>
  <si>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</si>
  <si>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</si>
  <si>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</si>
  <si>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</si>
  <si>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</si>
  <si>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</si>
  <si>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</si>
  <si>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</si>
  <si>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</si>
  <si>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</si>
  <si>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</si>
  <si>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</si>
  <si>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</si>
  <si>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000 1 11 03000 00 0000 120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</si>
  <si>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</si>
  <si>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</si>
  <si>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</si>
  <si>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</si>
  <si>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</si>
  <si>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</si>
  <si>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</si>
  <si>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</si>
  <si>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</si>
  <si>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</si>
  <si>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</si>
  <si>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</si>
  <si>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</si>
  <si>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</si>
  <si>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000 1 16 03000 00 0000 140</t>
  </si>
  <si>
    <t>000 1 16 06000 01 0000 140</t>
  </si>
  <si>
    <t xml:space="preserve"> 000 1 16 08000 01 0000 140</t>
  </si>
  <si>
    <t>000 1 16 23000 00 0000 140</t>
  </si>
  <si>
    <t>000 1 16 25000 00 0000 140</t>
  </si>
  <si>
    <t>000 1 16 28000 01 0000 140</t>
  </si>
  <si>
    <t>000 1 16 30000 01 0000 140</t>
  </si>
  <si>
    <t>000 1 16 33000 00 0000 140</t>
  </si>
  <si>
    <t>000 1 16 37000 00 0000 140</t>
  </si>
  <si>
    <t>000 1 16 41000 01 0000 140</t>
  </si>
  <si>
    <t>000 1 16 43000 01 0000 140</t>
  </si>
  <si>
    <t>000 1 16 45000 01 0000 140</t>
  </si>
  <si>
    <t>000 1 16 90000 00 0000 140</t>
  </si>
  <si>
    <t>000 1 17 00000 00 0000 000</t>
  </si>
  <si>
    <t>000 1 17 01040 04 0000 180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</si>
  <si>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</si>
  <si>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</si>
  <si>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</si>
  <si>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</si>
  <si>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</si>
  <si>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Доходы от использования имущества, находящегося в  государственной и муниципальной собственности</t>
  </si>
  <si>
    <t>Доходы в виде прибыли, приходящейся на доли в   уставных (складочных) капиталах хозяйственных   товариществ и обществ, или дивидендов по акциям,   принадлежащим Российской Федерации, субъектам   Российской Федерации или  муниципальным   образованиям</t>
  </si>
  <si>
    <t>000 1 11 01000 00 0000 120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</si>
  <si>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</si>
  <si>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</si>
  <si>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находящихся в государственной или муниципальной собственности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</si>
  <si>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 расчетов и (или) расчетов 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</si>
  <si>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</si>
  <si>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</si>
  <si>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</si>
  <si>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</si>
  <si>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промышленной безопасности</t>
  </si>
  <si>
    <t>000 1 16 35000 00 0000 140</t>
  </si>
  <si>
    <t>Суммы по искам о возмещении вреда, причиненного окружающей среде</t>
  </si>
  <si>
    <t>Невыясненные поступления, зачисляемые в бюджеты городских округов</t>
  </si>
  <si>
    <t>000 2 02 10000 00 0000 151</t>
  </si>
  <si>
    <t>000 2 02 20000 00 0000 151</t>
  </si>
  <si>
    <t>000 2 02 30000 00  0000 151</t>
  </si>
  <si>
    <t>000 2 02 40000 00  0000 151</t>
  </si>
  <si>
    <t>Вид дохода</t>
  </si>
  <si>
    <t>Код классификации дохода</t>
  </si>
  <si>
    <t>000 2 18 04000 04 0000 180</t>
  </si>
  <si>
    <t>000 2 19 00000 04 0000 151</t>
  </si>
  <si>
    <t>2018 год</t>
  </si>
  <si>
    <t>000 1 09 00000 00 0000 000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</si>
  <si>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</si>
  <si>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</si>
  <si>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1 полугодие</t>
  </si>
  <si>
    <t xml:space="preserve">
План</t>
  </si>
  <si>
    <t xml:space="preserve">Исполнение 
</t>
  </si>
  <si>
    <t>% исполнения к  плану 1 полугодия</t>
  </si>
  <si>
    <t>(рублей)</t>
  </si>
  <si>
    <t>Сведения об исполнении бюджета городского округа город  Сургут по доходам за 1полугодие 2018 года в разрезе видов доходов в сравнении с запланированными значениями на  I полугодие и год</t>
  </si>
  <si>
    <t>Утвержденный план года РДГ от 26.12.2017 №25-VI ДГ</t>
  </si>
  <si>
    <t>Уточненный план года</t>
  </si>
  <si>
    <t>% исполнения  к уточненному плану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</si>
</sst>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</numFmts>
  <fonts count="11" x14ac:knownFonts="1"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4" fontId="5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4" fontId="2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6" fontId="3" fillId="0" borderId="3" xfId="19" applyNumberFormat="1" applyFont="1" applyFill="1" applyBorder="1" applyAlignment="1">
      <alignment horizontal="center" vertical="center" wrapText="1"/>
    </xf>
    <xf numFmtId="166" fontId="3" fillId="0" borderId="4" xfId="19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justify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4" fontId="3" fillId="3" borderId="1" xfId="19" applyNumberFormat="1" applyFont="1" applyFill="1" applyBorder="1" applyAlignment="1">
      <alignment horizontal="right" vertical="center" wrapText="1"/>
    </xf>
    <xf numFmtId="4" fontId="3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5" borderId="1" xfId="19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19" applyNumberFormat="1" applyFont="1" applyFill="1" applyBorder="1" applyAlignment="1">
      <alignment horizontal="right" vertical="center" wrapText="1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5" borderId="1" xfId="19" applyNumberFormat="1" applyFont="1" applyFill="1" applyBorder="1" applyAlignment="1">
      <alignment horizontal="right" vertical="center" wrapText="1" readingOrder="1"/>
    </xf>
    <xf numFmtId="4" fontId="2" fillId="0" borderId="1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horizontal="justify" vertical="center" wrapText="1" readingOrder="1"/>
    </xf>
    <xf numFmtId="0" fontId="6" fillId="5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 applyProtection="1">
      <alignment horizontal="justify" vertical="center" wrapText="1" readingOrder="1"/>
      <protection locked="0"/>
    </xf>
    <xf numFmtId="0" fontId="2" fillId="0" borderId="2" xfId="0" applyFont="1" applyFill="1" applyBorder="1" applyAlignment="1" applyProtection="1">
      <alignment horizontal="justify" vertical="center" wrapText="1" readingOrder="1"/>
      <protection locked="0"/>
    </xf>
    <xf numFmtId="1" fontId="6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 readingOrder="1"/>
    </xf>
    <xf numFmtId="0" fontId="6" fillId="2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4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vertical="center"/>
    </xf>
    <xf numFmtId="0" fontId="2" fillId="5" borderId="5" xfId="0" applyFont="1" applyFill="1" applyBorder="1" applyAlignment="1" applyProtection="1">
      <alignment horizontal="justify" vertical="center" wrapText="1" readingOrder="1"/>
      <protection locked="0"/>
    </xf>
    <xf numFmtId="0" fontId="2" fillId="0" borderId="0" xfId="0" applyFont="1" applyFill="1" applyBorder="1" applyAlignment="1" applyProtection="1">
      <alignment horizontal="justify" vertical="center" wrapText="1" readingOrder="1"/>
      <protection locked="0"/>
    </xf>
    <xf numFmtId="0" fontId="2" fillId="5" borderId="5" xfId="0" applyNumberFormat="1" applyFont="1" applyFill="1" applyBorder="1" applyAlignment="1" applyProtection="1">
      <alignment horizontal="justify" vertical="center" wrapText="1" readingOrder="1"/>
      <protection locked="0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0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0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3" fillId="0" borderId="4" xfId="19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</cellXfs>
  <cellStyles count="20">
    <cellStyle name="Normal" xfId="18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17"/>
    <cellStyle name="Обычный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Финансовый" xfId="19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9;&#1087;&#1086;&#1083;&#1085;&#1077;&#1085;&#1080;&#1077;%202017/&#1048;&#1089;&#1087;&#1086;&#1083;&#1085;&#1077;&#1085;&#1080;&#1077;%201%20&#1082;&#1074;/&#1055;&#1086;&#1089;&#1090;&#1072;&#1085;&#1086;&#1074;&#1083;&#1077;&#1085;&#1080;&#1077;%20&#1079;&#1072;%201%20&#1082;&#1074;.2017/&#1087;&#1088;&#1080;&#1083;&#1086;&#1078;&#1077;&#1085;&#1080;&#1077;%201%20&#1044;&#1086;&#1093;&#1086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 refreshError="1">
        <row r="13">
          <cell r="C13" t="str">
            <v xml:space="preserve">ВСЕГО </v>
          </cell>
        </row>
        <row r="14">
          <cell r="C14" t="str">
            <v>НАЛОГОВЫЕ И НЕНАЛОГОВЫЕ ДОХОДЫ</v>
          </cell>
        </row>
        <row r="15">
          <cell r="C15" t="str">
            <v>Налоги на прибыль, доходы</v>
          </cell>
        </row>
        <row r="16">
          <cell r="C16" t="str">
            <v>Налог на доходы физических лиц</v>
          </cell>
        </row>
        <row r="18">
          <cell r="C18" t="str">
            <v>Акцизы по подакцизным товарам (продукции), производимым на территории Российской Федерации</v>
          </cell>
        </row>
        <row r="19">
          <cell r="C19" t="str">
            <v>Налоги на совокупный доход</v>
          </cell>
        </row>
        <row r="20">
          <cell r="C20" t="str">
            <v>Налог, взимаемый в связи с применением упрощенной системы налогообложения</v>
          </cell>
        </row>
        <row r="21">
          <cell r="C21" t="str">
            <v>Единый налог на вмененный доход для отдельных видов деятельности</v>
          </cell>
        </row>
        <row r="22">
          <cell r="C22" t="str">
            <v>Единый сельскохозяйственный налог</v>
          </cell>
        </row>
        <row r="23">
          <cell r="C23" t="str">
            <v>Налог, взимаемый в связи с применением патентной системы налогообложения</v>
          </cell>
        </row>
        <row r="24">
          <cell r="C24" t="str">
            <v>Налоги на имущество</v>
          </cell>
        </row>
        <row r="25">
          <cell r="C25" t="str">
            <v>Налог на имущество физических лиц</v>
          </cell>
        </row>
        <row r="26">
          <cell r="C26" t="str">
            <v>Земельный налог</v>
          </cell>
        </row>
        <row r="27">
          <cell r="C27" t="str">
            <v>Государственная пошлина</v>
          </cell>
        </row>
        <row r="28">
          <cell r="C28" t="str">
            <v xml:space="preserve">Государственная пошлина по делам, рассматриваемым в судах общей юрисдикции, мировыми судьями </v>
          </cell>
        </row>
        <row r="29">
          <cell r="C29" t="str">
            <v xml:space="preserve">Государственная пошлина за государственную регистрацию, а также за совершение прочих юридически значимых действий </v>
          </cell>
        </row>
        <row r="32">
          <cell r="C32" t="str">
            <v xml:space="preserve">Проценты, полученные от предоставления бюджетных кредитов внутри страны </v>
          </cell>
        </row>
        <row r="34">
          <cell r="C34" t="str">
            <v>Платежи от государственных и муниципальных унитарных предприятий</v>
          </cell>
        </row>
        <row r="35">
          <cell r="C35" t="str">
    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    </cell>
        </row>
        <row r="36">
          <cell r="C36" t="str">
            <v>Платежи при пользовании природными ресурсами</v>
          </cell>
        </row>
        <row r="37">
          <cell r="C37" t="str">
            <v>Плата за негативное воздействие на окружающую среду</v>
          </cell>
        </row>
        <row r="39">
          <cell r="C39" t="str">
            <v>Доходы от оказания платных услуг (работ)</v>
          </cell>
        </row>
        <row r="40">
          <cell r="C40" t="str">
            <v>Доходы от компенсации затрат государства</v>
          </cell>
        </row>
        <row r="41">
          <cell r="C41" t="str">
            <v>Доходы от продажи материальных и нематериальных активов</v>
          </cell>
        </row>
        <row r="42">
          <cell r="C42" t="str">
            <v>Доходы от продажи квартир</v>
          </cell>
        </row>
        <row r="44">
          <cell r="C44" t="str">
            <v>Доходы от продажи земельных участков, находящихся в государственной и муниципальной собственности</v>
          </cell>
        </row>
        <row r="46">
          <cell r="C46" t="str">
            <v>Штрафы, санкции, возмещение ущерба</v>
          </cell>
        </row>
        <row r="47">
          <cell r="C47" t="str">
            <v>Денежные взыскания (штрафы) за нарушение законодательства о налогах и сборах</v>
          </cell>
        </row>
        <row r="50">
          <cell r="C50" t="str">
            <v>Доходы от возмещения ущерба при возникновении страховых случаев</v>
          </cell>
        </row>
        <row r="53">
          <cell r="C53" t="str">
            <v>Денежные взыскания (штрафы) за правонарушения         в области дорожного движения</v>
          </cell>
        </row>
        <row r="55">
          <cell r="C55" t="str">
    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    </cell>
        </row>
        <row r="59">
          <cell r="C59" t="str">
            <v>Прочие поступления от денежных взысканий (штрафов) и иных сумм в возмещение ущерба</v>
          </cell>
        </row>
        <row r="60">
          <cell r="C60" t="str">
            <v>Прочие неналоговые доходы</v>
          </cell>
        </row>
        <row r="62">
          <cell r="C62" t="str">
            <v>Прочие неналоговые доходы бюджетов городских округов</v>
          </cell>
        </row>
        <row r="63">
          <cell r="C63" t="str">
            <v>БЕЗВОЗМЕЗДНЫЕ ПОСТУПЛЕНИЯ</v>
          </cell>
        </row>
        <row r="64">
          <cell r="C64" t="str">
            <v>Безвозмездные поступления от других бюджетов бюджетной системы Российской Федерации</v>
          </cell>
        </row>
        <row r="65">
          <cell r="C65" t="str">
            <v>Дотации бюджетам субъектов Российской Федерации 
и муниципальных образований</v>
          </cell>
        </row>
        <row r="66">
          <cell r="C66" t="str">
            <v>Субсидии бюджетам бюджетной системы Российской Федерации (межбюджетные субсидии)</v>
          </cell>
        </row>
        <row r="67">
          <cell r="C67" t="str">
            <v>Субвенции бюджетам субъектов Российской Федерации и муниципальных образований</v>
          </cell>
        </row>
        <row r="68">
          <cell r="C68" t="str">
            <v>Иные межбюджетные трансферты</v>
          </cell>
        </row>
        <row r="69">
          <cell r="C69" t="str">
    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    </cell>
        </row>
        <row r="70">
          <cell r="C70" t="str">
            <v>Доходы бюджетов городских округов от возврата  организациями остатков субсидий прошлых лет</v>
          </cell>
        </row>
        <row r="71">
          <cell r="C71" t="str">
            <v>Возврат остатков субсидий, субвенций и иных межбюджетных трансфертов, имеющих целевое назначение, прошлых лет</v>
          </cell>
        </row>
        <row r="72">
          <cell r="C72" t="str">
    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72"/>
  <sheetViews>
    <sheetView tabSelected="1" zoomScaleNormal="100" zoomScaleSheetLayoutView="80" zoomScalePageLayoutView="75" workbookViewId="0">
      <pane xSplit="2" ySplit="7" topLeftCell="C50" activePane="bottomRight" state="frozen"/>
      <selection pane="topRight" activeCell="C1" sqref="C1"/>
      <selection pane="bottomLeft" activeCell="A5" sqref="A5"/>
      <selection pane="bottomRight" activeCell="G55" sqref="G55"/>
    </sheetView>
  </sheetViews>
  <sheetFormatPr defaultColWidth="9.140625" defaultRowHeight="12.75" x14ac:dyDescent="0.2"/>
  <cols>
    <col min="1" max="1" width="52" style="4" customWidth="1"/>
    <col min="2" max="2" width="23.7109375" style="5" customWidth="1"/>
    <col min="3" max="4" width="17.85546875" style="8" customWidth="1"/>
    <col min="5" max="5" width="17.140625" style="8" customWidth="1"/>
    <col min="6" max="6" width="17" style="8" customWidth="1"/>
    <col min="7" max="7" width="12.7109375" style="8" customWidth="1"/>
    <col min="8" max="8" width="11.5703125" style="8" customWidth="1"/>
    <col min="9" max="10" width="9.140625" style="2" customWidth="1"/>
    <col min="11" max="16384" width="9.140625" style="2"/>
  </cols>
  <sheetData>
    <row r="1" spans="1:8" x14ac:dyDescent="0.2">
      <c r="G1" s="66"/>
      <c r="H1" s="66"/>
    </row>
    <row r="3" spans="1:8" s="3" customFormat="1" ht="48" customHeight="1" x14ac:dyDescent="0.2">
      <c r="A3" s="67" t="s">
        <v>88</v>
      </c>
      <c r="B3" s="67"/>
      <c r="C3" s="67"/>
      <c r="D3" s="67"/>
      <c r="E3" s="68"/>
      <c r="F3" s="67"/>
      <c r="G3" s="67"/>
      <c r="H3" s="67"/>
    </row>
    <row r="4" spans="1:8" s="3" customFormat="1" x14ac:dyDescent="0.2">
      <c r="A4" s="4"/>
      <c r="B4" s="5"/>
      <c r="C4" s="8"/>
      <c r="D4" s="8"/>
      <c r="E4" s="9"/>
      <c r="F4" s="14"/>
      <c r="G4" s="50"/>
      <c r="H4" s="51" t="s">
        <v>87</v>
      </c>
    </row>
    <row r="5" spans="1:8" s="3" customFormat="1" ht="12.75" customHeight="1" x14ac:dyDescent="0.2">
      <c r="A5" s="69" t="s">
        <v>75</v>
      </c>
      <c r="B5" s="70" t="s">
        <v>76</v>
      </c>
      <c r="C5" s="71" t="s">
        <v>79</v>
      </c>
      <c r="D5" s="71"/>
      <c r="E5" s="71"/>
      <c r="F5" s="71"/>
      <c r="G5" s="71"/>
      <c r="H5" s="71"/>
    </row>
    <row r="6" spans="1:8" s="3" customFormat="1" ht="12.75" customHeight="1" x14ac:dyDescent="0.2">
      <c r="A6" s="69"/>
      <c r="B6" s="70"/>
      <c r="C6" s="75" t="s">
        <v>89</v>
      </c>
      <c r="D6" s="75" t="s">
        <v>90</v>
      </c>
      <c r="E6" s="72" t="s">
        <v>83</v>
      </c>
      <c r="F6" s="73"/>
      <c r="G6" s="73"/>
      <c r="H6" s="74"/>
    </row>
    <row r="7" spans="1:8" s="6" customFormat="1" ht="66.75" customHeight="1" x14ac:dyDescent="0.2">
      <c r="A7" s="69"/>
      <c r="B7" s="70"/>
      <c r="C7" s="76"/>
      <c r="D7" s="76"/>
      <c r="E7" s="16" t="s">
        <v>84</v>
      </c>
      <c r="F7" s="15" t="s">
        <v>85</v>
      </c>
      <c r="G7" s="16" t="s">
        <v>91</v>
      </c>
      <c r="H7" s="16" t="s">
        <v>86</v>
      </c>
    </row>
    <row r="8" spans="1:8" x14ac:dyDescent="0.2">
      <c r="A8" s="30" t="str">
        <f>'[1]Лист 1'!C13</f>
        <v xml:space="preserve">ВСЕГО </v>
      </c>
      <c r="B8" s="31"/>
      <c r="C8" s="52">
        <v>21825478771.599998</v>
      </c>
      <c r="D8" s="59">
        <f>D9+D61</f>
        <v>23113546291.23</v>
      </c>
      <c r="E8" s="18">
        <f>E9+E61</f>
        <v>10361993747.870001</v>
      </c>
      <c r="F8" s="18">
        <f>F9+F61</f>
        <v>10506090607.219999</v>
      </c>
      <c r="G8" s="19">
        <f>F8/D8*100</f>
        <v>45.45</v>
      </c>
      <c r="H8" s="19">
        <f t="shared" ref="H8:H24" si="0">IF(E8=0,0,IF(F8&lt;0,0,IF((F8/E8*100)&gt;150,"св.100",F8/E8*100)))</f>
        <v>101.39</v>
      </c>
    </row>
    <row r="9" spans="1:8" s="1" customFormat="1" x14ac:dyDescent="0.2">
      <c r="A9" s="17" t="str">
        <f>'[1]Лист 1'!C14</f>
        <v>НАЛОГОВЫЕ И НЕНАЛОГОВЫЕ ДОХОДЫ</v>
      </c>
      <c r="B9" s="32" t="s">
        <v>4</v>
      </c>
      <c r="C9" s="53">
        <v>9939489049.6299992</v>
      </c>
      <c r="D9" s="60">
        <f>D10+D12+D14+D19+D22+D25+D27+D33+D35+D38+D43++D58</f>
        <v>9939489049.6299992</v>
      </c>
      <c r="E9" s="20">
        <f t="shared" ref="E9" si="1">E10+E12+E14+E19+E22+E27+E33+E35+E38+E43+E58</f>
        <v>4584436534.96</v>
      </c>
      <c r="F9" s="20">
        <f>F10+F12+F14+F19+F22+F27+F33+F35+F38+F43+F58+F25</f>
        <v>4719325835.3400002</v>
      </c>
      <c r="G9" s="22">
        <f t="shared" ref="G9:G14" si="2">IF(D9=0,0,IF(F9&lt;0,0,IF((F9/C9*100)&gt;150,"св.100",F9/C9*100)))</f>
        <v>47.48</v>
      </c>
      <c r="H9" s="22">
        <f t="shared" si="0"/>
        <v>102.94</v>
      </c>
    </row>
    <row r="10" spans="1:8" x14ac:dyDescent="0.2">
      <c r="A10" s="33" t="str">
        <f>'[1]Лист 1'!C15</f>
        <v>Налоги на прибыль, доходы</v>
      </c>
      <c r="B10" s="29" t="s">
        <v>5</v>
      </c>
      <c r="C10" s="54">
        <v>6416359099</v>
      </c>
      <c r="D10" s="61">
        <f>D11</f>
        <v>6416359099</v>
      </c>
      <c r="E10" s="21">
        <f t="shared" ref="E10:F10" si="3">E11</f>
        <v>2985632307.3400002</v>
      </c>
      <c r="F10" s="21">
        <f t="shared" si="3"/>
        <v>2934625468.2800002</v>
      </c>
      <c r="G10" s="22">
        <f t="shared" si="2"/>
        <v>45.74</v>
      </c>
      <c r="H10" s="22">
        <f t="shared" si="0"/>
        <v>98.29</v>
      </c>
    </row>
    <row r="11" spans="1:8" ht="15" customHeight="1" x14ac:dyDescent="0.2">
      <c r="A11" s="34" t="str">
        <f>'[1]Лист 1'!C16</f>
        <v>Налог на доходы физических лиц</v>
      </c>
      <c r="B11" s="35" t="s">
        <v>6</v>
      </c>
      <c r="C11" s="55">
        <v>6416359099</v>
      </c>
      <c r="D11" s="62">
        <v>6416359099</v>
      </c>
      <c r="E11" s="23">
        <v>2985632307.3400002</v>
      </c>
      <c r="F11" s="23">
        <v>2934625468.2800002</v>
      </c>
      <c r="G11" s="24">
        <f t="shared" si="2"/>
        <v>45.74</v>
      </c>
      <c r="H11" s="24">
        <f t="shared" si="0"/>
        <v>98.29</v>
      </c>
    </row>
    <row r="12" spans="1:8" ht="25.5" customHeight="1" x14ac:dyDescent="0.2">
      <c r="A12" s="33" t="s">
        <v>3</v>
      </c>
      <c r="B12" s="36" t="s">
        <v>7</v>
      </c>
      <c r="C12" s="56">
        <v>30938341.739999998</v>
      </c>
      <c r="D12" s="63">
        <f>D13</f>
        <v>30938341.739999998</v>
      </c>
      <c r="E12" s="25">
        <f t="shared" ref="E12:F12" si="4">E13</f>
        <v>14210645.26</v>
      </c>
      <c r="F12" s="25">
        <f t="shared" si="4"/>
        <v>16514110.48</v>
      </c>
      <c r="G12" s="26">
        <f t="shared" si="2"/>
        <v>53.38</v>
      </c>
      <c r="H12" s="26">
        <f t="shared" si="0"/>
        <v>116.21</v>
      </c>
    </row>
    <row r="13" spans="1:8" ht="25.5" x14ac:dyDescent="0.2">
      <c r="A13" s="34" t="str">
        <f>'[1]Лист 1'!C18</f>
        <v>Акцизы по подакцизным товарам (продукции), производимым на территории Российской Федерации</v>
      </c>
      <c r="B13" s="37" t="s">
        <v>8</v>
      </c>
      <c r="C13" s="55">
        <v>30938341.739999998</v>
      </c>
      <c r="D13" s="62">
        <v>30938341.739999998</v>
      </c>
      <c r="E13" s="23">
        <v>14210645.26</v>
      </c>
      <c r="F13" s="23">
        <v>16514110.48</v>
      </c>
      <c r="G13" s="24">
        <f t="shared" si="2"/>
        <v>53.38</v>
      </c>
      <c r="H13" s="24">
        <f t="shared" si="0"/>
        <v>116.21</v>
      </c>
    </row>
    <row r="14" spans="1:8" ht="16.5" customHeight="1" x14ac:dyDescent="0.2">
      <c r="A14" s="33" t="str">
        <f>'[1]Лист 1'!C19</f>
        <v>Налоги на совокупный доход</v>
      </c>
      <c r="B14" s="29" t="s">
        <v>9</v>
      </c>
      <c r="C14" s="54">
        <v>1565709605</v>
      </c>
      <c r="D14" s="61">
        <f>D15+D16+D17+D18</f>
        <v>1565709605</v>
      </c>
      <c r="E14" s="21">
        <f t="shared" ref="E14:F14" si="5">E15+E16+E17+E18</f>
        <v>825013712.27999997</v>
      </c>
      <c r="F14" s="21">
        <f t="shared" si="5"/>
        <v>997554089.54999995</v>
      </c>
      <c r="G14" s="22">
        <f t="shared" si="2"/>
        <v>63.71</v>
      </c>
      <c r="H14" s="22">
        <f t="shared" si="0"/>
        <v>120.91</v>
      </c>
    </row>
    <row r="15" spans="1:8" ht="27.75" customHeight="1" x14ac:dyDescent="0.2">
      <c r="A15" s="38" t="str">
        <f>'[1]Лист 1'!C20</f>
        <v>Налог, взимаемый в связи с применением упрощенной системы налогообложения</v>
      </c>
      <c r="B15" s="39" t="s">
        <v>10</v>
      </c>
      <c r="C15" s="55">
        <v>1167842096</v>
      </c>
      <c r="D15" s="62">
        <v>1167842096</v>
      </c>
      <c r="E15" s="23">
        <v>625839816.77999997</v>
      </c>
      <c r="F15" s="23">
        <v>784392531.84000003</v>
      </c>
      <c r="G15" s="24">
        <f>F15/D15*100</f>
        <v>67.17</v>
      </c>
      <c r="H15" s="24">
        <f>F15/E15*100</f>
        <v>125.33</v>
      </c>
    </row>
    <row r="16" spans="1:8" s="7" customFormat="1" ht="25.5" x14ac:dyDescent="0.2">
      <c r="A16" s="40" t="str">
        <f>'[1]Лист 1'!C21</f>
        <v>Единый налог на вмененный доход для отдельных видов деятельности</v>
      </c>
      <c r="B16" s="39" t="s">
        <v>11</v>
      </c>
      <c r="C16" s="55">
        <v>304418430</v>
      </c>
      <c r="D16" s="62">
        <v>304418430</v>
      </c>
      <c r="E16" s="23">
        <v>153939177.59999999</v>
      </c>
      <c r="F16" s="23">
        <v>163617448.75999999</v>
      </c>
      <c r="G16" s="24">
        <f t="shared" ref="G16:G24" si="6">F16/D16*100</f>
        <v>53.75</v>
      </c>
      <c r="H16" s="24">
        <f t="shared" si="0"/>
        <v>106.29</v>
      </c>
    </row>
    <row r="17" spans="1:8" ht="19.5" customHeight="1" x14ac:dyDescent="0.2">
      <c r="A17" s="38" t="str">
        <f>'[1]Лист 1'!C22</f>
        <v>Единый сельскохозяйственный налог</v>
      </c>
      <c r="B17" s="39" t="s">
        <v>12</v>
      </c>
      <c r="C17" s="55">
        <v>1245483</v>
      </c>
      <c r="D17" s="62">
        <v>1245483</v>
      </c>
      <c r="E17" s="23">
        <v>498193.2</v>
      </c>
      <c r="F17" s="23">
        <v>136868.98000000001</v>
      </c>
      <c r="G17" s="24">
        <f t="shared" si="6"/>
        <v>10.99</v>
      </c>
      <c r="H17" s="24">
        <f t="shared" si="0"/>
        <v>27.47</v>
      </c>
    </row>
    <row r="18" spans="1:8" ht="30.75" customHeight="1" x14ac:dyDescent="0.2">
      <c r="A18" s="38" t="str">
        <f>'[1]Лист 1'!C23</f>
        <v>Налог, взимаемый в связи с применением патентной системы налогообложения</v>
      </c>
      <c r="B18" s="39" t="s">
        <v>13</v>
      </c>
      <c r="C18" s="55">
        <v>92203596</v>
      </c>
      <c r="D18" s="62">
        <v>92203596</v>
      </c>
      <c r="E18" s="23">
        <v>44736524.700000003</v>
      </c>
      <c r="F18" s="23">
        <v>49407239.969999999</v>
      </c>
      <c r="G18" s="24">
        <f t="shared" si="6"/>
        <v>53.58</v>
      </c>
      <c r="H18" s="24">
        <f t="shared" si="0"/>
        <v>110.44</v>
      </c>
    </row>
    <row r="19" spans="1:8" ht="18" customHeight="1" x14ac:dyDescent="0.2">
      <c r="A19" s="33" t="str">
        <f>'[1]Лист 1'!C24</f>
        <v>Налоги на имущество</v>
      </c>
      <c r="B19" s="29" t="s">
        <v>14</v>
      </c>
      <c r="C19" s="54">
        <v>574629887</v>
      </c>
      <c r="D19" s="61">
        <f>D20+D21</f>
        <v>574629887</v>
      </c>
      <c r="E19" s="21">
        <f t="shared" ref="E19:F19" si="7">E20+E21</f>
        <v>244623835</v>
      </c>
      <c r="F19" s="21">
        <f t="shared" si="7"/>
        <v>241511238.21000001</v>
      </c>
      <c r="G19" s="22">
        <f>IF(D19=0,0,IF(F19&lt;0,0,IF((F19/C19*100)&gt;150,"св.100",F19/C19*100)))</f>
        <v>42.03</v>
      </c>
      <c r="H19" s="22">
        <f t="shared" si="0"/>
        <v>98.73</v>
      </c>
    </row>
    <row r="20" spans="1:8" ht="21" customHeight="1" x14ac:dyDescent="0.2">
      <c r="A20" s="38" t="str">
        <f>'[1]Лист 1'!C25</f>
        <v>Налог на имущество физических лиц</v>
      </c>
      <c r="B20" s="39" t="s">
        <v>15</v>
      </c>
      <c r="C20" s="55">
        <v>114327038</v>
      </c>
      <c r="D20" s="62">
        <v>114327038</v>
      </c>
      <c r="E20" s="23">
        <v>17594931.140000001</v>
      </c>
      <c r="F20" s="23">
        <v>24048519.329999998</v>
      </c>
      <c r="G20" s="24">
        <f t="shared" si="6"/>
        <v>21.03</v>
      </c>
      <c r="H20" s="24">
        <f t="shared" si="0"/>
        <v>136.68</v>
      </c>
    </row>
    <row r="21" spans="1:8" ht="22.5" customHeight="1" x14ac:dyDescent="0.2">
      <c r="A21" s="38" t="str">
        <f>'[1]Лист 1'!C26</f>
        <v>Земельный налог</v>
      </c>
      <c r="B21" s="39" t="s">
        <v>16</v>
      </c>
      <c r="C21" s="55">
        <v>460302849</v>
      </c>
      <c r="D21" s="62">
        <v>460302849</v>
      </c>
      <c r="E21" s="23">
        <v>227028903.86000001</v>
      </c>
      <c r="F21" s="23">
        <v>217462718.88</v>
      </c>
      <c r="G21" s="24">
        <f t="shared" si="6"/>
        <v>47.24</v>
      </c>
      <c r="H21" s="24">
        <f t="shared" si="0"/>
        <v>95.79</v>
      </c>
    </row>
    <row r="22" spans="1:8" ht="25.5" customHeight="1" x14ac:dyDescent="0.2">
      <c r="A22" s="28" t="str">
        <f>'[1]Лист 1'!C27</f>
        <v>Государственная пошлина</v>
      </c>
      <c r="B22" s="29" t="s">
        <v>17</v>
      </c>
      <c r="C22" s="54">
        <v>87178135</v>
      </c>
      <c r="D22" s="61">
        <f>D23+D24</f>
        <v>87178135</v>
      </c>
      <c r="E22" s="21">
        <f t="shared" ref="E22:F22" si="8">E23+E24</f>
        <v>39240808.100000001</v>
      </c>
      <c r="F22" s="21">
        <f t="shared" si="8"/>
        <v>37544277.270000003</v>
      </c>
      <c r="G22" s="22">
        <f>IF(D22=0,0,IF(F22&lt;0,0,IF((F22/C22*100)&gt;150,"св.100",F22/C22*100)))</f>
        <v>43.07</v>
      </c>
      <c r="H22" s="22">
        <f t="shared" si="0"/>
        <v>95.68</v>
      </c>
    </row>
    <row r="23" spans="1:8" s="3" customFormat="1" ht="25.5" x14ac:dyDescent="0.2">
      <c r="A23" s="34" t="str">
        <f>'[1]Лист 1'!C28</f>
        <v xml:space="preserve">Государственная пошлина по делам, рассматриваемым в судах общей юрисдикции, мировыми судьями </v>
      </c>
      <c r="B23" s="39" t="s">
        <v>18</v>
      </c>
      <c r="C23" s="57">
        <v>82660935</v>
      </c>
      <c r="D23" s="64">
        <v>82660935</v>
      </c>
      <c r="E23" s="27">
        <v>38281808.100000001</v>
      </c>
      <c r="F23" s="23">
        <v>36240077.270000003</v>
      </c>
      <c r="G23" s="24">
        <f t="shared" si="6"/>
        <v>43.84</v>
      </c>
      <c r="H23" s="24">
        <f t="shared" si="0"/>
        <v>94.67</v>
      </c>
    </row>
    <row r="24" spans="1:8" s="3" customFormat="1" ht="38.25" x14ac:dyDescent="0.2">
      <c r="A24" s="34" t="str">
        <f>'[1]Лист 1'!C29</f>
        <v xml:space="preserve">Государственная пошлина за государственную регистрацию, а также за совершение прочих юридически значимых действий </v>
      </c>
      <c r="B24" s="41" t="s">
        <v>19</v>
      </c>
      <c r="C24" s="57">
        <v>4517200</v>
      </c>
      <c r="D24" s="64">
        <v>4517200</v>
      </c>
      <c r="E24" s="27">
        <v>959000</v>
      </c>
      <c r="F24" s="23">
        <v>1304200</v>
      </c>
      <c r="G24" s="24">
        <f t="shared" si="6"/>
        <v>28.87</v>
      </c>
      <c r="H24" s="24">
        <f t="shared" si="0"/>
        <v>136</v>
      </c>
    </row>
    <row r="25" spans="1:8" s="3" customFormat="1" ht="26.25" customHeight="1" x14ac:dyDescent="0.2">
      <c r="A25" s="28" t="s">
        <v>81</v>
      </c>
      <c r="B25" s="29" t="s">
        <v>80</v>
      </c>
      <c r="C25" s="54">
        <v>0</v>
      </c>
      <c r="D25" s="61">
        <f>D26</f>
        <v>0</v>
      </c>
      <c r="E25" s="21">
        <v>0</v>
      </c>
      <c r="F25" s="21">
        <f>F26</f>
        <v>446.85</v>
      </c>
      <c r="G25" s="22"/>
      <c r="H25" s="22"/>
    </row>
    <row r="26" spans="1:8" s="3" customFormat="1" ht="29.25" customHeight="1" x14ac:dyDescent="0.2">
      <c r="A26" s="34" t="s">
        <v>82</v>
      </c>
      <c r="B26" s="39" t="s">
        <v>80</v>
      </c>
      <c r="C26" s="57">
        <v>0</v>
      </c>
      <c r="D26" s="64">
        <v>0</v>
      </c>
      <c r="E26" s="27">
        <v>0</v>
      </c>
      <c r="F26" s="23">
        <v>446.85</v>
      </c>
      <c r="G26" s="24"/>
      <c r="H26" s="24"/>
    </row>
    <row r="27" spans="1:8" s="3" customFormat="1" ht="30.75" customHeight="1" x14ac:dyDescent="0.2">
      <c r="A27" s="33" t="s">
        <v>56</v>
      </c>
      <c r="B27" s="29" t="s">
        <v>20</v>
      </c>
      <c r="C27" s="58">
        <v>783068201.96000004</v>
      </c>
      <c r="D27" s="65">
        <f>D28+D29+D30+D31+D32</f>
        <v>783068201.96000004</v>
      </c>
      <c r="E27" s="46">
        <f t="shared" ref="E27:F27" si="9">E28+E29+E30+E31+E32</f>
        <v>307698771.55000001</v>
      </c>
      <c r="F27" s="46">
        <f t="shared" si="9"/>
        <v>290882694.60000002</v>
      </c>
      <c r="G27" s="22">
        <f>IF(D27=0,0,IF(F27&lt;0,0,IF((F27/C27*100)&gt;150,"св.100",F27/C27*100)))</f>
        <v>37.15</v>
      </c>
      <c r="H27" s="22">
        <f>IF(E27=0,0,IF(F27&lt;0,0,IF((F27/E27*100)&gt;150,"св.100",F27/E27*100)))</f>
        <v>94.53</v>
      </c>
    </row>
    <row r="28" spans="1:8" s="3" customFormat="1" ht="66.75" customHeight="1" x14ac:dyDescent="0.2">
      <c r="A28" s="34" t="s">
        <v>57</v>
      </c>
      <c r="B28" s="39" t="s">
        <v>58</v>
      </c>
      <c r="C28" s="57">
        <v>12846835.52</v>
      </c>
      <c r="D28" s="64">
        <v>12846835.52</v>
      </c>
      <c r="E28" s="27">
        <v>5395652.1900000004</v>
      </c>
      <c r="F28" s="23">
        <v>198480</v>
      </c>
      <c r="G28" s="24">
        <f t="shared" ref="G28:G32" si="10">F28/D28*100</f>
        <v>1.54</v>
      </c>
      <c r="H28" s="24">
        <f t="shared" ref="H28:H46" si="11">IF(E28=0,0,IF(F28&lt;0,0,IF((F28/E28*100)&gt;150,"св.100",F28/E28*100)))</f>
        <v>3.68</v>
      </c>
    </row>
    <row r="29" spans="1:8" s="3" customFormat="1" ht="27.75" customHeight="1" x14ac:dyDescent="0.2">
      <c r="A29" s="34" t="str">
        <f>'[1]Лист 1'!C32</f>
        <v xml:space="preserve">Проценты, полученные от предоставления бюджетных кредитов внутри страны </v>
      </c>
      <c r="B29" s="39" t="s">
        <v>21</v>
      </c>
      <c r="C29" s="57">
        <v>11438</v>
      </c>
      <c r="D29" s="64">
        <v>11438</v>
      </c>
      <c r="E29" s="27">
        <v>6794</v>
      </c>
      <c r="F29" s="23">
        <v>7465</v>
      </c>
      <c r="G29" s="24">
        <f t="shared" si="10"/>
        <v>65.260000000000005</v>
      </c>
      <c r="H29" s="24">
        <f t="shared" si="11"/>
        <v>109.88</v>
      </c>
    </row>
    <row r="30" spans="1:8" s="3" customFormat="1" ht="76.5" customHeight="1" x14ac:dyDescent="0.2">
      <c r="A30" s="34" t="s">
        <v>0</v>
      </c>
      <c r="B30" s="39" t="s">
        <v>22</v>
      </c>
      <c r="C30" s="57">
        <v>758748291.02999997</v>
      </c>
      <c r="D30" s="64">
        <v>758748291.02999997</v>
      </c>
      <c r="E30" s="27">
        <v>298980022.45999998</v>
      </c>
      <c r="F30" s="23">
        <v>287822121.39999998</v>
      </c>
      <c r="G30" s="24">
        <f t="shared" si="10"/>
        <v>37.93</v>
      </c>
      <c r="H30" s="24">
        <f t="shared" si="11"/>
        <v>96.27</v>
      </c>
    </row>
    <row r="31" spans="1:8" s="3" customFormat="1" ht="33.75" customHeight="1" x14ac:dyDescent="0.2">
      <c r="A31" s="42" t="str">
        <f>'[1]Лист 1'!C34</f>
        <v>Платежи от государственных и муниципальных унитарных предприятий</v>
      </c>
      <c r="B31" s="39" t="s">
        <v>23</v>
      </c>
      <c r="C31" s="57">
        <v>3316302.9</v>
      </c>
      <c r="D31" s="64">
        <v>3316302.9</v>
      </c>
      <c r="E31" s="27">
        <v>3316302.9</v>
      </c>
      <c r="F31" s="23">
        <v>2727275.2</v>
      </c>
      <c r="G31" s="24">
        <f t="shared" si="10"/>
        <v>82.24</v>
      </c>
      <c r="H31" s="24">
        <f t="shared" si="11"/>
        <v>82.24</v>
      </c>
    </row>
    <row r="32" spans="1:8" s="3" customFormat="1" ht="76.5" x14ac:dyDescent="0.2">
      <c r="A32" s="34" t="str">
        <f>'[1]Лист 1'!C35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32" s="39" t="s">
        <v>24</v>
      </c>
      <c r="C32" s="57">
        <v>8145334.5099999998</v>
      </c>
      <c r="D32" s="64">
        <v>8145334.5099999998</v>
      </c>
      <c r="E32" s="27">
        <v>0</v>
      </c>
      <c r="F32" s="23">
        <v>127353</v>
      </c>
      <c r="G32" s="24">
        <f t="shared" si="10"/>
        <v>1.56</v>
      </c>
      <c r="H32" s="24">
        <f t="shared" si="11"/>
        <v>0</v>
      </c>
    </row>
    <row r="33" spans="1:8" s="3" customFormat="1" ht="21.75" customHeight="1" x14ac:dyDescent="0.2">
      <c r="A33" s="33" t="str">
        <f>'[1]Лист 1'!C36</f>
        <v>Платежи при пользовании природными ресурсами</v>
      </c>
      <c r="B33" s="29" t="s">
        <v>25</v>
      </c>
      <c r="C33" s="58">
        <v>12993729</v>
      </c>
      <c r="D33" s="65">
        <f>D34</f>
        <v>12993729</v>
      </c>
      <c r="E33" s="46">
        <f t="shared" ref="E33:F33" si="12">E34</f>
        <v>5996944</v>
      </c>
      <c r="F33" s="21">
        <f t="shared" si="12"/>
        <v>27472640.030000001</v>
      </c>
      <c r="G33" s="22" t="str">
        <f>IF(D33=0,0,IF(F33&lt;0,0,IF((F33/C33*100)&gt;150,"св.100",F33/C33*100)))</f>
        <v>св.100</v>
      </c>
      <c r="H33" s="22" t="str">
        <f t="shared" si="11"/>
        <v>св.100</v>
      </c>
    </row>
    <row r="34" spans="1:8" s="3" customFormat="1" ht="22.5" customHeight="1" x14ac:dyDescent="0.2">
      <c r="A34" s="43" t="str">
        <f>'[1]Лист 1'!C37</f>
        <v>Плата за негативное воздействие на окружающую среду</v>
      </c>
      <c r="B34" s="39" t="s">
        <v>26</v>
      </c>
      <c r="C34" s="57">
        <v>12993729</v>
      </c>
      <c r="D34" s="64">
        <v>12993729</v>
      </c>
      <c r="E34" s="27">
        <v>5996944</v>
      </c>
      <c r="F34" s="23">
        <v>27472640.030000001</v>
      </c>
      <c r="G34" s="24" t="str">
        <f>IF(D34=0,0,IF(F34&lt;0,0,IF((F34/C34*100)&gt;150,"св.100",F34/C34*100)))</f>
        <v>св.100</v>
      </c>
      <c r="H34" s="24" t="str">
        <f t="shared" si="11"/>
        <v>св.100</v>
      </c>
    </row>
    <row r="35" spans="1:8" s="3" customFormat="1" ht="25.5" x14ac:dyDescent="0.2">
      <c r="A35" s="33" t="s">
        <v>59</v>
      </c>
      <c r="B35" s="29" t="s">
        <v>27</v>
      </c>
      <c r="C35" s="58">
        <v>169660719.94999999</v>
      </c>
      <c r="D35" s="65">
        <f>D36+D37</f>
        <v>169660719.94999999</v>
      </c>
      <c r="E35" s="46">
        <f t="shared" ref="E35:F35" si="13">E36+E37</f>
        <v>40092552.979999997</v>
      </c>
      <c r="F35" s="46">
        <f t="shared" si="13"/>
        <v>41896567.729999997</v>
      </c>
      <c r="G35" s="22">
        <f>IF(D35=0,0,IF(F35&lt;0,0,IF((F35/C35*100)&gt;150,"св.100",F35/C35*100)))</f>
        <v>24.69</v>
      </c>
      <c r="H35" s="22">
        <f t="shared" si="11"/>
        <v>104.5</v>
      </c>
    </row>
    <row r="36" spans="1:8" s="3" customFormat="1" ht="16.5" customHeight="1" x14ac:dyDescent="0.2">
      <c r="A36" s="34" t="str">
        <f>'[1]Лист 1'!C39</f>
        <v>Доходы от оказания платных услуг (работ)</v>
      </c>
      <c r="B36" s="39" t="s">
        <v>28</v>
      </c>
      <c r="C36" s="57">
        <v>35328698.740000002</v>
      </c>
      <c r="D36" s="64">
        <v>35328698.740000002</v>
      </c>
      <c r="E36" s="27">
        <v>11437498</v>
      </c>
      <c r="F36" s="27">
        <v>10844710.050000001</v>
      </c>
      <c r="G36" s="24">
        <f t="shared" ref="G36:G68" si="14">IF(D36=0,0,IF(F36&lt;0,0,IF((F36/C36*100)&gt;150,"св.100",F36/C36*100)))</f>
        <v>30.7</v>
      </c>
      <c r="H36" s="24">
        <f t="shared" si="11"/>
        <v>94.82</v>
      </c>
    </row>
    <row r="37" spans="1:8" s="3" customFormat="1" ht="18" customHeight="1" x14ac:dyDescent="0.2">
      <c r="A37" s="34" t="str">
        <f>'[1]Лист 1'!C40</f>
        <v>Доходы от компенсации затрат государства</v>
      </c>
      <c r="B37" s="39" t="s">
        <v>29</v>
      </c>
      <c r="C37" s="57">
        <v>134332021.21000001</v>
      </c>
      <c r="D37" s="64">
        <v>134332021.21000001</v>
      </c>
      <c r="E37" s="27">
        <v>28655054.98</v>
      </c>
      <c r="F37" s="27">
        <v>31051857.68</v>
      </c>
      <c r="G37" s="24">
        <f t="shared" si="14"/>
        <v>23.12</v>
      </c>
      <c r="H37" s="24">
        <f t="shared" si="11"/>
        <v>108.36</v>
      </c>
    </row>
    <row r="38" spans="1:8" s="3" customFormat="1" ht="20.25" customHeight="1" x14ac:dyDescent="0.2">
      <c r="A38" s="33" t="str">
        <f>'[1]Лист 1'!C41</f>
        <v>Доходы от продажи материальных и нематериальных активов</v>
      </c>
      <c r="B38" s="29" t="s">
        <v>30</v>
      </c>
      <c r="C38" s="58">
        <v>171755820.28</v>
      </c>
      <c r="D38" s="65">
        <f>D39+D40+D41+D42</f>
        <v>171755820.28</v>
      </c>
      <c r="E38" s="46">
        <f t="shared" ref="E38:F38" si="15">E39+E40+E41+E42</f>
        <v>68120269.420000002</v>
      </c>
      <c r="F38" s="46">
        <f t="shared" si="15"/>
        <v>57580619.850000001</v>
      </c>
      <c r="G38" s="22">
        <f>IF(D38=0,0,IF(F38&lt;0,0,IF((F38/C38*100)&gt;150,"св.100",F38/C38*100)))</f>
        <v>33.520000000000003</v>
      </c>
      <c r="H38" s="22">
        <f t="shared" si="11"/>
        <v>84.53</v>
      </c>
    </row>
    <row r="39" spans="1:8" s="3" customFormat="1" ht="15.75" customHeight="1" x14ac:dyDescent="0.2">
      <c r="A39" s="34" t="str">
        <f>'[1]Лист 1'!C42</f>
        <v>Доходы от продажи квартир</v>
      </c>
      <c r="B39" s="39" t="s">
        <v>31</v>
      </c>
      <c r="C39" s="57">
        <v>51457157.68</v>
      </c>
      <c r="D39" s="64">
        <v>51457157.68</v>
      </c>
      <c r="E39" s="27">
        <v>18208866.420000002</v>
      </c>
      <c r="F39" s="27">
        <v>17409210.75</v>
      </c>
      <c r="G39" s="24">
        <f t="shared" si="14"/>
        <v>33.83</v>
      </c>
      <c r="H39" s="24">
        <f t="shared" si="11"/>
        <v>95.61</v>
      </c>
    </row>
    <row r="40" spans="1:8" s="3" customFormat="1" ht="76.5" x14ac:dyDescent="0.2">
      <c r="A40" s="34" t="s">
        <v>60</v>
      </c>
      <c r="B40" s="39" t="s">
        <v>32</v>
      </c>
      <c r="C40" s="57">
        <v>50405015.75</v>
      </c>
      <c r="D40" s="64">
        <v>50405015.75</v>
      </c>
      <c r="E40" s="27">
        <v>32343468.82</v>
      </c>
      <c r="F40" s="27">
        <v>21630560.850000001</v>
      </c>
      <c r="G40" s="24">
        <f t="shared" si="14"/>
        <v>42.91</v>
      </c>
      <c r="H40" s="24">
        <f t="shared" si="11"/>
        <v>66.88</v>
      </c>
    </row>
    <row r="41" spans="1:8" s="3" customFormat="1" ht="25.5" x14ac:dyDescent="0.2">
      <c r="A41" s="40" t="str">
        <f>'[1]Лист 1'!C44</f>
        <v>Доходы от продажи земельных участков, находящихся в государственной и муниципальной собственности</v>
      </c>
      <c r="B41" s="39" t="s">
        <v>33</v>
      </c>
      <c r="C41" s="57">
        <v>69515557</v>
      </c>
      <c r="D41" s="64">
        <v>69515557</v>
      </c>
      <c r="E41" s="27">
        <v>17378889.239999998</v>
      </c>
      <c r="F41" s="27">
        <v>18186609</v>
      </c>
      <c r="G41" s="24">
        <f t="shared" si="14"/>
        <v>26.16</v>
      </c>
      <c r="H41" s="24">
        <f t="shared" si="11"/>
        <v>104.65</v>
      </c>
    </row>
    <row r="42" spans="1:8" s="3" customFormat="1" ht="63.75" x14ac:dyDescent="0.2">
      <c r="A42" s="34" t="s">
        <v>61</v>
      </c>
      <c r="B42" s="39" t="s">
        <v>34</v>
      </c>
      <c r="C42" s="57">
        <v>378089.85</v>
      </c>
      <c r="D42" s="64">
        <v>378089.85</v>
      </c>
      <c r="E42" s="27">
        <v>189044.94</v>
      </c>
      <c r="F42" s="27">
        <v>354239.25</v>
      </c>
      <c r="G42" s="24">
        <f t="shared" si="14"/>
        <v>93.69</v>
      </c>
      <c r="H42" s="24" t="str">
        <f t="shared" si="11"/>
        <v>св.100</v>
      </c>
    </row>
    <row r="43" spans="1:8" s="3" customFormat="1" ht="19.5" customHeight="1" x14ac:dyDescent="0.2">
      <c r="A43" s="28" t="str">
        <f>'[1]Лист 1'!C46</f>
        <v>Штрафы, санкции, возмещение ущерба</v>
      </c>
      <c r="B43" s="29" t="s">
        <v>35</v>
      </c>
      <c r="C43" s="58">
        <v>92672647.849999994</v>
      </c>
      <c r="D43" s="65">
        <f>D44+D45+D46+D47+D48+D49+D50+D51+D52+D53+D54+D55+D56+D57</f>
        <v>92672647.849999994</v>
      </c>
      <c r="E43" s="46">
        <f t="shared" ref="E43:F43" si="16">E44+E45+E46+E47+E48+E49+E50+E51+E53+E54+E55+E56+E57+E52</f>
        <v>44326624.899999999</v>
      </c>
      <c r="F43" s="46">
        <f t="shared" si="16"/>
        <v>66011194.560000002</v>
      </c>
      <c r="G43" s="22">
        <f>IF(D43=0,0,IF(F43&lt;0,0,IF((F43/C43*100)&gt;150,"св.100",F43/C43*100)))</f>
        <v>71.23</v>
      </c>
      <c r="H43" s="22">
        <f t="shared" si="11"/>
        <v>148.91999999999999</v>
      </c>
    </row>
    <row r="44" spans="1:8" s="3" customFormat="1" ht="25.5" x14ac:dyDescent="0.2">
      <c r="A44" s="34" t="str">
        <f>'[1]Лист 1'!C47</f>
        <v>Денежные взыскания (штрафы) за нарушение законодательства о налогах и сборах</v>
      </c>
      <c r="B44" s="39" t="s">
        <v>36</v>
      </c>
      <c r="C44" s="57">
        <v>1653360</v>
      </c>
      <c r="D44" s="64">
        <v>1653360</v>
      </c>
      <c r="E44" s="27">
        <v>923505.14</v>
      </c>
      <c r="F44" s="27">
        <v>1413860</v>
      </c>
      <c r="G44" s="24">
        <f t="shared" si="14"/>
        <v>85.51</v>
      </c>
      <c r="H44" s="24" t="str">
        <f t="shared" si="11"/>
        <v>св.100</v>
      </c>
    </row>
    <row r="45" spans="1:8" s="3" customFormat="1" ht="51" x14ac:dyDescent="0.2">
      <c r="A45" s="34" t="s">
        <v>62</v>
      </c>
      <c r="B45" s="39" t="s">
        <v>37</v>
      </c>
      <c r="C45" s="57">
        <v>1494021</v>
      </c>
      <c r="D45" s="64">
        <v>1494021</v>
      </c>
      <c r="E45" s="27">
        <v>597381.68999999994</v>
      </c>
      <c r="F45" s="27">
        <v>23672.35</v>
      </c>
      <c r="G45" s="24">
        <f t="shared" si="14"/>
        <v>1.58</v>
      </c>
      <c r="H45" s="24">
        <f t="shared" si="11"/>
        <v>3.96</v>
      </c>
    </row>
    <row r="46" spans="1:8" s="3" customFormat="1" ht="54" customHeight="1" x14ac:dyDescent="0.2">
      <c r="A46" s="34" t="s">
        <v>63</v>
      </c>
      <c r="B46" s="39" t="s">
        <v>38</v>
      </c>
      <c r="C46" s="57">
        <v>7049000</v>
      </c>
      <c r="D46" s="64">
        <v>7049000</v>
      </c>
      <c r="E46" s="27">
        <v>3978200</v>
      </c>
      <c r="F46" s="27">
        <v>2916614.93</v>
      </c>
      <c r="G46" s="24">
        <f t="shared" si="14"/>
        <v>41.38</v>
      </c>
      <c r="H46" s="24">
        <f t="shared" si="11"/>
        <v>73.31</v>
      </c>
    </row>
    <row r="47" spans="1:8" s="3" customFormat="1" ht="26.25" customHeight="1" x14ac:dyDescent="0.2">
      <c r="A47" s="43" t="str">
        <f>'[1]Лист 1'!C50</f>
        <v>Доходы от возмещения ущерба при возникновении страховых случаев</v>
      </c>
      <c r="B47" s="39" t="s">
        <v>39</v>
      </c>
      <c r="C47" s="57">
        <v>358877.78</v>
      </c>
      <c r="D47" s="64">
        <v>358877.78</v>
      </c>
      <c r="E47" s="27">
        <v>174816.66</v>
      </c>
      <c r="F47" s="27">
        <v>170500</v>
      </c>
      <c r="G47" s="24">
        <f t="shared" si="14"/>
        <v>47.51</v>
      </c>
      <c r="H47" s="24">
        <f t="shared" ref="H47:H68" si="17">IF(E47=0,0,IF(F47&lt;0,0,IF((F47/E47*100)&gt;150,"св.100",F47/E47*100)))</f>
        <v>97.53</v>
      </c>
    </row>
    <row r="48" spans="1:8" s="3" customFormat="1" ht="90" customHeight="1" x14ac:dyDescent="0.2">
      <c r="A48" s="34" t="s">
        <v>1</v>
      </c>
      <c r="B48" s="39" t="s">
        <v>40</v>
      </c>
      <c r="C48" s="57">
        <v>3512500</v>
      </c>
      <c r="D48" s="64">
        <v>3512500</v>
      </c>
      <c r="E48" s="27">
        <v>1451000</v>
      </c>
      <c r="F48" s="27">
        <v>2246321.2400000002</v>
      </c>
      <c r="G48" s="24">
        <f t="shared" si="14"/>
        <v>63.95</v>
      </c>
      <c r="H48" s="24" t="str">
        <f t="shared" si="17"/>
        <v>св.100</v>
      </c>
    </row>
    <row r="49" spans="1:8" s="3" customFormat="1" ht="51" x14ac:dyDescent="0.2">
      <c r="A49" s="34" t="s">
        <v>64</v>
      </c>
      <c r="B49" s="39" t="s">
        <v>41</v>
      </c>
      <c r="C49" s="57">
        <v>3140000</v>
      </c>
      <c r="D49" s="64">
        <v>3140000</v>
      </c>
      <c r="E49" s="27">
        <v>1558754</v>
      </c>
      <c r="F49" s="27">
        <v>1415807.45</v>
      </c>
      <c r="G49" s="24">
        <f t="shared" si="14"/>
        <v>45.09</v>
      </c>
      <c r="H49" s="24">
        <f t="shared" si="17"/>
        <v>90.83</v>
      </c>
    </row>
    <row r="50" spans="1:8" s="3" customFormat="1" ht="25.5" x14ac:dyDescent="0.2">
      <c r="A50" s="43" t="str">
        <f>'[1]Лист 1'!C53</f>
        <v>Денежные взыскания (штрафы) за правонарушения         в области дорожного движения</v>
      </c>
      <c r="B50" s="39" t="s">
        <v>42</v>
      </c>
      <c r="C50" s="57">
        <v>1240000</v>
      </c>
      <c r="D50" s="64">
        <v>1240000</v>
      </c>
      <c r="E50" s="27">
        <v>619998</v>
      </c>
      <c r="F50" s="27">
        <v>1474000</v>
      </c>
      <c r="G50" s="24">
        <f t="shared" si="14"/>
        <v>118.87</v>
      </c>
      <c r="H50" s="24" t="str">
        <f t="shared" si="17"/>
        <v>св.100</v>
      </c>
    </row>
    <row r="51" spans="1:8" s="3" customFormat="1" ht="51" x14ac:dyDescent="0.2">
      <c r="A51" s="34" t="s">
        <v>2</v>
      </c>
      <c r="B51" s="39" t="s">
        <v>43</v>
      </c>
      <c r="C51" s="57">
        <v>1395817.86</v>
      </c>
      <c r="D51" s="64">
        <v>1395817.86</v>
      </c>
      <c r="E51" s="27">
        <v>36166.5</v>
      </c>
      <c r="F51" s="27">
        <v>384327.05</v>
      </c>
      <c r="G51" s="24">
        <f t="shared" si="14"/>
        <v>27.53</v>
      </c>
      <c r="H51" s="24" t="str">
        <f t="shared" si="17"/>
        <v>св.100</v>
      </c>
    </row>
    <row r="52" spans="1:8" s="3" customFormat="1" ht="29.25" customHeight="1" x14ac:dyDescent="0.2">
      <c r="A52" s="48" t="s">
        <v>69</v>
      </c>
      <c r="B52" s="39" t="s">
        <v>68</v>
      </c>
      <c r="C52" s="57">
        <v>68000</v>
      </c>
      <c r="D52" s="64">
        <v>68000</v>
      </c>
      <c r="E52" s="27">
        <v>15000</v>
      </c>
      <c r="F52" s="27">
        <v>7494</v>
      </c>
      <c r="G52" s="24">
        <f t="shared" si="14"/>
        <v>11.02</v>
      </c>
      <c r="H52" s="24">
        <f t="shared" si="17"/>
        <v>49.96</v>
      </c>
    </row>
    <row r="53" spans="1:8" s="3" customFormat="1" ht="54.75" customHeight="1" x14ac:dyDescent="0.2">
      <c r="A53" s="43" t="str">
        <f>'[1]Лист 1'!C55</f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B53" s="39" t="s">
        <v>44</v>
      </c>
      <c r="C53" s="57">
        <v>17721509.280000001</v>
      </c>
      <c r="D53" s="64">
        <v>17721509.280000001</v>
      </c>
      <c r="E53" s="27">
        <v>8128522.2599999998</v>
      </c>
      <c r="F53" s="27">
        <v>8748409.0500000007</v>
      </c>
      <c r="G53" s="24">
        <f t="shared" si="14"/>
        <v>49.37</v>
      </c>
      <c r="H53" s="24">
        <f>F53/E53*100</f>
        <v>107.63</v>
      </c>
    </row>
    <row r="54" spans="1:8" s="3" customFormat="1" ht="26.25" customHeight="1" x14ac:dyDescent="0.2">
      <c r="A54" s="43" t="s">
        <v>65</v>
      </c>
      <c r="B54" s="39" t="s">
        <v>45</v>
      </c>
      <c r="C54" s="57">
        <v>2500000</v>
      </c>
      <c r="D54" s="64">
        <v>2500000</v>
      </c>
      <c r="E54" s="27">
        <v>1187000</v>
      </c>
      <c r="F54" s="27">
        <v>1364000</v>
      </c>
      <c r="G54" s="24">
        <f t="shared" si="14"/>
        <v>54.56</v>
      </c>
      <c r="H54" s="24">
        <f t="shared" si="17"/>
        <v>114.91</v>
      </c>
    </row>
    <row r="55" spans="1:8" s="3" customFormat="1" ht="67.5" customHeight="1" x14ac:dyDescent="0.2">
      <c r="A55" s="43" t="s">
        <v>66</v>
      </c>
      <c r="B55" s="39" t="s">
        <v>46</v>
      </c>
      <c r="C55" s="57">
        <v>3358500</v>
      </c>
      <c r="D55" s="64">
        <v>3358500</v>
      </c>
      <c r="E55" s="27">
        <v>1602798</v>
      </c>
      <c r="F55" s="27">
        <v>2793081.53</v>
      </c>
      <c r="G55" s="24">
        <f t="shared" si="14"/>
        <v>83.16</v>
      </c>
      <c r="H55" s="24" t="str">
        <f t="shared" si="17"/>
        <v>св.100</v>
      </c>
    </row>
    <row r="56" spans="1:8" s="3" customFormat="1" ht="32.25" customHeight="1" x14ac:dyDescent="0.2">
      <c r="A56" s="43" t="s">
        <v>67</v>
      </c>
      <c r="B56" s="39" t="s">
        <v>47</v>
      </c>
      <c r="C56" s="57">
        <v>19000000</v>
      </c>
      <c r="D56" s="64">
        <v>19000000</v>
      </c>
      <c r="E56" s="27">
        <v>9696000</v>
      </c>
      <c r="F56" s="27">
        <v>3477200</v>
      </c>
      <c r="G56" s="24">
        <f t="shared" si="14"/>
        <v>18.3</v>
      </c>
      <c r="H56" s="24">
        <f t="shared" si="17"/>
        <v>35.86</v>
      </c>
    </row>
    <row r="57" spans="1:8" s="3" customFormat="1" ht="33" customHeight="1" x14ac:dyDescent="0.2">
      <c r="A57" s="43" t="str">
        <f>'[1]Лист 1'!C59</f>
        <v>Прочие поступления от денежных взысканий (штрафов) и иных сумм в возмещение ущерба</v>
      </c>
      <c r="B57" s="39" t="s">
        <v>48</v>
      </c>
      <c r="C57" s="57">
        <v>30181061.93</v>
      </c>
      <c r="D57" s="64">
        <v>30181061.93</v>
      </c>
      <c r="E57" s="27">
        <v>14357482.65</v>
      </c>
      <c r="F57" s="27">
        <v>39575906.960000001</v>
      </c>
      <c r="G57" s="24">
        <f t="shared" si="14"/>
        <v>131.13</v>
      </c>
      <c r="H57" s="24" t="str">
        <f t="shared" si="17"/>
        <v>св.100</v>
      </c>
    </row>
    <row r="58" spans="1:8" s="3" customFormat="1" ht="22.5" customHeight="1" x14ac:dyDescent="0.2">
      <c r="A58" s="47" t="str">
        <f>'[1]Лист 1'!C60</f>
        <v>Прочие неналоговые доходы</v>
      </c>
      <c r="B58" s="29" t="s">
        <v>49</v>
      </c>
      <c r="C58" s="58">
        <v>34522862.850000001</v>
      </c>
      <c r="D58" s="65">
        <f>D59+D60</f>
        <v>34522862.850000001</v>
      </c>
      <c r="E58" s="46">
        <f t="shared" ref="E58:F58" si="18">E59+E60</f>
        <v>9480064.1300000008</v>
      </c>
      <c r="F58" s="46">
        <f t="shared" si="18"/>
        <v>7732487.9299999997</v>
      </c>
      <c r="G58" s="22">
        <f>IF(D58=0,0,IF(F58&lt;0,0,IF((F58/C58*100)&gt;150,"св.100",F58/C58*100)))</f>
        <v>22.4</v>
      </c>
      <c r="H58" s="22">
        <f t="shared" si="17"/>
        <v>81.569999999999993</v>
      </c>
    </row>
    <row r="59" spans="1:8" s="3" customFormat="1" ht="30.75" customHeight="1" x14ac:dyDescent="0.2">
      <c r="A59" s="43" t="s">
        <v>70</v>
      </c>
      <c r="B59" s="39" t="s">
        <v>50</v>
      </c>
      <c r="C59" s="57">
        <v>0</v>
      </c>
      <c r="D59" s="64">
        <v>0</v>
      </c>
      <c r="E59" s="27"/>
      <c r="F59" s="27">
        <v>503489.56</v>
      </c>
      <c r="G59" s="24"/>
      <c r="H59" s="24"/>
    </row>
    <row r="60" spans="1:8" s="3" customFormat="1" ht="22.5" customHeight="1" x14ac:dyDescent="0.2">
      <c r="A60" s="43" t="str">
        <f>'[1]Лист 1'!C62</f>
        <v>Прочие неналоговые доходы бюджетов городских округов</v>
      </c>
      <c r="B60" s="39" t="s">
        <v>51</v>
      </c>
      <c r="C60" s="57">
        <v>34522862.850000001</v>
      </c>
      <c r="D60" s="64">
        <v>34522862.850000001</v>
      </c>
      <c r="E60" s="27">
        <v>9480064.1300000008</v>
      </c>
      <c r="F60" s="27">
        <v>7228998.3700000001</v>
      </c>
      <c r="G60" s="24">
        <f>F60/D60*100</f>
        <v>20.94</v>
      </c>
      <c r="H60" s="24">
        <f t="shared" si="17"/>
        <v>76.25</v>
      </c>
    </row>
    <row r="61" spans="1:8" s="3" customFormat="1" ht="16.5" customHeight="1" x14ac:dyDescent="0.2">
      <c r="A61" s="47" t="str">
        <f>'[1]Лист 1'!C63</f>
        <v>БЕЗВОЗМЕЗДНЫЕ ПОСТУПЛЕНИЯ</v>
      </c>
      <c r="B61" s="29" t="s">
        <v>52</v>
      </c>
      <c r="C61" s="58">
        <v>11885989721.969999</v>
      </c>
      <c r="D61" s="65">
        <f>D62+D67+D69</f>
        <v>13174057241.6</v>
      </c>
      <c r="E61" s="46">
        <f t="shared" ref="E61:F61" si="19">E62+E67+E70</f>
        <v>5777557212.9099998</v>
      </c>
      <c r="F61" s="46">
        <f t="shared" si="19"/>
        <v>5786764771.8800001</v>
      </c>
      <c r="G61" s="22">
        <f t="shared" si="14"/>
        <v>48.69</v>
      </c>
      <c r="H61" s="22">
        <f t="shared" si="17"/>
        <v>100.16</v>
      </c>
    </row>
    <row r="62" spans="1:8" s="3" customFormat="1" ht="30.75" customHeight="1" x14ac:dyDescent="0.2">
      <c r="A62" s="47" t="str">
        <f>'[1]Лист 1'!C64</f>
        <v>Безвозмездные поступления от других бюджетов бюджетной системы Российской Федерации</v>
      </c>
      <c r="B62" s="29" t="s">
        <v>53</v>
      </c>
      <c r="C62" s="58">
        <v>11881852100</v>
      </c>
      <c r="D62" s="65">
        <f>D63+D64+D65+D66</f>
        <v>13216730994.9</v>
      </c>
      <c r="E62" s="46">
        <f t="shared" ref="E62:F62" si="20">E63+E64+E65+E66</f>
        <v>5823219734.5699997</v>
      </c>
      <c r="F62" s="46">
        <f t="shared" si="20"/>
        <v>5823219734.5699997</v>
      </c>
      <c r="G62" s="22">
        <f>F62/D62*100</f>
        <v>44.06</v>
      </c>
      <c r="H62" s="22">
        <f t="shared" si="17"/>
        <v>100</v>
      </c>
    </row>
    <row r="63" spans="1:8" s="3" customFormat="1" ht="27" customHeight="1" x14ac:dyDescent="0.2">
      <c r="A63" s="44" t="str">
        <f>'[1]Лист 1'!C65</f>
        <v>Дотации бюджетам субъектов Российской Федерации 
и муниципальных образований</v>
      </c>
      <c r="B63" s="45" t="s">
        <v>71</v>
      </c>
      <c r="C63" s="57">
        <v>524346000</v>
      </c>
      <c r="D63" s="64">
        <v>523378300</v>
      </c>
      <c r="E63" s="27">
        <v>261931300</v>
      </c>
      <c r="F63" s="27">
        <v>261931300</v>
      </c>
      <c r="G63" s="24">
        <f>F63/D63*100</f>
        <v>50.05</v>
      </c>
      <c r="H63" s="24">
        <f t="shared" si="17"/>
        <v>100</v>
      </c>
    </row>
    <row r="64" spans="1:8" s="3" customFormat="1" ht="34.5" customHeight="1" x14ac:dyDescent="0.2">
      <c r="A64" s="44" t="str">
        <f>'[1]Лист 1'!C66</f>
        <v>Субсидии бюджетам бюджетной системы Российской Федерации (межбюджетные субсидии)</v>
      </c>
      <c r="B64" s="45" t="s">
        <v>72</v>
      </c>
      <c r="C64" s="57">
        <v>1583931400</v>
      </c>
      <c r="D64" s="64">
        <v>2595693510.9000001</v>
      </c>
      <c r="E64" s="27">
        <v>637198326.83000004</v>
      </c>
      <c r="F64" s="27">
        <v>637198326.83000004</v>
      </c>
      <c r="G64" s="24">
        <f>F64/D64*100</f>
        <v>24.55</v>
      </c>
      <c r="H64" s="24">
        <f t="shared" si="17"/>
        <v>100</v>
      </c>
    </row>
    <row r="65" spans="1:8" s="3" customFormat="1" ht="31.5" customHeight="1" x14ac:dyDescent="0.2">
      <c r="A65" s="43" t="str">
        <f>'[1]Лист 1'!C67</f>
        <v>Субвенции бюджетам субъектов Российской Федерации и муниципальных образований</v>
      </c>
      <c r="B65" s="45" t="s">
        <v>73</v>
      </c>
      <c r="C65" s="57">
        <v>9772501800</v>
      </c>
      <c r="D65" s="64">
        <v>10029363500</v>
      </c>
      <c r="E65" s="27">
        <v>4881505828.6800003</v>
      </c>
      <c r="F65" s="27">
        <v>4881505828.6800003</v>
      </c>
      <c r="G65" s="24">
        <f>F65/D65*100</f>
        <v>48.67</v>
      </c>
      <c r="H65" s="24">
        <f t="shared" si="17"/>
        <v>100</v>
      </c>
    </row>
    <row r="66" spans="1:8" s="3" customFormat="1" ht="20.25" customHeight="1" x14ac:dyDescent="0.2">
      <c r="A66" s="44" t="str">
        <f>'[1]Лист 1'!C68</f>
        <v>Иные межбюджетные трансферты</v>
      </c>
      <c r="B66" s="45" t="s">
        <v>74</v>
      </c>
      <c r="C66" s="57">
        <v>1072900</v>
      </c>
      <c r="D66" s="64">
        <v>68295684</v>
      </c>
      <c r="E66" s="27">
        <v>42584279.060000002</v>
      </c>
      <c r="F66" s="27">
        <v>42584279.060000002</v>
      </c>
      <c r="G66" s="24">
        <f>F66/D66*100</f>
        <v>62.35</v>
      </c>
      <c r="H66" s="24">
        <f t="shared" si="17"/>
        <v>100</v>
      </c>
    </row>
    <row r="67" spans="1:8" s="3" customFormat="1" ht="67.5" customHeight="1" x14ac:dyDescent="0.2">
      <c r="A67" s="47" t="str">
        <f>'[1]Лист 1'!C69</f>
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</c>
      <c r="B67" s="29" t="s">
        <v>54</v>
      </c>
      <c r="C67" s="58">
        <v>4912538.78</v>
      </c>
      <c r="D67" s="65">
        <f>D68</f>
        <v>4912538.78</v>
      </c>
      <c r="E67" s="46">
        <f t="shared" ref="E67:G67" si="21">E68</f>
        <v>1675630.2</v>
      </c>
      <c r="F67" s="46">
        <f t="shared" si="21"/>
        <v>11310173.43</v>
      </c>
      <c r="G67" s="61" t="str">
        <f t="shared" si="21"/>
        <v>св.100</v>
      </c>
      <c r="H67" s="22" t="str">
        <f t="shared" si="17"/>
        <v>св.100</v>
      </c>
    </row>
    <row r="68" spans="1:8" s="3" customFormat="1" ht="33" customHeight="1" x14ac:dyDescent="0.2">
      <c r="A68" s="44" t="str">
        <f>'[1]Лист 1'!C70</f>
        <v>Доходы бюджетов городских округов от возврата  организациями остатков субсидий прошлых лет</v>
      </c>
      <c r="B68" s="45" t="s">
        <v>77</v>
      </c>
      <c r="C68" s="57">
        <v>4912538.78</v>
      </c>
      <c r="D68" s="64">
        <v>4912538.78</v>
      </c>
      <c r="E68" s="27">
        <v>1675630.2</v>
      </c>
      <c r="F68" s="27">
        <v>11310173.43</v>
      </c>
      <c r="G68" s="24" t="str">
        <f t="shared" si="14"/>
        <v>св.100</v>
      </c>
      <c r="H68" s="24" t="str">
        <f t="shared" si="17"/>
        <v>св.100</v>
      </c>
    </row>
    <row r="69" spans="1:8" s="3" customFormat="1" ht="32.25" customHeight="1" x14ac:dyDescent="0.2">
      <c r="A69" s="49" t="str">
        <f>'[1]Лист 1'!C71</f>
        <v>Возврат остатков субсидий, субвенций и иных межбюджетных трансфертов, имеющих целевое назначение, прошлых лет</v>
      </c>
      <c r="B69" s="29" t="s">
        <v>55</v>
      </c>
      <c r="C69" s="58">
        <v>-774916.81</v>
      </c>
      <c r="D69" s="65">
        <f>D70</f>
        <v>-47586292.079999998</v>
      </c>
      <c r="E69" s="46">
        <f t="shared" ref="E69:F69" si="22">E70</f>
        <v>-47338151.859999999</v>
      </c>
      <c r="F69" s="46">
        <f t="shared" si="22"/>
        <v>-47765136.119999997</v>
      </c>
      <c r="G69" s="61">
        <f>F69/D69*100</f>
        <v>100.38</v>
      </c>
      <c r="H69" s="22">
        <f>F69/E69*100</f>
        <v>100.9</v>
      </c>
    </row>
    <row r="70" spans="1:8" s="3" customFormat="1" ht="43.5" customHeight="1" x14ac:dyDescent="0.2">
      <c r="A70" s="44" t="str">
        <f>'[1]Лист 1'!C72</f>
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</c>
      <c r="B70" s="45" t="s">
        <v>78</v>
      </c>
      <c r="C70" s="57">
        <v>-774916.81</v>
      </c>
      <c r="D70" s="64">
        <v>-47586292.079999998</v>
      </c>
      <c r="E70" s="27">
        <v>-47338151.859999999</v>
      </c>
      <c r="F70" s="27">
        <v>-47765136.119999997</v>
      </c>
      <c r="G70" s="24">
        <f>F70/D70*100</f>
        <v>100.38</v>
      </c>
      <c r="H70" s="24">
        <f>F70/E70*100</f>
        <v>100.9</v>
      </c>
    </row>
    <row r="71" spans="1:8" s="13" customFormat="1" x14ac:dyDescent="0.2">
      <c r="A71" s="10"/>
      <c r="B71" s="11"/>
      <c r="C71" s="12"/>
      <c r="D71" s="12"/>
      <c r="E71" s="12"/>
      <c r="F71" s="12"/>
      <c r="G71" s="12"/>
      <c r="H71" s="12"/>
    </row>
    <row r="72" spans="1:8" s="13" customFormat="1" x14ac:dyDescent="0.2">
      <c r="A72" s="10"/>
      <c r="B72" s="11"/>
      <c r="C72" s="12"/>
      <c r="D72" s="12"/>
      <c r="E72" s="12"/>
      <c r="F72" s="12"/>
      <c r="G72" s="12"/>
      <c r="H72" s="12"/>
    </row>
  </sheetData>
  <mergeCells count="8">
    <mergeCell ref="G1:H1"/>
    <mergeCell ref="A3:H3"/>
    <mergeCell ref="A5:A7"/>
    <mergeCell ref="B5:B7"/>
    <mergeCell ref="C5:H5"/>
    <mergeCell ref="E6:H6"/>
    <mergeCell ref="C6:C7"/>
    <mergeCell ref="D6:D7"/>
  </mergeCells>
  <pageMargins left="0.39370078740157483" right="0" top="0" bottom="0" header="0" footer="0"/>
  <pageSetup paperSize="9" scale="74" firstPageNumber="50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Рудакова Ирина Ивановна</cp:lastModifiedBy>
  <cp:lastPrinted>2017-05-12T09:38:16Z</cp:lastPrinted>
  <dcterms:created xsi:type="dcterms:W3CDTF">1999-06-18T11:49:53Z</dcterms:created>
  <dcterms:modified xsi:type="dcterms:W3CDTF">2018-11-26T11:30:58Z</dcterms:modified>
</cp:coreProperties>
</file>