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halchenko_sn\Desktop\"/>
    </mc:Choice>
  </mc:AlternateContent>
  <bookViews>
    <workbookView xWindow="0" yWindow="0" windowWidth="19200" windowHeight="10860"/>
  </bookViews>
  <sheets>
    <sheet name="СВОД РЕЕСТРОВ РАСХОДНЫХ ОБЯЗАТ" sheetId="3" r:id="rId1"/>
    <sheet name="дума 18.07" sheetId="10" state="hidden" r:id="rId2"/>
    <sheet name="Планирование расходов" sheetId="12" state="hidden" r:id="rId3"/>
    <sheet name="Лист6" sheetId="6" state="hidden" r:id="rId4"/>
    <sheet name="Лист1" sheetId="7" state="hidden" r:id="rId5"/>
    <sheet name="РРО субъекта РФ" sheetId="1" state="hidden" r:id="rId6"/>
    <sheet name="РРО субъекта РФ НПА" sheetId="2" state="hidden" r:id="rId7"/>
    <sheet name="СВОД РЕЕСТРОВ РАСХОДНЫХ ОБЯЗ(2)" sheetId="4" state="hidden" r:id="rId8"/>
    <sheet name="Консолидированный свод РРО МО" sheetId="5" state="hidden" r:id="rId9"/>
    <sheet name="перед правкой под июль" sheetId="11" state="hidden" r:id="rId10"/>
  </sheets>
  <externalReferences>
    <externalReference r:id="rId11"/>
    <externalReference r:id="rId12"/>
  </externalReferences>
  <definedNames>
    <definedName name="_xlnm._FilterDatabase" localSheetId="1" hidden="1">'дума 18.07'!$A$16:$AT$711</definedName>
    <definedName name="_xlnm._FilterDatabase" localSheetId="3" hidden="1">Лист6!$B$2:$F$2</definedName>
    <definedName name="_xlnm._FilterDatabase" localSheetId="9" hidden="1">'перед правкой под июль'!$A$16:$AS$547</definedName>
    <definedName name="_xlnm._FilterDatabase" localSheetId="0" hidden="1">'СВОД РЕЕСТРОВ РАСХОДНЫХ ОБЯЗАТ'!$A$16:$AR$547</definedName>
    <definedName name="Коды_полномочий">[1]Полномочия!$A$2:$A$616</definedName>
  </definedNames>
  <calcPr calcId="162913"/>
</workbook>
</file>

<file path=xl/calcChain.xml><?xml version="1.0" encoding="utf-8"?>
<calcChain xmlns="http://schemas.openxmlformats.org/spreadsheetml/2006/main">
  <c r="AS202" i="3" l="1"/>
  <c r="AS461" i="3"/>
  <c r="AS334" i="3"/>
  <c r="AS262" i="3"/>
  <c r="AS247" i="3"/>
  <c r="AS148" i="3"/>
  <c r="AS133" i="3"/>
  <c r="AS56" i="3" l="1"/>
  <c r="AU57" i="3"/>
  <c r="AM19" i="3" l="1"/>
  <c r="AM177" i="3"/>
  <c r="AS177" i="3" s="1"/>
  <c r="M63" i="6"/>
  <c r="L62" i="6"/>
  <c r="AM384" i="3"/>
  <c r="AM211" i="3"/>
  <c r="AS211" i="3" s="1"/>
  <c r="AM21" i="3"/>
  <c r="AN434" i="3"/>
  <c r="AM518" i="3" l="1"/>
  <c r="AS518" i="3" l="1"/>
  <c r="AS540" i="3"/>
  <c r="AS538" i="3"/>
  <c r="AS536" i="3"/>
  <c r="AS528" i="3"/>
  <c r="AS520" i="3"/>
  <c r="AS513" i="3"/>
  <c r="AS503" i="3"/>
  <c r="AS498" i="3"/>
  <c r="AS489" i="3"/>
  <c r="AM463" i="3"/>
  <c r="AS463" i="3" s="1"/>
  <c r="AM453" i="3"/>
  <c r="AM434" i="3" s="1"/>
  <c r="AM432" i="3" s="1"/>
  <c r="AS448" i="3"/>
  <c r="AM419" i="3"/>
  <c r="AM375" i="3" s="1"/>
  <c r="AS426" i="3"/>
  <c r="AS424" i="3"/>
  <c r="AS419" i="3" s="1"/>
  <c r="AS414" i="3"/>
  <c r="AS386" i="3"/>
  <c r="AS384" i="3" s="1"/>
  <c r="AS379" i="3"/>
  <c r="AS377" i="3"/>
  <c r="AS375" i="3" s="1"/>
  <c r="AM299" i="3"/>
  <c r="AS372" i="3"/>
  <c r="AS356" i="3"/>
  <c r="AS354" i="3"/>
  <c r="AS352" i="3"/>
  <c r="AM325" i="3"/>
  <c r="AS325" i="3" s="1"/>
  <c r="AS299" i="3"/>
  <c r="AS295" i="3"/>
  <c r="AS279" i="3"/>
  <c r="AM269" i="3"/>
  <c r="AS269" i="3" s="1"/>
  <c r="AS240" i="3"/>
  <c r="AS209" i="3"/>
  <c r="AS194" i="3"/>
  <c r="AS170" i="3"/>
  <c r="AS164" i="3"/>
  <c r="AS140" i="3"/>
  <c r="AM100" i="3"/>
  <c r="AS100" i="3" s="1"/>
  <c r="AS97" i="3"/>
  <c r="AS95" i="3"/>
  <c r="AS92" i="3"/>
  <c r="AS41" i="3"/>
  <c r="AS26" i="3"/>
  <c r="AS21" i="3"/>
  <c r="AS297" i="3" l="1"/>
  <c r="AS453" i="3"/>
  <c r="AS434" i="3" s="1"/>
  <c r="AS432" i="3" s="1"/>
  <c r="AS19" i="3"/>
  <c r="L59" i="6"/>
  <c r="M59" i="6"/>
  <c r="K59" i="6"/>
  <c r="AS17" i="3" l="1"/>
  <c r="AK526" i="11"/>
  <c r="AK518" i="11"/>
  <c r="AI434" i="11"/>
  <c r="AS419" i="11"/>
  <c r="AR419" i="11"/>
  <c r="AQ419" i="11"/>
  <c r="AS384" i="11"/>
  <c r="AR384" i="11"/>
  <c r="AR375" i="11" s="1"/>
  <c r="AQ384" i="11"/>
  <c r="AQ375" i="11" s="1"/>
  <c r="AS375" i="11"/>
  <c r="AK375" i="11"/>
  <c r="E84" i="6" l="1"/>
  <c r="D84" i="6"/>
  <c r="E82" i="6"/>
  <c r="D82" i="6"/>
  <c r="AQ419" i="3" l="1"/>
  <c r="AR419" i="3"/>
  <c r="AP419" i="3"/>
  <c r="AQ384" i="3"/>
  <c r="AR384" i="3"/>
  <c r="AP384" i="3"/>
  <c r="AR375" i="3" l="1"/>
  <c r="AP375" i="3"/>
  <c r="AQ375" i="3"/>
  <c r="D61" i="6" l="1"/>
  <c r="F66" i="6"/>
  <c r="E66" i="6"/>
  <c r="D66" i="6"/>
  <c r="F65" i="6"/>
  <c r="E65" i="6"/>
  <c r="D65" i="6"/>
  <c r="F63" i="6"/>
  <c r="E63" i="6"/>
  <c r="D63" i="6"/>
  <c r="F62" i="6"/>
  <c r="E62" i="6"/>
  <c r="D62" i="6"/>
  <c r="F61" i="6"/>
  <c r="E61" i="6"/>
  <c r="F60" i="6"/>
  <c r="E60" i="6"/>
  <c r="D60" i="6"/>
  <c r="F59" i="6"/>
  <c r="E59" i="6"/>
  <c r="D59" i="6"/>
  <c r="F58" i="6"/>
  <c r="E58" i="6"/>
  <c r="D58" i="6"/>
  <c r="F57" i="6"/>
  <c r="E57" i="6"/>
  <c r="D57" i="6"/>
  <c r="F56" i="6"/>
  <c r="E56" i="6"/>
  <c r="D56" i="6"/>
  <c r="F55" i="6"/>
  <c r="E55" i="6"/>
  <c r="D55" i="6"/>
  <c r="F54" i="6"/>
  <c r="E54" i="6"/>
  <c r="D54" i="6"/>
  <c r="F53" i="6"/>
  <c r="E53" i="6"/>
  <c r="D53" i="6"/>
  <c r="F52" i="6"/>
  <c r="E52" i="6"/>
  <c r="D52" i="6"/>
  <c r="F51" i="6"/>
  <c r="E51" i="6"/>
  <c r="D51" i="6"/>
  <c r="F49" i="6"/>
  <c r="E49" i="6"/>
  <c r="D49" i="6"/>
  <c r="F48" i="6"/>
  <c r="E48" i="6"/>
  <c r="D48" i="6"/>
  <c r="F47" i="6"/>
  <c r="E47" i="6"/>
  <c r="D47" i="6"/>
  <c r="F45" i="6"/>
  <c r="E45" i="6"/>
  <c r="D45" i="6"/>
  <c r="F43" i="6"/>
  <c r="E43" i="6"/>
  <c r="D43" i="6"/>
  <c r="F42" i="6"/>
  <c r="E42" i="6"/>
  <c r="D42" i="6"/>
  <c r="F41" i="6"/>
  <c r="E41" i="6"/>
  <c r="D41" i="6"/>
  <c r="F38" i="6"/>
  <c r="E38" i="6"/>
  <c r="D38" i="6"/>
  <c r="F37" i="6"/>
  <c r="E37" i="6"/>
  <c r="D37" i="6"/>
  <c r="F34" i="6"/>
  <c r="E34" i="6"/>
  <c r="D34" i="6"/>
  <c r="F33" i="6"/>
  <c r="E33" i="6"/>
  <c r="D33" i="6"/>
  <c r="F30" i="6"/>
  <c r="E30" i="6"/>
  <c r="D30" i="6"/>
  <c r="F28" i="6"/>
  <c r="E28" i="6"/>
  <c r="D28" i="6"/>
  <c r="F26" i="6"/>
  <c r="E26" i="6"/>
  <c r="D26" i="6"/>
  <c r="F24" i="6"/>
  <c r="E24" i="6"/>
  <c r="D24" i="6"/>
  <c r="F22" i="6"/>
  <c r="E22" i="6"/>
  <c r="D22" i="6"/>
  <c r="F20" i="6"/>
  <c r="E20" i="6"/>
  <c r="D20" i="6"/>
  <c r="F19" i="6"/>
  <c r="E19" i="6"/>
  <c r="D19" i="6"/>
  <c r="F18" i="6"/>
  <c r="E18" i="6"/>
  <c r="D18" i="6"/>
  <c r="F17" i="6"/>
  <c r="E17" i="6"/>
  <c r="D17" i="6"/>
  <c r="F16" i="6"/>
  <c r="E16" i="6"/>
  <c r="D16" i="6"/>
  <c r="F15" i="6"/>
  <c r="E15" i="6"/>
  <c r="D15" i="6"/>
  <c r="F12" i="6"/>
  <c r="E12" i="6"/>
  <c r="D12" i="6"/>
  <c r="F11" i="6"/>
  <c r="E11" i="6"/>
  <c r="D11" i="6"/>
  <c r="F8" i="6"/>
  <c r="E8" i="6"/>
  <c r="D8" i="6"/>
  <c r="F7" i="6"/>
  <c r="E7" i="6"/>
  <c r="D7" i="6"/>
  <c r="F4" i="6"/>
  <c r="E4" i="6"/>
  <c r="D4" i="6"/>
  <c r="F2" i="6"/>
  <c r="E2" i="6"/>
  <c r="D2" i="6"/>
  <c r="L25" i="6" l="1"/>
  <c r="L26" i="6" s="1"/>
  <c r="M25" i="6"/>
  <c r="K25" i="6"/>
  <c r="AR133" i="3"/>
  <c r="AS133" i="11"/>
  <c r="AQ148" i="11"/>
  <c r="AP148" i="3"/>
  <c r="AR170" i="3"/>
  <c r="AS170" i="11"/>
  <c r="AR247" i="3"/>
  <c r="AS247" i="11"/>
  <c r="AQ279" i="11"/>
  <c r="AP279" i="3"/>
  <c r="AR436" i="3"/>
  <c r="AS436" i="11"/>
  <c r="AP463" i="3"/>
  <c r="AQ463" i="11"/>
  <c r="AQ475" i="3"/>
  <c r="AR475" i="11"/>
  <c r="AR481" i="3"/>
  <c r="AS481" i="11"/>
  <c r="AR492" i="3"/>
  <c r="AS492" i="11"/>
  <c r="AP41" i="3"/>
  <c r="AQ41" i="11"/>
  <c r="AP140" i="3"/>
  <c r="AQ140" i="11"/>
  <c r="AR148" i="11"/>
  <c r="AQ148" i="3"/>
  <c r="AQ262" i="11"/>
  <c r="AP262" i="3"/>
  <c r="AP444" i="3"/>
  <c r="AQ444" i="11"/>
  <c r="AR463" i="11"/>
  <c r="AR475" i="3"/>
  <c r="AS475" i="11"/>
  <c r="AP461" i="3"/>
  <c r="AQ461" i="11"/>
  <c r="AR463" i="3"/>
  <c r="AS463" i="11"/>
  <c r="AQ526" i="11"/>
  <c r="AQ518" i="11" s="1"/>
  <c r="AP526" i="3"/>
  <c r="AP518" i="3" s="1"/>
  <c r="AP26" i="3"/>
  <c r="AQ26" i="11"/>
  <c r="AQ41" i="3"/>
  <c r="AR41" i="11"/>
  <c r="AP133" i="3"/>
  <c r="AQ133" i="11"/>
  <c r="AQ140" i="3"/>
  <c r="AR140" i="11"/>
  <c r="AS148" i="11"/>
  <c r="AR148" i="3"/>
  <c r="AQ170" i="11"/>
  <c r="AP170" i="3"/>
  <c r="AQ247" i="11"/>
  <c r="AP247" i="3"/>
  <c r="AR262" i="11"/>
  <c r="AQ262" i="3"/>
  <c r="AP436" i="3"/>
  <c r="AQ436" i="11"/>
  <c r="AQ444" i="3"/>
  <c r="AR444" i="11"/>
  <c r="AP481" i="3"/>
  <c r="AQ481" i="11"/>
  <c r="AR461" i="11"/>
  <c r="AQ461" i="3"/>
  <c r="AP492" i="3"/>
  <c r="AQ492" i="11"/>
  <c r="AR526" i="11"/>
  <c r="AR518" i="11" s="1"/>
  <c r="AL526" i="11"/>
  <c r="AQ26" i="3"/>
  <c r="AR26" i="11"/>
  <c r="AQ133" i="3"/>
  <c r="AR133" i="11"/>
  <c r="AR140" i="3"/>
  <c r="AS140" i="11"/>
  <c r="AP164" i="3"/>
  <c r="AQ164" i="11"/>
  <c r="AQ170" i="3"/>
  <c r="AR170" i="11"/>
  <c r="AQ247" i="3"/>
  <c r="AR247" i="11"/>
  <c r="AR262" i="3"/>
  <c r="AS262" i="11"/>
  <c r="AP295" i="3"/>
  <c r="AQ295" i="11"/>
  <c r="AQ436" i="3"/>
  <c r="AR436" i="11"/>
  <c r="AR444" i="3"/>
  <c r="AS444" i="11"/>
  <c r="AP475" i="3"/>
  <c r="AQ475" i="11"/>
  <c r="AQ481" i="3"/>
  <c r="AR481" i="11"/>
  <c r="AR461" i="3"/>
  <c r="AS461" i="11"/>
  <c r="AR492" i="11"/>
  <c r="AQ492" i="3"/>
  <c r="AM526" i="11"/>
  <c r="AS526" i="11"/>
  <c r="AS518" i="11" s="1"/>
  <c r="E6" i="6"/>
  <c r="E40" i="6"/>
  <c r="AQ463" i="3"/>
  <c r="D50" i="6"/>
  <c r="D10" i="6"/>
  <c r="F64" i="6"/>
  <c r="AQ526" i="3"/>
  <c r="AQ518" i="3" s="1"/>
  <c r="AR526" i="3"/>
  <c r="AR518" i="3" s="1"/>
  <c r="D64" i="6"/>
  <c r="E64" i="6"/>
  <c r="F6" i="6"/>
  <c r="E14" i="6"/>
  <c r="D32" i="6"/>
  <c r="F36" i="6"/>
  <c r="F50" i="6"/>
  <c r="E50" i="6"/>
  <c r="E36" i="6"/>
  <c r="F40" i="6"/>
  <c r="F32" i="6"/>
  <c r="D40" i="6"/>
  <c r="F14" i="6"/>
  <c r="E32" i="6"/>
  <c r="D6" i="6"/>
  <c r="E10" i="6"/>
  <c r="F10" i="6"/>
  <c r="D14" i="6"/>
  <c r="D36" i="6"/>
  <c r="K16" i="6" l="1"/>
  <c r="K17" i="6" s="1"/>
  <c r="L16" i="6"/>
  <c r="L17" i="6" s="1"/>
  <c r="M16" i="6"/>
  <c r="M17" i="6" s="1"/>
  <c r="K8" i="6"/>
  <c r="K11" i="6" s="1"/>
  <c r="M8" i="6"/>
  <c r="M11" i="6" s="1"/>
  <c r="L33" i="6"/>
  <c r="L34" i="6" s="1"/>
  <c r="L8" i="6"/>
  <c r="L11" i="6" s="1"/>
  <c r="K33" i="6"/>
  <c r="K34" i="6" s="1"/>
  <c r="K26" i="6"/>
  <c r="M26" i="6"/>
  <c r="M33" i="6"/>
  <c r="M34" i="6" s="1"/>
  <c r="AR434" i="11"/>
  <c r="AR432" i="11" s="1"/>
  <c r="AP100" i="3"/>
  <c r="AQ100" i="11"/>
  <c r="AR177" i="11"/>
  <c r="AQ177" i="3"/>
  <c r="AS211" i="11"/>
  <c r="AR211" i="3"/>
  <c r="AS194" i="11"/>
  <c r="AR194" i="3"/>
  <c r="AQ372" i="3"/>
  <c r="AR372" i="11"/>
  <c r="AQ334" i="11"/>
  <c r="AP334" i="3"/>
  <c r="AQ434" i="11"/>
  <c r="AQ432" i="11" s="1"/>
  <c r="AR70" i="3"/>
  <c r="AS70" i="11"/>
  <c r="AS100" i="11"/>
  <c r="AR100" i="3"/>
  <c r="AR194" i="11"/>
  <c r="AQ194" i="3"/>
  <c r="AQ177" i="11"/>
  <c r="AP177" i="3"/>
  <c r="AP372" i="3"/>
  <c r="AQ372" i="11"/>
  <c r="AQ70" i="3"/>
  <c r="AR70" i="11"/>
  <c r="AP211" i="3"/>
  <c r="AQ211" i="11"/>
  <c r="AQ334" i="3"/>
  <c r="AR334" i="11"/>
  <c r="AR100" i="11"/>
  <c r="AQ100" i="3"/>
  <c r="AR372" i="3"/>
  <c r="AS372" i="11"/>
  <c r="AR211" i="11"/>
  <c r="AQ211" i="3"/>
  <c r="AS434" i="11"/>
  <c r="AS432" i="11" s="1"/>
  <c r="AQ194" i="11"/>
  <c r="AP194" i="3"/>
  <c r="AP56" i="3"/>
  <c r="AQ56" i="11"/>
  <c r="AR177" i="3"/>
  <c r="AS177" i="11"/>
  <c r="AR334" i="3"/>
  <c r="AS334" i="11"/>
  <c r="AR56" i="3"/>
  <c r="AS56" i="11"/>
  <c r="AQ70" i="11"/>
  <c r="AP70" i="3"/>
  <c r="AQ56" i="3"/>
  <c r="AR56" i="11"/>
  <c r="H3" i="6"/>
  <c r="H4" i="6" s="1"/>
  <c r="H11" i="6" s="1"/>
  <c r="H50" i="6"/>
  <c r="H51" i="6" s="1"/>
  <c r="E68" i="6"/>
  <c r="E69" i="6" s="1"/>
  <c r="F68" i="6"/>
  <c r="F69" i="6" s="1"/>
  <c r="D68" i="6"/>
  <c r="D69" i="6" s="1"/>
  <c r="AR297" i="11" l="1"/>
  <c r="AS297" i="11"/>
  <c r="AQ19" i="11"/>
  <c r="AQ297" i="11"/>
  <c r="AR19" i="11"/>
  <c r="AR17" i="11" s="1"/>
  <c r="AS19" i="11"/>
  <c r="AS17" i="11" s="1"/>
  <c r="AH434" i="3"/>
  <c r="AH432" i="3" s="1"/>
  <c r="AQ17" i="11" l="1"/>
</calcChain>
</file>

<file path=xl/sharedStrings.xml><?xml version="1.0" encoding="utf-8"?>
<sst xmlns="http://schemas.openxmlformats.org/spreadsheetml/2006/main" count="18676" uniqueCount="1392">
  <si>
    <t>РЕЕСТР РАСХОДНЫХ ОБЯЗАТЕЛЬСТВ
СУБЪЕКТА РОССИЙСКОЙ ФЕДЕРАЦИИ</t>
  </si>
  <si>
    <t>Финансовый орган субъекта Российской Федерации</t>
  </si>
  <si>
    <t>Наименование бюджета</t>
  </si>
  <si>
    <t>Наименование полномочия, расходного обязательства</t>
  </si>
  <si>
    <t>Код строки</t>
  </si>
  <si>
    <t>Правовое основание финансового обеспечения расходного полномочия субъекта Российской Федерации</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</si>
  <si>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</si>
  <si>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</si>
  <si>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</si>
  <si>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</si>
  <si>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</si>
  <si>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</si>
  <si>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</si>
  <si>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</si>
  <si>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</si>
  <si>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</si>
  <si>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</si>
  <si>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</si>
  <si>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</si>
  <si>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</si>
  <si>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</si>
  <si>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</si>
  <si>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</si>
  <si>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</si>
  <si>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</si>
  <si>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</si>
  <si>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</si>
  <si>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</si>
  <si>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</si>
  <si>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</si>
  <si>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</si>
  <si>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</si>
  <si>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за счет средств федерального бюджета</t>
  </si>
  <si>
    <t xml:space="preserve">за счет средств бюджета субъекта Российской Федерации </t>
  </si>
  <si>
    <t>за счет иных безвозмездных поступлений</t>
  </si>
  <si>
    <t>утвержденные бюджетные назначения</t>
  </si>
  <si>
    <t>исполнено</t>
  </si>
  <si>
    <t>департамент финансов Администрации города Сургута</t>
  </si>
  <si>
    <t>НЕ ИСПОЛЬЗУЕТСЯ Бюджет городского округа город Сургут</t>
  </si>
  <si>
    <t>2016 г.</t>
  </si>
  <si>
    <t>2017 г.</t>
  </si>
  <si>
    <t>2018 г.</t>
  </si>
  <si>
    <t>2019 г.</t>
  </si>
  <si>
    <t>2020 г.</t>
  </si>
  <si>
    <t>Приложение 1</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</si>
  <si>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</si>
  <si>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на 1 июня 2018</t>
  </si>
  <si>
    <t>Единица измерения: руб. (с точностью до второго десятичного знака)</t>
  </si>
  <si>
    <t>"30" декабря 2018 г.</t>
  </si>
  <si>
    <t>Группа в ЕИАС</t>
  </si>
  <si>
    <t>РЕЕСТР РАСХОДНЫХ ОБЯЗАТЕЛЬСТВ
СУБЪЕКТА РОССИЙСКОЙ ФЕДЕРАЦИИ
(Указы и Государственные программы)</t>
  </si>
  <si>
    <t>СВОД РЕЕСТРОВ РАСХОДНЫХ ОБЯЗАТЕЛЬСТВ МУНИЦИПАЛЬНЫХ ОБРАЗОВАНИЙ,
ВХОДЯЩИХ В СОСТАВ СУБЪЕКТА РОССИЙСКОЙ ФЕДЕРАЦИИ</t>
  </si>
  <si>
    <t>Правовое основание финансового обеспечения расходного полномочия муниципального образования</t>
  </si>
  <si>
    <t>муниципальных образований</t>
  </si>
  <si>
    <t>по плану</t>
  </si>
  <si>
    <t>по факту исполнения</t>
  </si>
  <si>
    <t>Приложение 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</si>
  <si>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</si>
  <si>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2100</t>
  </si>
  <si>
    <t>X</t>
  </si>
  <si>
    <t>в том числе:</t>
  </si>
  <si>
    <t>2101</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</si>
  <si>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</si>
  <si>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2102</t>
  </si>
  <si>
    <t>Федеральный закон от 06.10.2003 №131-ФЗ "Об общих принципах организации местного самоуправления в Российской Федерации"</t>
  </si>
  <si>
    <t>п.6, ч.1, ст.16</t>
  </si>
  <si>
    <t>01.01.2009 - не установлена</t>
  </si>
  <si>
    <t>Постановление Правительства Ханты-Мансийского автономного округа-Югры от 05.10.2018 №343-п "О государственной программе Ханты-Мансийского автономного округа – Югры "Поддержка занятости населения""</t>
  </si>
  <si>
    <t>в целом</t>
  </si>
  <si>
    <t>01.01.2014 - 31.12.2030</t>
  </si>
  <si>
    <t>Устав городского округа город Сургут ХМАО - Югры утв. решением Сургутской городской Думы от 18.02.2005 №425-IIIГД "О принятии Устава муниципального образования городской округ город Сургут"</t>
  </si>
  <si>
    <t>п.2, ст.63
пп.1, п.1, ст.7</t>
  </si>
  <si>
    <t>01.01.2006 - не установлена</t>
  </si>
  <si>
    <t>1</t>
  </si>
  <si>
    <t>00</t>
  </si>
  <si>
    <t>Решение Думы города Сургута от 28.03.2008 №358-IV ДГ "О Положении о бюджетном процессе в городском округе город Сургут"</t>
  </si>
  <si>
    <t>ст.5 Приложения</t>
  </si>
  <si>
    <t>01.04.2008 - не установлена</t>
  </si>
  <si>
    <t>Постановление Администрации города Сургута от 26.12.2007 №4312 "Об утверждении Положения о порядке использования бюджетных ассигнований резервного фонда Администрации города"</t>
  </si>
  <si>
    <t>п.3 Приложения</t>
  </si>
  <si>
    <t>01.01.2008 - не установлена</t>
  </si>
  <si>
    <t>Постановление Администрации города Сургута от 13.12.2013 №8994 "Об утверждении муниципальной программы "Управление муниципальными финансами города Сургута на период до 2030 года""</t>
  </si>
  <si>
    <t>Постановление Администрации города Сургута от 26.02.2016 №1401 "Об утверждении порядка использования (порядка принятия решений об использовании, о перераспределении) средств, иным образом зарезервированных в составе утвержденных бюджетных ассигнований"</t>
  </si>
  <si>
    <t>05.03.2016 - не установлена</t>
  </si>
  <si>
    <t>владение, пользование и распоряжение имуществом, находящимся в муниципальной собственности городского округа</t>
  </si>
  <si>
    <t>2104</t>
  </si>
  <si>
    <t>Федеральный закон "Жилищный кодекс Российской Федерации"</t>
  </si>
  <si>
    <t>ч.6, ст.2</t>
  </si>
  <si>
    <t>01.03.2005 - не установлена</t>
  </si>
  <si>
    <t>Закон Ханты-Мансийского автономного округа-Югры от 20.07.2007 №113-оз "Об отдельных вопросах муниципальной службы в Ханты-Мансийском автономном округе - Югре"</t>
  </si>
  <si>
    <t>ст.21</t>
  </si>
  <si>
    <t>10.08.2007 - не установлена</t>
  </si>
  <si>
    <t>Постановление Правительства Ханты-Мансийского автономного округа-Югры от 24.12.2007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t>
  </si>
  <si>
    <t>Устав городского округа город Сургут ХМАО - Югры утв. решением Сургутской городской Думы от 18.02.2005 №425-III ГД "О принятии Устава муниципального образования городской округ город Сургут"</t>
  </si>
  <si>
    <t>пп.3, п.1, ст.7</t>
  </si>
  <si>
    <t>Федеральный закон от 05.08.2000 №117-ФЗ "Налоговый кодекс Российской Федерации (часть вторая)"</t>
  </si>
  <si>
    <t>01.01.2017 - не установлена</t>
  </si>
  <si>
    <t>п.2, ст.62
пп.3, п.1, ст.7</t>
  </si>
  <si>
    <t>Федеральный закон от 24.07.2007 №221-ФЗ "О кадастровой деятельности"</t>
  </si>
  <si>
    <t>01.03.2008 - не установлена</t>
  </si>
  <si>
    <t>Решение Думы города Сургута от 28.06.2007 №233-IV ДГ "О Положении о гарантиях и компенсациях для лиц, проживающих в районах
 Крайнего Севера и приравненных к ним местностях и работающих 
в органах местного самоуправления, муниципальных учреждениях городского округа город Сургут"</t>
  </si>
  <si>
    <t>30.06.2007 - не установлена</t>
  </si>
  <si>
    <t>Федеральный закон от 02.03.2007 №25-ФЗ "О муниципальной службе в Российской Федерации"</t>
  </si>
  <si>
    <t>ст.34</t>
  </si>
  <si>
    <t>01.06.2007 - не установлена</t>
  </si>
  <si>
    <t>Решение Думы города Сургута от 07.10.2008 №441-IV ДГ "О Положении о порядке и условиях выплаты премий денежного поощрения по результатам работы за квартал (год), материальной помощи и единовременной выплаты при предоставлении ежегодного оплачиваемого отпуска лицам, замещающим муниципальные должности, и лицам, замещающим должности муниципальной службы в органах местного самоуправления муниципального образования городской округ город Сургут"</t>
  </si>
  <si>
    <t>19.10.2008 - не установлена</t>
  </si>
  <si>
    <t>Федеральный закон от 21.12.2001 №178-ФЗ "О приватизации государственного и муниципального имущества"</t>
  </si>
  <si>
    <t>26.04.2002 - не установлена</t>
  </si>
  <si>
    <t>Решение Думы города Сургута от 27.02.2007 №173-IV ДГ "О Положении о порядке материально-технического и  организационного обеспечения деятельности органов местного самоуправления города Сургута"</t>
  </si>
  <si>
    <t>п.2, ст.6 Положения</t>
  </si>
  <si>
    <t>28.02.2007 - не установлена</t>
  </si>
  <si>
    <t>п.3, ч.1, ст.16</t>
  </si>
  <si>
    <t>Решение Думы города Сургута от 07.10.2009 №604-IV ДГ "О Положении о порядке управления и распоряжения имуществом, находящимся в муниципальной собственности"</t>
  </si>
  <si>
    <t>ст.13 Приложения</t>
  </si>
  <si>
    <t>17.10.2009 - не установлена</t>
  </si>
  <si>
    <t>Федеральный закон от 29.07.1998 №135-ФЗ "Об оценочной деятельности в Российской Федерации"</t>
  </si>
  <si>
    <t>03.08.1998 - не установлена</t>
  </si>
  <si>
    <t>Решение Думы города Сургута от 07.10.2008 №440-IV ДГ "О Положении о размерах денежного содержания лиц, замещающих муниципальные должности, и лиц, замещающих должности муниципальной 
службы в органах местного самоуправления муниципального образования городской округ город Сургут"</t>
  </si>
  <si>
    <t>ч.2</t>
  </si>
  <si>
    <t>18.10.2008 - не установлена</t>
  </si>
  <si>
    <t>Закон Российской Федерации от 19.02.1993 №4520-I "О государственных гарантиях и компенсациях для лиц, работающих и проживающих в районах Крайнего Севера и приравненных к ним местностях"</t>
  </si>
  <si>
    <t>01.06.1993 - не установлена</t>
  </si>
  <si>
    <t>Решение Думы города Сургута от 07.10.2009 №618-IV ДГ "О социальных выплатах муниципальным служащим и лицам, исполняющим обязанности по техническому обеспечению деятельности органов местного самоуправления города"</t>
  </si>
  <si>
    <t>01.01.2010 - не установлена</t>
  </si>
  <si>
    <t>Закон Российской Федерации от 04.07.1991 №1541-I "О приватизации жилищного фонда в Российской Федерации"</t>
  </si>
  <si>
    <t>11.07.1991 - не установлена</t>
  </si>
  <si>
    <t>Постановление Главы города Сургута от 17.04.2006 №17 "Об оплате труда лиц, занимающих должности, не отнесенные к должностям муниципальной службы, и осуществляющих техническое обеспечение деятельности органов местного самоуправления городского округа город Сургут"</t>
  </si>
  <si>
    <t>01.05.2006 - 31.12.2017</t>
  </si>
  <si>
    <t>Постановление Главы города Сургута от 28.12.2017 №193 "Об оплате труда лиц, занимающих должности, не отнесенные к должностям муниципальной службы, и осуществляющих техническое обеспечение деятельности органов местного самоуправления городского округа город Сургут, о внесении изменений и признании утратившими силу некоторых муниципальных правовых актов"</t>
  </si>
  <si>
    <t>01.01.2018 - не установлена</t>
  </si>
  <si>
    <t>Постановление Администрации города Сургута от 13.12.2013 №8982 "Об утверждении муниципальной программы "Обеспечение деятельности Администрации города на период до 2030 года""</t>
  </si>
  <si>
    <t>22.12.2013 - 31.12.2030</t>
  </si>
  <si>
    <t>Постановление Администрации города Сургута от 12.12.2013 №8953 "Об утверждении муниципальной программы "Профилактика правонарушений и экстремизма в городе Сургуте на период до 2030 года""</t>
  </si>
  <si>
    <t>Постановление Администрации города Сургута от 13.12.2013 №8986 "Об утверждении муниципальной программы "Управление муниципальным имуществом в сфере жилищно-коммунального хозяйства в городе Сургуте на период до 2030 года""</t>
  </si>
  <si>
    <t>Постановление Администрации города Сургута от 13.12.2013 №8990 "Об утверждении муниципальной программы "Управление муниципальным имуществом и земельными ресурсами в городе Сургуте на период до 2030 года""</t>
  </si>
  <si>
    <t>Постановление Администрации города Сургута от 16.12.2013 №9061 "Об утверждении муниципальной программы "Энергосбережение и повышение энергетической эффективности в городе Сургуте на период до 2030 года""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</si>
  <si>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</si>
  <si>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2105</t>
  </si>
  <si>
    <t>Федеральный закон от 25.02.1999 №39-ФЗ "Об инвестиционной деятельности в Российской Федерации, осуществляемой в форме капитальных вложений"</t>
  </si>
  <si>
    <t>п.2, ст.19</t>
  </si>
  <si>
    <t>01.03.1999 - не установлена</t>
  </si>
  <si>
    <t>Постановление Правительства Ханты-Мансийского автономного округа-Югры от 05.10.2018 №347-п "О государственной программе Ханты-Мансийского автономного округа - Югры "Жилищно-коммунальный комплекс и городская среда""</t>
  </si>
  <si>
    <t>прил.1,2,7,14</t>
  </si>
  <si>
    <t>пп.1, 8, п.2, ст.40
пп.1,8, п.2, ст.40
пп.4, п.1, ст.7
пп.6, п.1, ст.38</t>
  </si>
  <si>
    <t>17</t>
  </si>
  <si>
    <t>п.4, ч.1, ст.16</t>
  </si>
  <si>
    <t>п.25, ст.4 Приложения</t>
  </si>
  <si>
    <t>Решение Думы города Сургута от 07.10.2009 №611-IV ДГ "О Положении о департаменте финансов Администрации города"</t>
  </si>
  <si>
    <t>ч.24, ст.3</t>
  </si>
  <si>
    <t>ст.13 Приложение</t>
  </si>
  <si>
    <t>Решение Думы города Сургута от 27.02.2009 №509-IV ДГ "О Порядке предоставления муниципальных гарантий городского округа город Сургут"</t>
  </si>
  <si>
    <t>ст.3 Приложения</t>
  </si>
  <si>
    <t>01.04.2009 - не установлена</t>
  </si>
  <si>
    <t>Постановление Администрации города Сургута от 11.02.2014 №981 "О порядке предоставления из местного бюджета субсидии на возмещение недополученных доходов в связи с оказанием услуг теплоснабжения населению, проживающему во временных поселках"</t>
  </si>
  <si>
    <t>23.02.2014 - не установлена</t>
  </si>
  <si>
    <t>Постановление Администрации города Сургута от 21.07.2015 №5079 "О порядке предоставления субсидии на возмещение затрат в связи с оказанием услуг водоснабжения населению, проживающему в жилищном фонде с централизованным холодным водоснабжением, не соответствующим требованиям СанПиН"</t>
  </si>
  <si>
    <t>25.07.2015 - не установлена</t>
  </si>
  <si>
    <t>Постановление Администрации города Сургута от 20.06.2016 №4561 "О порядке предоставления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получаемой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t>
  </si>
  <si>
    <t>26.06.2016 - не установлена</t>
  </si>
  <si>
    <t>Постановление Администрации города Сургута от 27.07.2016 №5634 "О порядке предоставления субсидии на возмещение части затрат на уплату процентов по привлекаемым заемным средствам на оплату задолженности за энергоресурсы"</t>
  </si>
  <si>
    <t>07.08.2016 - не установлена</t>
  </si>
  <si>
    <t>Постановление Администрации города Сургута от 12.05.2014 №3062 "О порядке предоставления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t>
  </si>
  <si>
    <t>18.05.2014 - не установлена</t>
  </si>
  <si>
    <t>Постановление Администрации города Сургута от 22.03.2010 №1174 "О предоставлении Сургутскому городскому муниципальному унитарному предприятию "Горводоканал" муниципальной гарантии городского округа город Сургут"</t>
  </si>
  <si>
    <t>п.1</t>
  </si>
  <si>
    <t>22.03.2010 - 31.12.2019</t>
  </si>
  <si>
    <t>Постановление Администрации города Сургута от 13.12.2013 №8983 "Об утверждении муниципальной программы "Комфортное проживание в городе Сургуте на период до 2030 года""</t>
  </si>
  <si>
    <t>Постановление Администрации города Сургута от 13.12.2013 №8997 "Об утверждении муниципальной программы "Развитие коммунального комплекса в городе Сургуте на период до 2030 года""</t>
  </si>
  <si>
    <t>Договоры и соглашения, заключенные органами местного самоуправления от 02.04.2010 №39651 "Соглашение о предоставлении муниципальной гарантии между Администрацией города Сургута, СГМУП "Горводоканал" и "Европейским банком реконструкции и развития"</t>
  </si>
  <si>
    <t>п.5.01</t>
  </si>
  <si>
    <t>02.04.2010 - 31.12.2019</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</si>
  <si>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</si>
  <si>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2106</t>
  </si>
  <si>
    <t>Постановление Правительства Ханты-Мансийского автономного округа-Югры от 05.10.2018 №348-п "О государственной программе Ханты-Мансийского автономного округа - Югры "Профилактика правонарушений и обеспечение отдельных прав граждан""</t>
  </si>
  <si>
    <t>пп.30, п.2, ст.40
пп.30, п.2,17, ст.40
пп.4,7, п.2, ст.42
пп.5, п.1, ст.7
пп.5, п.1,20, ст.7
пп.5,9, п.1, ст.7
пп.9,5, п.1, ст.7</t>
  </si>
  <si>
    <t>3</t>
  </si>
  <si>
    <t>Федеральный закон от 10.12.1995 №196-ФЗ "О безопасности дорожного движения"</t>
  </si>
  <si>
    <t>п.4, ст.6</t>
  </si>
  <si>
    <t>11.12.1995 - не установлена</t>
  </si>
  <si>
    <t>Постановление Правительства Ханты-Мансийского автономного округа-Югры от 05.10.2018 №354-п "О государственной программе Ханты-Мансийского автономного округа - Югры "Современная транспортная система""</t>
  </si>
  <si>
    <t>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</si>
  <si>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ст.34
п.11, ст.13
п.11,6, ч.1, ст.13</t>
  </si>
  <si>
    <t>12.11.2007 - не установлена</t>
  </si>
  <si>
    <t>п.2, ст.6 Положения
пп.6, п.1, ст.2 Положения</t>
  </si>
  <si>
    <t>п.3, ч.1, ст.16
п.5, ч.1, ст.16</t>
  </si>
  <si>
    <t>Решение Думы города Сургута от 26.12.2017 №206-VI ДГ "О Правилах благоустройства территории города Сургута"</t>
  </si>
  <si>
    <t>ст.17,24,26</t>
  </si>
  <si>
    <t>30.12.2017 - не установлена</t>
  </si>
  <si>
    <t>Решение Думы города Сургута от 20.06.2013 №345-V ДГ "О Правилах благоустройства территории города Сургута"</t>
  </si>
  <si>
    <t>в целом
п.9.7.2, ст.9.7</t>
  </si>
  <si>
    <t>30.06.2013 - 30.12.2017</t>
  </si>
  <si>
    <t>п.2, ч.2</t>
  </si>
  <si>
    <t>Постановление Администрации города Сургута от 06.04.2017 №2411 "О порядке предоставления субсидии на финансовое обеспечение (возмещение) затрат по содержанию средств регулирования дорожного движения"</t>
  </si>
  <si>
    <t>16.04.2017 - не установлена</t>
  </si>
  <si>
    <t>Постановление Администрации города Сургута от 12.12.2013 №8966 "Об утверждении муниципальной программы "Обеспечение деятельности департамента городского хозяйства в сфере дорожно-транспортного и жилищно-коммунального комплекса на период до 2030 года""</t>
  </si>
  <si>
    <t>прил.1</t>
  </si>
  <si>
    <t>Постановление Администрации города Сургута от 13.12.2013 №8981 "Об утверждении муниципальной программы "Развитие транспортной системы города Сургута на период до 2030 года""</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</si>
  <si>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</si>
  <si>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2107</t>
  </si>
  <si>
    <t>ст.2
ст.39
ч.1, ст.14
ч.1, ст.169
ч.2, ст.81
ч.3, ст.153
п.6, ст.2
п.8, ч.1, ст.14</t>
  </si>
  <si>
    <t>Постановление Правительства Российской Федерации от 17.12.2010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</si>
  <si>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прил.3</t>
  </si>
  <si>
    <t>08.02.2011 - 31.12.2020</t>
  </si>
  <si>
    <t>Закон Ханты-Мансийского автономного округа-Югры от 06.07.2005 №57-оз "О регулировании отдельных жилищных отношений в Ханты-Мансийском автономном округе - Югре"</t>
  </si>
  <si>
    <t>п.2, ст.3
п.4, ст.15</t>
  </si>
  <si>
    <t>25.07.2005 - не установлена</t>
  </si>
  <si>
    <t>Постановление Правительства Ханты-Мансийского автономного округа-Югры от 05.10.2018 №346-п "О государственной программе Ханты-Мансийского автономного округа – Югры "Развитие жилищной сферы""</t>
  </si>
  <si>
    <t>пп.23, 24, п.2, ст.40
пп.6, п.1, ст.7</t>
  </si>
  <si>
    <t>16</t>
  </si>
  <si>
    <t>Постановление Правительства Российской Федерации от 13.08.2006 №491 "Об утверждении Правил содержания общего имущества в многоквартирном доме и Правил изменения размера платы за содержание и ремонт жилого помещения в случае оказания услуг и выполнения работ по управлению, содержанию и ремонту общего имущества в многоквартирном доме ненадлежащего качества и (или) с перерывами, превышающими установленную продолжительность"</t>
  </si>
  <si>
    <t>п.28 Приложения</t>
  </si>
  <si>
    <t>29.08.2006 - не установлена</t>
  </si>
  <si>
    <t>Закон Ханты-Мансийского автономного округа-Югры от 01.07.2013 №54-оз "Об организации проведения капитального ремонта общего имущества в многоквартирных домах, расположенных на территории Ханты-Мансийского автономного округа - Югры"</t>
  </si>
  <si>
    <t>ст.3, 5</t>
  </si>
  <si>
    <t>12.07.2013 - не установлена</t>
  </si>
  <si>
    <t>Постановление Правительства Российской Федерации от 15.04.2014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</si>
  <si>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02.05.2014 - 31.12.2017</t>
  </si>
  <si>
    <t>Постановление Правительства Ханты-Мансийского автономного округа-Югры от 30.05.2013 №211-п "Об адресной программе Ханты-Мансийского автономного округа - Югры по переселению граждан из аварийного жилищного фонда на 2013-2017 годы"</t>
  </si>
  <si>
    <t>01.06.2013 - 31.12.2017</t>
  </si>
  <si>
    <t>п.2, ст.6 Приложения</t>
  </si>
  <si>
    <t>Решение Думы города Сургута от 27.12.2013 №453-V ДГ "О дополнительных мерах социальной поддержки в виде предоставления субсидий на строительство или приобретение жилья отдельным категориям граждан, проживающих на территории города, на 2014 – 2018 годы"</t>
  </si>
  <si>
    <t>12.01.2014 - не установлена</t>
  </si>
  <si>
    <t>Решение Сургутской городской Думы от 28.12.2005 №553-III ГД "Об утверждении Положения о порядке управления и содержания муниципального жилищного фонда (с нормами о порядке представления интересов муниципального образования на общих собраниях собственников помещений в многоквартирных домах) в городе Сургуте"</t>
  </si>
  <si>
    <t>ч.3,5, ст.2 Приложения1</t>
  </si>
  <si>
    <t>31.12.2005 - не установлена</t>
  </si>
  <si>
    <t>Постановление Администрации города Сургута от 13.12.2013 №8985 "Об утверждении муниципальной программы "Обеспечение жильем отдельных категорий граждан, проживающих в городе Сургуте, на период до 2030 года""</t>
  </si>
  <si>
    <t>Постановление Администрации города Сургута от 13.12.2013 №8973 "Об утверждении муниципальной программы "Проектирование и строительство объектов инженерной инфраструктуры на территории города Сургута на период до 2030 года""</t>
  </si>
  <si>
    <t>Постановление Администрации города Сургута от 12.12.2013 №8965 "Об утверждении муниципальной программы "Улучшение жилищных условий населения города Сургута на период до 2030 года""</t>
  </si>
  <si>
    <t>Постановление Администрации города Сургута от 12.09.2015 №6195 "Об утверждении порядка замены жилых помещений инвалидам, семьям, имеющим детей-инвалидов, являющихся нанимателями жилых помещений по договорам социального найма муниципального жилищного фонда"</t>
  </si>
  <si>
    <t>13.09.2015 - не установлена</t>
  </si>
  <si>
    <t>Постановление Администрации города Сургута от 25.04.2014 №2800 "Об утверждении порядка предоставления дополнительных мер социальной поддержки в виде предоставления субсидий на строительство или приобретение жилья отдельным категориям граждан, проживающих на территории города, на 2014 – 2018 годы"</t>
  </si>
  <si>
    <t>11.05.2014 - не установлена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</si>
  <si>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</si>
  <si>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2108</t>
  </si>
  <si>
    <t>п.7, ч.1, ст.16</t>
  </si>
  <si>
    <t>Постановление Правительства Российской Федерации от 14.02.2009 №112 "Об утверждении Правил перевозок пассажиров и багажа автомобильным транспортом и городским наземным электрическим транспортом"</t>
  </si>
  <si>
    <t>п.14,15 Правил</t>
  </si>
  <si>
    <t>10.03.2009 - не установлена</t>
  </si>
  <si>
    <t>пп.34, п.2, ст.40
пп.7, п.1, ст.7</t>
  </si>
  <si>
    <t>4</t>
  </si>
  <si>
    <t>Федеральный закон от 13.07.2015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</si>
  <si>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ст.14,17</t>
  </si>
  <si>
    <t>14.07.2015 - не установлена</t>
  </si>
  <si>
    <t>Решение Думы города Сургута от 01.11.2016 №22-VI ДГ "О дополнительных мерах социальной поддержки граждан старшего поколения, проживающих на территории города, на 2017 - 2019 годы"</t>
  </si>
  <si>
    <t>п.1,2</t>
  </si>
  <si>
    <t>13.11.2016 - 31.12.2019</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</si>
  <si>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</si>
  <si>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2109</t>
  </si>
  <si>
    <t>Федеральный закон от 06.03.2006 №35-ФЗ "О противодействии терроризму"</t>
  </si>
  <si>
    <t>ст.5.2</t>
  </si>
  <si>
    <t>10.03.2006 - не установлена</t>
  </si>
  <si>
    <t>пп.37, п.1, ст.7</t>
  </si>
  <si>
    <t>п.7.1, ч.1, ст.16</t>
  </si>
  <si>
    <t>организация мероприятий по охране окружающей среды в границах городского округа</t>
  </si>
  <si>
    <t>2116</t>
  </si>
  <si>
    <t>п.11, ч.1, ст.16</t>
  </si>
  <si>
    <t>пп.11, п.1, ст.7
пп.55, 56, п.2, ст.40</t>
  </si>
  <si>
    <t>11</t>
  </si>
  <si>
    <t>Федеральный закон от 10.01.2002 №7-ФЗ "Об охране окружающей среды"</t>
  </si>
  <si>
    <t>п.3, ст.7</t>
  </si>
  <si>
    <t>12.01.2002 - не установлена</t>
  </si>
  <si>
    <t>Постановление Администрации города Сургута от 13.12.2013 №8984 "Об утверждении муниципальной программы "Охрана окружающей среды города Сургута на 2014-2030 годы"</t>
  </si>
  <si>
    <t>22.12.2013 - 31.12.2017</t>
  </si>
  <si>
    <t>Постановление Администрации города Сургута от 29.12.2017 №11725 "Об утверждении муниципальной программы "Формирование комфортной городской среды на период до 2030 года""</t>
  </si>
  <si>
    <t>21.01.2018 - 31.12.2030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</si>
  <si>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</si>
  <si>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2117</t>
  </si>
  <si>
    <t>в целом
ст.419-432</t>
  </si>
  <si>
    <t>Указ Президента РФ от 07.05.2012 №597 "О мероприятиях по реализации государственной социальной политики"</t>
  </si>
  <si>
    <t>пп.а, п.1</t>
  </si>
  <si>
    <t>07.05.2012 - не установлена</t>
  </si>
  <si>
    <t>18</t>
  </si>
  <si>
    <t>Закон Ханты-Мансийского автономного округа-Югры от 01.07.2013 №68-оз "Об образовании в Ханты-Мансийском автономном округе - Югре"</t>
  </si>
  <si>
    <t>в целом
п.1, ст.14
п.1,2, ст.14
п.2, ст.12</t>
  </si>
  <si>
    <t>01.09.2013 - не установлена</t>
  </si>
  <si>
    <t>пп.1, 2, п.2, ст.41
пп.13, п.1, ст.7
пп.2, п.2, ст.41
пп.4.3, п.4, ч.2, ст.41</t>
  </si>
  <si>
    <t>5</t>
  </si>
  <si>
    <t>Закон Ханты-Мансийского автономного округа-Югры от 30.12.2009 №250-оз "Об организации и обеспечении отдыха и оздоровления детей, 
имеющих место жительства в Ханты-Мансийском автономном округе - Югре"</t>
  </si>
  <si>
    <t>в целом
ст.5</t>
  </si>
  <si>
    <t>10.01.2010 - не установлена</t>
  </si>
  <si>
    <t>Постановление Правительства Ханты-Мансийского автономного округа-Югры от 05.10.2018 №342-п "О государственной программе Ханты-Мансийского автономного округа - Югры "Развитие физической культуры и спорта""</t>
  </si>
  <si>
    <t>Федеральный закон от 12.01.1996 №7-ФЗ "О некоммерческих организациях"</t>
  </si>
  <si>
    <t>ст.31.1</t>
  </si>
  <si>
    <t>15.01.1996 - не установлена</t>
  </si>
  <si>
    <t>Постановление Правительства Ханты-Мансийского автономного округа-Югры от 05.10.2018 №341-п "О государственной программе Ханты-Мансийского автономного округа – Югры "Культурное пространство""</t>
  </si>
  <si>
    <t>Федеральный закон от 28.12.2013 №426-фз "О специальной оценке условий труда"</t>
  </si>
  <si>
    <t>ч.1, ст.8
п.1, ч.2, ст.4</t>
  </si>
  <si>
    <t>01.01.2014 - не установлена</t>
  </si>
  <si>
    <t>Федеральный закон от 03.11.2006 №174-ФЗ "Об автономных учреждениях"</t>
  </si>
  <si>
    <t>06.01.2007 - не установлена</t>
  </si>
  <si>
    <t>Постановление Правительства Ханты-Мансийского автономного округа-Югры от 05.10.2018 №338-п "О государственной программе Ханты-Мансийского автономного округа – Югры "Развитие образования""</t>
  </si>
  <si>
    <t>п.2</t>
  </si>
  <si>
    <t>Федеральный закон от 29.12.2012 №273-ФЗ "Об образовании в Российской Федерации"</t>
  </si>
  <si>
    <t>в целом
п.5, ч.1, ст.9</t>
  </si>
  <si>
    <t>Постановление Правительства Ханты-Мансийского автономного округа-Югры от 05.10.2018 №339-п "О государственной программе Ханты-Мансийского автономного округа – Югры "Социальное и демографическое развитие""</t>
  </si>
  <si>
    <t>Решение Думы города Сургута от 24.12.2014 №639-V ДГ "О выплатах социального характера работникам муниципальных учреждений города Сургута"</t>
  </si>
  <si>
    <t>01.01.2015 - не установлена</t>
  </si>
  <si>
    <t>п.13, ч.1, ст.16</t>
  </si>
  <si>
    <t>Постановление Правительства Ханты-Мансийского автономного округа-Югры от 05.10.2018 №357-п "О государственной программе Ханты-Мансийского автономного округа- Югры "Развитие промышленности и туризма""</t>
  </si>
  <si>
    <t>Решение Думы города Сургута от 02.04.2010 №720-IV ДГ "О дополнительных мерах социальной поддержки 
и социальной помощи спортсменам, тренерам и специалистам отрасли 
физической культуры и спорта за счёт средств бюджета города Сургута"</t>
  </si>
  <si>
    <t>11.04.2010 - не установлена</t>
  </si>
  <si>
    <t>Решение Думы города Сургута от 01.06.2010 №755-IV ДГ "О пенсионном обеспечении лиц, замещавших муниципальные должности на постоянной основе и должности муниципальной службы"</t>
  </si>
  <si>
    <t>13.06.2010 - не установлена</t>
  </si>
  <si>
    <t>02.05.1991 - не установлена</t>
  </si>
  <si>
    <t>Постановление Правительства Ханты-Мансийского автономного округа-Югры от 27.01.2010 №21-п "О порядке организации отдыха и оздоровления детей, 
имеющих место жительства в Ханты-Мансийском автономном округе - Югре"</t>
  </si>
  <si>
    <t>08.02.2010 - не установлена</t>
  </si>
  <si>
    <t>Закон Российской Федерации от 19.04.1991 №1032-I "О занятости населения в Российской Федерации"</t>
  </si>
  <si>
    <t>Постановление Правительства Ханты-Мансийского автономного округа-Югры от 04.03.2016 №59-п "Об обеспечении питанием обучающихся в образовательных организациях в Ханты-Мансийском автономном округе - Югре"</t>
  </si>
  <si>
    <t>п.1.1</t>
  </si>
  <si>
    <t>25.03.2016 - не установлена</t>
  </si>
  <si>
    <t>01.05.2006 - не установлена</t>
  </si>
  <si>
    <t>Постановление Администрации города Сургута от 18.02.2016 №1179 "О нормативах расходов в сфере физической культуры и спорта"</t>
  </si>
  <si>
    <t>28.02.2016 - не установлена</t>
  </si>
  <si>
    <t>Постановление Администрации города Сургута от 16.01.2017 №161 "О порядке назначения и выплаты именной стипендии имени А.С. Знаменского учащимся муниципальных учреждений дополнительного образования, курируемых комитетом культуры и туризма, на 2017 - 2019 годы"</t>
  </si>
  <si>
    <t>29.01.2017 - не установлена</t>
  </si>
  <si>
    <t>Постановление Администрации города Сургута от 23.06.2015 №4253 "О размере родительской платы за присмотр и уход за ребенком в муниципальных образовательных учреждениях, реализующих образовательную программу дошкольного образования, и порядок ее взимания"</t>
  </si>
  <si>
    <t>04.07.2015 - не установлена</t>
  </si>
  <si>
    <t>Постановление Администрации города Сургута от 26.06.2017 №5400 "Об установлении системы оплаты труда работников муниципальных образовательных учреждений города Сургута"</t>
  </si>
  <si>
    <t>01.09.2017 - не установлена</t>
  </si>
  <si>
    <t>Постановление Администрации города Сургута от 10.09.2014 №6233 "Об установлении системы оплаты труда работников муниципальных образовательных учреждений города Сургута"</t>
  </si>
  <si>
    <t>21.09.2014 - 31.08.2017</t>
  </si>
  <si>
    <t>Постановление Администрации города Сургута от 22.11.2010 №6213 "Об установлении системы оплаты труда работников муниципальных учреждений города Сургута"</t>
  </si>
  <si>
    <t>ст.2.1,2.2,2.3,2.4,2.5
п.2.1, 2.2, 2.3, 2.4
п.2.11
п.2.5</t>
  </si>
  <si>
    <t>01.12.2010 - не установлена</t>
  </si>
  <si>
    <t>Постановление Администрации города Сургута от 13.12.2013 №8978 "Об утверждении муниципальной программы "Доступная среда города Сургута на 2014-2030 годы"</t>
  </si>
  <si>
    <t>01.01.2014 - 31.12.2017</t>
  </si>
  <si>
    <t>Постановление Администрации города Сургута от 13.12.2013 №8976 "Об утверждении муниципальной программы "Развитие культуры и туризма в городе Сургут на период до 2030 года""</t>
  </si>
  <si>
    <t>Постановление Администрации города Сургута от 13.12.2013 №8993 "Об утверждении муниципальной программы "Развитие образования города Сургута на период до 2030 года""</t>
  </si>
  <si>
    <t>21.12.2013 - 31.12.2030</t>
  </si>
  <si>
    <t>Постановление Администрации города Сургута от 13.12.2013 №8989 "Об утверждении муниципальной программы "Развитие физической культуры и спорта в городе Сургуте на период до 2030 года""</t>
  </si>
  <si>
    <t>Постановление Администрации города Сургута от 11.12.2015 №8611 "Об утверждении муниципальной программы "Улучшение условий и охраны труда в городе Сургуте на период до 2030 года""</t>
  </si>
  <si>
    <t>20.12.2015 - 31.12.2030</t>
  </si>
  <si>
    <t>Постановление Администрации города Сургута от 14.01.2011 №85 "Об утверждении порядка определения объема и условий предоставления 
муниципальным бюджетным и автономным учреждениям из бюджета 
города субсидий на иные цели"</t>
  </si>
  <si>
    <t>22.01.2011 - не установлена</t>
  </si>
  <si>
    <t>Постановление Администрации города Сургута от 29.05.2012 №3928 "Об утверждении типового положения о лагере с дневным пребыванием детей на базе муниципального образовательного учреждения, подведомственного департаменту образования Администрации города, частной образовательной организации, осуществляющей образовательную деятельность"</t>
  </si>
  <si>
    <t>10.06.2012 - не установлена</t>
  </si>
  <si>
    <t>Постановление Администрации города Сургута от 12.07.2017 №6039 "Об учреждении и порядке выплаты именной стипендии имени А.С.Знаменского учащимся муниципальных образовательных учреждений города, подведомственных департаменту образования, на 2017 – 2021 годы"</t>
  </si>
  <si>
    <t>23.07.2017 - 31.12.2020</t>
  </si>
  <si>
    <t>Постановление Администрации города Сургута от 29.01.2014 №610 "Об учреждении и порядке выплаты именной стипендии учащимся муниципальных 
образовательных учреждений города Сургута, подведомственных департаменту 
образования Администрации города"</t>
  </si>
  <si>
    <t>09.02.2014 - 30.06.2017</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</si>
  <si>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</si>
  <si>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2118</t>
  </si>
  <si>
    <t>пп.14, п.1, ст.7</t>
  </si>
  <si>
    <t>7</t>
  </si>
  <si>
    <t>п.14, ч.1, ст.16</t>
  </si>
  <si>
    <t>создание условий для обеспечения жителей городского округа услугами связи, общественного питания, торговли и бытового обслуживания</t>
  </si>
  <si>
    <t>2119</t>
  </si>
  <si>
    <t>пп.15, п.1, ст.7
пп.42, 43, п.2, ст.40</t>
  </si>
  <si>
    <t>21</t>
  </si>
  <si>
    <t>п.15, ч.1, ст.16</t>
  </si>
  <si>
    <t>Постановление Администрации города Сургута от 11.12.2015 №8636 "Об утверждении муниципальной программы "Развитие электронного муниципалитета на период до 2030 года""</t>
  </si>
  <si>
    <t>27.12.2015 - 31.12.2030</t>
  </si>
  <si>
    <t>Постановление Администрации города Сургута от 13.12.2013 №8979 "Об утверждении муниципальной программы "Управление Муниципальной Информационной Системой на 2014-2020 годы"</t>
  </si>
  <si>
    <t>22.12.2013 - 31.12.2016</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</si>
  <si>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</si>
  <si>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2120</t>
  </si>
  <si>
    <t>Закон Ханты-Мансийского автономного округа-Югры от 15.11.2005 №109-оз "О культуре и искусстве в Ханты-Мансийском автономном округе - Югре"</t>
  </si>
  <si>
    <t>п.2, ст.6
п.3, ст.5</t>
  </si>
  <si>
    <t>10.12.2005 - не установлена</t>
  </si>
  <si>
    <t>пп.16, п.1, ст.7
пп.32, п.2, ст.41</t>
  </si>
  <si>
    <t>6</t>
  </si>
  <si>
    <t>Федеральный закон от 29.12.1994 №78-ФЗ "О библиотечном деле"</t>
  </si>
  <si>
    <t>ст.10
п.2, ст.15
пп.1, п.2, ст.15</t>
  </si>
  <si>
    <t>02.01.1995 - не установлена</t>
  </si>
  <si>
    <t>Закон Ханты-Мансийского автономного округа-Югры от 28.10.2011 №105-оз "О регулировании отдельных вопросов библиотечного дела и обязательного экземпляра документов Ханты-Мансийского автономного округа - Югры"</t>
  </si>
  <si>
    <t>10.11.2011 - не установлена</t>
  </si>
  <si>
    <t>п.16, ч.1, ст.16</t>
  </si>
  <si>
    <t>Закон Российской Федерации от 09.10.1992 №3612-I "Основы законодательства Российской Федерации о культуре"</t>
  </si>
  <si>
    <t>ст.40, 46
ст.40,46</t>
  </si>
  <si>
    <t>17.11.1992 - не установлена</t>
  </si>
  <si>
    <t>п.2.1, 2.2, 2.3, 2.4
п.2.1,2.2,2.3,2.4,2.5
п.2.5</t>
  </si>
  <si>
    <t>создание условий для организации досуга и обеспечения жителей городского округа услугами организаций культуры</t>
  </si>
  <si>
    <t>2121</t>
  </si>
  <si>
    <t>пп.17, п.1, ст.7
пп.25, п.2, ст.41</t>
  </si>
  <si>
    <t>п.17, ч.1, ст.16</t>
  </si>
  <si>
    <t>в целом
п.2, ст.6 Положения</t>
  </si>
  <si>
    <t>в целом
ч.2</t>
  </si>
  <si>
    <t>Постановление Администрации города Сургута от 14.12.2006 №3013 "О принятии имущества в муниципальную собственность"</t>
  </si>
  <si>
    <t>31.12.2006 - не установлена</t>
  </si>
  <si>
    <t>п.2.1, 2.2, 2.3, 2.4
п.2.1, 2.2,2.3,2.4,2.5
п.2.11
п.2.5</t>
  </si>
  <si>
    <t>Постановление Администрации города Сургута от 13.12.2013 №8995 "Об утверждении муниципальной программы "Сургутская семья на 2014-2030 годы"</t>
  </si>
  <si>
    <t>Постановление Администрации города Сургута от 31.05.2012 №4049 "Об утверждении нормативов бюджетных расходов на отдельные виды обеспечения деятельности муниципальных казённых учреждений города"</t>
  </si>
  <si>
    <t>п.5</t>
  </si>
  <si>
    <t>31.05.2012 - не установлена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</si>
  <si>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</si>
  <si>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2122</t>
  </si>
  <si>
    <t>пп.12, п.1, ст.7</t>
  </si>
  <si>
    <t>п.17.1, ч.1, ст.16</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</si>
  <si>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</si>
  <si>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2123</t>
  </si>
  <si>
    <t>пп.18, п.1, ст.7
пп.30, п.2, ст.41</t>
  </si>
  <si>
    <t>Федеральный закон от 26.05.1996 №54-ФЗ "О Музейном фонде Российской Федерации и музеях в Российской Федерации"</t>
  </si>
  <si>
    <t>ст.6</t>
  </si>
  <si>
    <t>27.05.1996 - не установлена</t>
  </si>
  <si>
    <t>п.18, ч.1, ст.16</t>
  </si>
  <si>
    <t>Федеральный закон от 25.06.2002 №73-ФЗ "Об объектах культурного наследия (памятниках истории и культуры) народов Российской Федерации"</t>
  </si>
  <si>
    <t>29.06.2002 - не установлена</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</si>
  <si>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</si>
  <si>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2124</t>
  </si>
  <si>
    <t>пп.17, п.2, ст.41
пп.19, п.1, ст.7</t>
  </si>
  <si>
    <t>10</t>
  </si>
  <si>
    <t>Федеральный закон от 04.12.2007 №329-ФЗ "О физической культуре и спорте в Российской Федерации"</t>
  </si>
  <si>
    <t>ст.9
ст.9,38
ч.4, ст.38</t>
  </si>
  <si>
    <t>30.03.2008 - не установлена</t>
  </si>
  <si>
    <t>п.2, ст.6 Положения
пп.2, ст.6</t>
  </si>
  <si>
    <t>п.19, ч.1, ст.16</t>
  </si>
  <si>
    <t>ч.2
п.2</t>
  </si>
  <si>
    <t>Постановление Администрации города Сургута от 09.10.2014 №6903 "Об организации деятельности по осуществлению передаваемого органу местного самоуправления отдельного государственного полномочия по присвоению спортивных разрядов и квалификационных категорий спортивных судей"</t>
  </si>
  <si>
    <t>создание условий для массового отдыха жителей городского округа и организация обустройства мест массового отдыха населения</t>
  </si>
  <si>
    <t>2125</t>
  </si>
  <si>
    <t>п.20, ч.1, ст.16</t>
  </si>
  <si>
    <t>пп.20, п.1, ст.7
пп.26, п.2, ст.41</t>
  </si>
  <si>
    <t>ст.40, 46
ст.46</t>
  </si>
  <si>
    <t>Постановление Администрации города Сургута от 14.11.2014 №7638 "О порядке предоставления субсидии на финансовое обеспечение (возмещение) затрат по новогоднему и световому оформлению города"</t>
  </si>
  <si>
    <t>22.11.2014 - не установлена</t>
  </si>
  <si>
    <t>Постановление Администрации города Сургута от 13.12.2013 №8974 "Об утверждении муниципальной программы "Молодёжная политика Сургута на период до 2030 года""</t>
  </si>
  <si>
    <t>Постановление Администрации города Сургута от 13.12.2013 №8977 "Об утверждении муниципальной программы "Обеспечение деятельности департамента архитектуры и градостроительства на период до 2030 года""</t>
  </si>
  <si>
    <t>организация ритуальных услуг и содержание мест захоронения</t>
  </si>
  <si>
    <t>2127</t>
  </si>
  <si>
    <t>Федеральный закон от 12.01.1996 №8-ФЗ "О погребении и похоронном деле"</t>
  </si>
  <si>
    <t>ст.24
ст.26, 29
п.2, ст.25</t>
  </si>
  <si>
    <t>Закон Ханты-Мансийского автономного округа-Югры от 07.11.2006 №115-оз "О мерах социальной поддержки отдельных категорий граждан в Ханты-Мансийском автономном округе - Югре"</t>
  </si>
  <si>
    <t>ст.14</t>
  </si>
  <si>
    <t>01.01.2007 - не установлена</t>
  </si>
  <si>
    <t>пп.11, 12, 13, п.2, ст.40
пп.23, п.1, ст.7</t>
  </si>
  <si>
    <t>п.23, ч.1, ст.16</t>
  </si>
  <si>
    <t>Постановление Администрации города Сургута от 10.02.2014 №915 "О порядке предоставления субсидии на возмещение затрат по погребению согласно гарантированному перечню ритуальных услуг"</t>
  </si>
  <si>
    <t>16.02.2014 - не установлена</t>
  </si>
  <si>
    <t>Постановление Администрации города Сургута от 06.04.2017 №2412 "О порядке предоставления субсидии на финансовое обеспечение (возмещение) затрат по погребению согласно гарантированному перечню ритуальных услуг"</t>
  </si>
  <si>
    <t>Постановление Администрации города Сургута от 06.04.2017 №2410 "О порядке предоставления субсидии на финансовое обеспечение (возмещение) затрат по содержанию объектов похоронного обслуживания"</t>
  </si>
  <si>
    <t>Постановление Администрации города Сургута от 08.09.2014 №6176 "Об утверждении Положения об организации похоронного дела, Порядка деятельности специализированной службы по вопросам похоронного дела на территории города Сургута"</t>
  </si>
  <si>
    <t>14.09.2014 - не установлена</t>
  </si>
  <si>
    <t>Постановление Администрации города Сургута от 12.12.2013 №8967 "Об утверждении муниципальной программы "Организация ритуальных услуг и содержание объектов похоронного обслуживания в городе Сургуте на период до 2030 года""</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</si>
  <si>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</si>
  <si>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2128</t>
  </si>
  <si>
    <t>п.24, ч.1, ст.16</t>
  </si>
  <si>
    <t>пп.14, п.2, ст.40
пп.24, п.1, ст.7</t>
  </si>
  <si>
    <t>Федеральный закон от 24.06.1998 №89-ФЗ "Об отходах производства и потребления"</t>
  </si>
  <si>
    <t>ст.8, 13</t>
  </si>
  <si>
    <t>29.06.1998 - не установлена</t>
  </si>
  <si>
    <t>утверждение правил благоустройства территории городского округа, осуществление контроля за их соблюдением, организация благоустройства территории городского округа в соответствии с указанными правилами, а также 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</si>
  <si>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2129</t>
  </si>
  <si>
    <t>Федеральный закон "Лесной кодекс Росийской Федерации"</t>
  </si>
  <si>
    <t>ст.84</t>
  </si>
  <si>
    <t>Закон Ханты-Мансийского автономного округа-Югры от 17.11.2016 №79-оз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обращения с твердыми коммунальными отходами"</t>
  </si>
  <si>
    <t>пп.17, п.2, ст.40
пп.17, 18, п.2, ст.40
пп.25, п.1, ст.7</t>
  </si>
  <si>
    <t>Федеральный закон от 24.11.1995 №181-ФЗ "О социальной защите инвалидов в Российской Федерации"</t>
  </si>
  <si>
    <t>ст.15</t>
  </si>
  <si>
    <t>02.12.1995 - не установлена</t>
  </si>
  <si>
    <t>п.2, ст.6 Положения
пп.6, п.1, ст.2</t>
  </si>
  <si>
    <t>ст.34
п.6, 11, ч.1, ст.13</t>
  </si>
  <si>
    <t>п.25, ч.1, ст.16</t>
  </si>
  <si>
    <t>п.9.2.1, ст.9.2
п.9.6.5, ст.9.6
п.9.8.1, ст.9.8
пп.9.5.1.2, 9.5.1.5, п.9.5.1., ст.9.5</t>
  </si>
  <si>
    <t>Постановление Администрации города Сургута от 17.08.2017 №7263 "О порядке предоставления субсидии на финансовое обеспечение (возмещение) затрат на приобретение и установку детских игровых площадок"</t>
  </si>
  <si>
    <t>27.08.2017 - не установлена</t>
  </si>
  <si>
    <t>Постановление Администрации города Сургута от 08.09.2016 №6722 "О порядке предоставления субсидии на финансовое обеспечение (возмещение) затрат на устройство оборудования для беспрепятственного доступа в многоквартирные дома людей с ограниченными возможностями здоровья"</t>
  </si>
  <si>
    <t>18.09.2016 - не установлена</t>
  </si>
  <si>
    <t>Постановление Администрации города Сургута от 07.10.2015 №7065 "О порядке предоставления субсидии на финансовое обеспечение (возмещение) затрат по благоустройству дворовых территорий многоквартирных домов"</t>
  </si>
  <si>
    <t>17.10.2015 - не установлена</t>
  </si>
  <si>
    <t>Постановление Администрации города Сургута от 26.01.2015 №410 "О порядке предоставления субсидии на финансовое обеспечение (возмещение) затрат по содержанию и капитальному ремонту линий уличного освещения"</t>
  </si>
  <si>
    <t>31.01.2015 - не установлена</t>
  </si>
  <si>
    <t>п.2.1, 2.2, 2.3, 2.4
п.2.10</t>
  </si>
  <si>
    <t>Постановление Администрации города Сургута от 15.05.2012 №3316 "Об утверждении Положения по организации и проведению работ по благоустройству дворовых территорий многоквартирных домов"</t>
  </si>
  <si>
    <t>27.05.2012 - 15.07.2017</t>
  </si>
  <si>
    <t>в целом
прил.1</t>
  </si>
  <si>
    <t>Постановление Администрации города Сургута от 13.05.2013 №3091 "Об утверждении положения по организации и проведению работ по приобретению и установке детских игровых площадок многоквартирных домов"</t>
  </si>
  <si>
    <t>26.05.2013 - не установлена</t>
  </si>
  <si>
    <t>Постановление Администрации города Сургута от 18.07.2016 №5360 "Об утверждении положения по организации и проведению работ по устройству оборудования для беспрепятственного доступа в многоквартирные дома людей с ограниченными возможностями здоровья"</t>
  </si>
  <si>
    <t>24.07.2016 - не установлена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</si>
  <si>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</si>
  <si>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t>
  </si>
  <si>
    <t>Федеральный закон "Градостроительный кодекс Российской Федерации"</t>
  </si>
  <si>
    <t>п.3, ст.8</t>
  </si>
  <si>
    <t>30.12.2004 - не установлена</t>
  </si>
  <si>
    <t>пп.26, п.1, ст.7
пп.44, 47, 48, п.2, ст.40</t>
  </si>
  <si>
    <t>Федеральный закон "Земельный кодекс Российской Федерации"</t>
  </si>
  <si>
    <t>ст.11</t>
  </si>
  <si>
    <t>30.10.2001 - не установлена</t>
  </si>
  <si>
    <t>Решение Сургутской городской Думы от 28.06.2005 №475-III ГД "Об утверждении Правил землепользования и застройки на территории города Сургута"</t>
  </si>
  <si>
    <t>01.07.2005 - не установлена</t>
  </si>
  <si>
    <t>Федеральный закон от 13.03.2006 №38-ФЗ "О рекламе"</t>
  </si>
  <si>
    <t>п.21, ст.19</t>
  </si>
  <si>
    <t>01.07.2006 - не установлена</t>
  </si>
  <si>
    <t>п.26, ч.1, ст.16</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</si>
  <si>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</si>
  <si>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2131</t>
  </si>
  <si>
    <t>пп.29, п.2, ст.40
пп.38, п.1, ст.7</t>
  </si>
  <si>
    <t>п.26.1, ч.1, ст.16</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</si>
  <si>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</si>
  <si>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2133</t>
  </si>
  <si>
    <t>пп.28, п.1, ст.7
пп.42, 47, п.2, ст.42
пп.8, п.1, ст.7
пп.8,16, п.2, ст.42</t>
  </si>
  <si>
    <t>Федеральный закон от 21.12.1994 №68-ФЗ "О защите населения и территорий от чрезвычайных ситуаций природного и техногенного характера"</t>
  </si>
  <si>
    <t>п.1, ст.24
п.2, ст.11</t>
  </si>
  <si>
    <t>24.12.1994 - не установлена</t>
  </si>
  <si>
    <t>п.28, ч.1, ст.16</t>
  </si>
  <si>
    <t>Постановление Администрации города Сургута от 24.03.2005 №79 "О порядке формирования и использования резервов финансовых и материальных ресурсов для ликвидации чрезвычайных ситуаций на территории городского округа и о порядке восполнения использованных ресурсов"</t>
  </si>
  <si>
    <t>п.3</t>
  </si>
  <si>
    <t>01.04.2005 - не установлена</t>
  </si>
  <si>
    <t>п.2.1, 2.2., 2.3, 2.4
п.2.7</t>
  </si>
  <si>
    <t>Постановление Администрации города Сургута от 13.12.2013 №8992 "Об утверждении муниципальной программы "Защита населения и территории города Сургута от чрезвычайных ситуаций и совершенствование гражданской обороны напериод до 2030 года""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</si>
  <si>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</si>
  <si>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2134</t>
  </si>
  <si>
    <t>пп.18, п.2, ст.42
пп.29, п.1, ст.7
пп.9, п.2, ст.42</t>
  </si>
  <si>
    <t>Федеральный закон от 22.08.1995 №151-ФЗ "Об аварийно-спасательных работах службах и статусе спасателей"</t>
  </si>
  <si>
    <t>ст.20</t>
  </si>
  <si>
    <t>28.08.1995 - не установлена</t>
  </si>
  <si>
    <t>п.29, ч.1, ст.16</t>
  </si>
  <si>
    <t>п.2.1, 2.2, 2.3, 2.4
п.2.7</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</si>
  <si>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(волонтерству)</t>
  </si>
  <si>
    <t>2138</t>
  </si>
  <si>
    <t>ст.31.1
п.1, ст.31.1</t>
  </si>
  <si>
    <t>Постановление Правительства Ханты-Мансийского автономного округа-Югры от 05.10.2018 №336-п "О государственной программе Ханты-Мансийского автономного округа - Югры "Развитие экономического потенциала""</t>
  </si>
  <si>
    <t>пп.17, п.1, ст.38
пп.33, п.1, ст.7</t>
  </si>
  <si>
    <t>2</t>
  </si>
  <si>
    <t>Федеральный закон от 24.07.2007 №209-ФЗ "О развитии малого и среднего предпринимательства в Российской Федерации"</t>
  </si>
  <si>
    <t>ч.1, ст.17</t>
  </si>
  <si>
    <t>Постановление Администрации города Сургута от 15.05.2013 №3129 "О порядке предоставления грантов в форме субсидий некоммерческим 
организациям в целях поддержки общественно значимых инициатив"</t>
  </si>
  <si>
    <t>п.33, ч.1, ст.16</t>
  </si>
  <si>
    <t>Постановление Администрации города Сургута от 12.12.2013 №8954 "Об утверждении муниципальной программы "Развитие гражданского общества в городе Сургуте на период до 2030 года""</t>
  </si>
  <si>
    <t>Постановление Администрации города Сургута от 15.12.2015 №8741 "Об утверждении муниципальной программы "Развитие малого и среднего предпринимательства в городе Сургуте на период до 2030 года""</t>
  </si>
  <si>
    <t>01.01.2016 - 31.12.2030</t>
  </si>
  <si>
    <t>Постановление Правительства Ханты-Мансийского автономного округа-Югры от 04.12.2015 №448-п "О порядке предоставления сертификата на право финансового обеспечения места в организации, осуществляющей образовательную деятельность по реализации образовательных программ дошкольного образования"</t>
  </si>
  <si>
    <t>01.01.2016 - не установлена</t>
  </si>
  <si>
    <t>Постановление Администрации города Сургута от 28.08.2017 №7556 "Об утверждении порядка определения объема и предоставления субсидии на финансовое обеспечение (возмещение) затрат на создание условий для осуществления присмотра и ухода за детьми, содержания детей в некоммерческих организациях, не являющихся государственными (муниципальными) учреждениями, осуществляющих образовательную деятельность по реализации образовательных программ дошкольного образования"</t>
  </si>
  <si>
    <t>03.09.2017 - не установлена</t>
  </si>
  <si>
    <t>Постановление Администрации города Сургута от 26.01.2016 №464 "Об утверждении порядка определения объема и предоставления субсидии на финансовое обеспечение (возмещение) затрат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</si>
  <si>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07.02.2016 - не установлена</t>
  </si>
  <si>
    <t>Постановление Администрации города Сургута от 01.06.2016 №4027 "Об утверждении порядка определения объема и условий предоставления субсидии на финансовое обеспечение (возмещение) затрат по созданию условий для организации образовательного процесса, обеспечения безопасности учащихся"</t>
  </si>
  <si>
    <t>05.06.2016 - не установлена</t>
  </si>
  <si>
    <t>Постановление Администрации города Сургута от 24.08.2017 №7487 "Об утверждении порядка определения объема и условий предоставления субсидии некоммерческим организациям, не являющимся государственными (муниципальными) учреждениями,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</si>
  <si>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Постановление Администрации города Сургута от 01.06.2016 №4028 "Об утверждении порядка определения объема и условий предоставления субсидии частным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</si>
  <si>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12.06.2016 - не установлена</t>
  </si>
  <si>
    <t>организация и осуществление мероприятий по работе с детьми и молодежью в городском округе</t>
  </si>
  <si>
    <t>2139</t>
  </si>
  <si>
    <t>Закон Ханты-Мансийского автономного округа-Югры от 30.04.2011 №27-оз "О реализации государственной молодежной политики в Ханты-Мансийском автономном округе - Югре"</t>
  </si>
  <si>
    <t>ст.19</t>
  </si>
  <si>
    <t>10.05.2011 - не установлена</t>
  </si>
  <si>
    <t>пп.34, п.1, ст.7</t>
  </si>
  <si>
    <t>п.34, ч.1, ст.16</t>
  </si>
  <si>
    <t>п.2.1,2.2,2.3,2.4,2.5</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</si>
  <si>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</si>
  <si>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2141</t>
  </si>
  <si>
    <t>п.37, ч.1, ст.16</t>
  </si>
  <si>
    <t>пп.35, п.1, ст.7</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</si>
  <si>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</si>
  <si>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2200</t>
  </si>
  <si>
    <t>функционирование органов местного самоуправления</t>
  </si>
  <si>
    <t>2201</t>
  </si>
  <si>
    <t>Закон Ханты-Мансийского автономного округа-Югры от 28.12.2007 №201-оз "О гарантиях осуществления полномочий депутата, члена выборного органа местного самоуправления, выборного должностного лица местного самоуправления в Ханты-Мансийском автономном округе - Югре"</t>
  </si>
  <si>
    <t>пп.6, п.1, ст.1</t>
  </si>
  <si>
    <t>10.01.2008 - не установлена</t>
  </si>
  <si>
    <t>п.6, ст.6</t>
  </si>
  <si>
    <t>ст.34
ч.9, ст.34</t>
  </si>
  <si>
    <t>ст.16,21
ст.21</t>
  </si>
  <si>
    <t>Решение Думы города Сургута от 27.02.2007 №170-IV ДГ "О Контрольно-счетной палате города Сургута"</t>
  </si>
  <si>
    <t>п.1, ст.23</t>
  </si>
  <si>
    <t>в целом
ч.1, ст.8
п.1, ч.2, ст.4</t>
  </si>
  <si>
    <t>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</si>
  <si>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01.10.2011 - не установлена</t>
  </si>
  <si>
    <t>в целом
п.1.2, 1.3 Приложения
п.1.2,1.3 Приложения
п.1.3 Приложения</t>
  </si>
  <si>
    <t>ч.2, ст.53
ч.9, ст.34</t>
  </si>
  <si>
    <t>в целом
п.3
п.3 Приложения</t>
  </si>
  <si>
    <t>Решение Думы города Сургута от 07.10.2009 №617-IV ДГ "О Положении о порядке и условиях установления ежемесячных выплат лицам, замещающим должности муниципальной службы в органах местного самоуправления городского округа город Сургут"</t>
  </si>
  <si>
    <t>п.5, ст.1 Приложения</t>
  </si>
  <si>
    <t>18.10.2009 - не установлена</t>
  </si>
  <si>
    <t>ст.3
п.2, ст.6 Положения
п.2, ст.6 Приложения
пп.6, п.1, ст.2 Положения</t>
  </si>
  <si>
    <t>Решение Думы города Сургута от 20.09.2007 №254-IV ДГ "О Положении об Аппарате Думы города"</t>
  </si>
  <si>
    <t>п.1.4, ст.1</t>
  </si>
  <si>
    <t>30.09.2007 - не установлена</t>
  </si>
  <si>
    <t>в целом
ч.2
п.1</t>
  </si>
  <si>
    <t>Решение Сургутской городской Думы от 28.02.2006 №571-III ГД "О предоставлении гарантий лицу, замещаемому муниципальную должность"</t>
  </si>
  <si>
    <t>в целом
п.1, 2</t>
  </si>
  <si>
    <t>28.02.2006 - не установлена</t>
  </si>
  <si>
    <t>Решение Думы города Сургута от 31.05.2011 №45-VДГ "Об определении размеров и условий оплаты труда Председателя Контрольно-счётной палаты города Сургута"</t>
  </si>
  <si>
    <t>11.06.2011 - не установлена</t>
  </si>
  <si>
    <t>Решение Думы города Сургута от 20.09.2007 №247-IV ДГ "Об установлении единой схемы должностных окладов муниципальных служащих органов местного самоуправления муниципального образования городской округ город Сургут"</t>
  </si>
  <si>
    <t>в целом
п.1</t>
  </si>
  <si>
    <t>20.09.2007 - не установлена</t>
  </si>
  <si>
    <t>Решение Думы города Сургута от 03.05.2011 №18-V ДГ "Об установлении размеров ежемесячного денежного вознаграждения лиц, замещающих муниципальные должности, осуществляющих свои полномочия на постоянной основе в органах местного самоуправления муниципального образования городской округ город Сургут"</t>
  </si>
  <si>
    <t>07.05.2011 - не установлена</t>
  </si>
  <si>
    <t>Решение Сургутской городской Думы от 25.03.2004 №314-III ГД "Об утверждении Положения о муниципальном негосударственном пенсионном обеспечении работников органов городского самоуправления и муниципальных организаций города Сургута"</t>
  </si>
  <si>
    <t>п.2.1
п.2.1 Приложения</t>
  </si>
  <si>
    <t>01.04.2004 - не установлена</t>
  </si>
  <si>
    <t>Постановление Главы города Сургута от 03.09.2015 №98 "Об утверждении положения о порядке и размерах возмещения расходов, связанных со служебными командировками, лицам, замещающим муниципальные должности, и работникам органов местного самоуправления города Сургута"</t>
  </si>
  <si>
    <t>Распоряжение Главы города Сургута от 02.10.2012 №48 "Об утверждении нормативов, необходимых для осуществления отдельных мероприятий по материально-техническому и организационному обеспечению деятельности органов местного самоуправления города Сургута"</t>
  </si>
  <si>
    <t>02.10.2012 - не установлена</t>
  </si>
  <si>
    <t>Постановление Администрации города Сургута от 12.12.2013 №8952 "Об утверждении муниципальной программы "Развитие муниципальной службы в городе Сургуте на период до 2030 года""</t>
  </si>
  <si>
    <t>расходы на обслуживание муниципального долга</t>
  </si>
  <si>
    <t>2202</t>
  </si>
  <si>
    <t>ст.64</t>
  </si>
  <si>
    <t>ст.69
пп.2, п.1, ст.38</t>
  </si>
  <si>
    <t>12</t>
  </si>
  <si>
    <t>п.14,24, ст.4 Приложения</t>
  </si>
  <si>
    <t>ч.23,30, ст.3Приложения
п.15, ч.10, ст.3Приложения</t>
  </si>
  <si>
    <t>Решение Думы города Сургута от 29.02.2008 №350-IV ДГ "О Порядке осуществления муниципальных заимствований муниципальным образованием городской округ город Сургут"</t>
  </si>
  <si>
    <t>п.4, ст.1Приложения</t>
  </si>
  <si>
    <t>Договоры и соглашения, заключенные органами местного самоуправления от 25.12.2017 №06/03-17 "Договор бюджетного кредита между департаментом финансов Администрации города Сургута и департаментом финансов ХМАО-Югры"</t>
  </si>
  <si>
    <t>25.12.2017 - 30.11.2018</t>
  </si>
  <si>
    <t>Договоры и соглашения, заключенные органами местного самоуправления от 12.09.2011 №17-10-1819/1 "Муниципальный контракт между Администрацией города Сургута и ПАО "Сбербанк""</t>
  </si>
  <si>
    <t>12.09.2011 - 21.09.2018</t>
  </si>
  <si>
    <t>Договоры и соглашения, заключенные органами местного самоуправления от 30.08.2016 №08-МК-1/2016 "Муниципальный контракт между департаментом финансов Администрации города Сургута и ПАО "Запсибкомбанк""</t>
  </si>
  <si>
    <t>30.08.2016 - 31.08.2023</t>
  </si>
  <si>
    <t>Договоры и соглашения, заключенные органами местного самоуправления от 11.12.2017 №08-МК-1/2017 "Муниципальный контракт между департаментом финансов Администрации города Сургута и ПАО "Запсибкомбанк""</t>
  </si>
  <si>
    <t>11.12.2017 - 31.12.2024</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</si>
  <si>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</si>
  <si>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2206</t>
  </si>
  <si>
    <t>п.1, ст.43
пп.11.1, п.1, ст.39</t>
  </si>
  <si>
    <t>ч.2, ст.53
п.3, ч.1, ст.17</t>
  </si>
  <si>
    <t>п.2.1, 2.2, 2.3, 2.4
п.2.11
п.2.5, 2.11
п.2.8
п.2.9</t>
  </si>
  <si>
    <t>Постановление Администрации города Сургута от 22.08.2012 №6538 "Об утверждении порядка возмещения расходов бюджета города по содержанию и эксплуатации имущества, находящегося в муниципальной собственности и переданного в оперативное управление муниципальным бюджетным, автономным или казенным учреждениям и сданного в аренду"</t>
  </si>
  <si>
    <t>02.09.2012 - не установлена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</si>
  <si>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</si>
  <si>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2211</t>
  </si>
  <si>
    <t>п.5, ч.1, ст.17</t>
  </si>
  <si>
    <t>Закон Ханты-Мансийского автономного округа-Югры от 18.06.2003 №36-оз "О системе избирательных комиссий в Ханты-Мансийском автономном округе-Югре"</t>
  </si>
  <si>
    <t>п.1, ст.19</t>
  </si>
  <si>
    <t>20.06.2003 - не установлена</t>
  </si>
  <si>
    <t>пп.20, п.1, ст.43</t>
  </si>
  <si>
    <t>Федеральный закон от 12.06.2002 №67-ФЗ "Об основных гарантиях избирательных прав и права на участие в референдуме граждан Российской Федерации"</t>
  </si>
  <si>
    <t>ст.24, 57</t>
  </si>
  <si>
    <t>25.06.2002 - не установлена</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</si>
  <si>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</si>
  <si>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2212</t>
  </si>
  <si>
    <t>п.6, ч.1, ст.17</t>
  </si>
  <si>
    <t>пп.38, п.1, ст.38</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</si>
  <si>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</si>
  <si>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2214</t>
  </si>
  <si>
    <t>п.7, ч.1, ст.17</t>
  </si>
  <si>
    <t>пп.24, п.1, ст.43</t>
  </si>
  <si>
    <t>Закон Российской Федерации от 27.12.1991 №2124-I "О средствах массовой информации"</t>
  </si>
  <si>
    <t>ст.17</t>
  </si>
  <si>
    <t>08.02.1992 - не установлена</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</si>
  <si>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</si>
  <si>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2216</t>
  </si>
  <si>
    <t>ст.34
п.7, ч.1, ст.11</t>
  </si>
  <si>
    <t>ст.20, 21
ст.20,21</t>
  </si>
  <si>
    <t>п.4, ст.48
пп.11.1, п.1, ст.39</t>
  </si>
  <si>
    <t>п.8.1, ч.1, ст.17</t>
  </si>
  <si>
    <t>п.2, ст.6 Положения
п.2, ст.6 Приложения</t>
  </si>
  <si>
    <t>Постановление Главы города Сургута от 30.06.2015 №75 "Об утверждении положения о дополнительном профессиональном образовании работников органов местного самоуправления муниципального образования городской округ город Сургут"</t>
  </si>
  <si>
    <t>в целом
п.5.2. Приложения</t>
  </si>
  <si>
    <t>19.07.2015 - не установлена</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</si>
  <si>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</si>
  <si>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2217</t>
  </si>
  <si>
    <t>п.8.2, ч.1, ст.17</t>
  </si>
  <si>
    <t>Постановление Правительства Российской Федерации от 06.05.2011 №354 "О предоставлении коммунальных услуг собственникам и пользователям помещений в многоквартирных домах и жилых домов"</t>
  </si>
  <si>
    <t>п.81 Правил</t>
  </si>
  <si>
    <t>01.09.2012 - не установлена</t>
  </si>
  <si>
    <t>пп.78, п.2, ст.40</t>
  </si>
  <si>
    <t>Федеральный закон от 23.11.2009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</si>
  <si>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ст.8
ч.2, ст.24</t>
  </si>
  <si>
    <t>27.11.2009 - не установлена</t>
  </si>
  <si>
    <t>Постановление Администрации города Сургута от 12.07.2017 №6042 "О порядке предоставления субсидии на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t>
  </si>
  <si>
    <t>23.07.2017 - не установлена</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</si>
  <si>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</si>
  <si>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2300</t>
  </si>
  <si>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</si>
  <si>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2301</t>
  </si>
  <si>
    <t>создание условий для развития туризма</t>
  </si>
  <si>
    <t>2308</t>
  </si>
  <si>
    <t>ч.4.1, ст.20
п.9, ч.1, ст.16.1</t>
  </si>
  <si>
    <t>22</t>
  </si>
  <si>
    <t>Решение Думы города Сургута от 01.10.2013 №375-V ДГ "О реализации права органов местного самоуправления муниципального образования городской округ город Сургут на создание условий для развития туризма"</t>
  </si>
  <si>
    <t>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</si>
  <si>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2312</t>
  </si>
  <si>
    <t>ст.95,95.1,95.2</t>
  </si>
  <si>
    <t>Решение Думы города Сургута от 01.12.2016 №33-VI ДГ "О реализации права органов местного самоуправления муниципального образования городской округ город Сургут на создание условий для организации проведения независимой оценки качества оказания услуг муниципальными организациями в сфере культуры и образования"</t>
  </si>
  <si>
    <t>11.12.2016 - не установлена</t>
  </si>
  <si>
    <t>ч.4.1, ст.20</t>
  </si>
  <si>
    <t>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</si>
  <si>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2400</t>
  </si>
  <si>
    <t>дополнительные меры социальной поддержки и социальной помощи для отдельных категорий граждан</t>
  </si>
  <si>
    <t>2401</t>
  </si>
  <si>
    <t>ст.160</t>
  </si>
  <si>
    <t>ст.7.1</t>
  </si>
  <si>
    <t>ч.2, ст.16.1
ч.5, ст.20
абз.2, ч.5, ст.20</t>
  </si>
  <si>
    <t>Решение Думы города Сургута от 21.02.2018 №231-VI ДГ "О дополнительной мере социальной поддержки за счет средств местного бюджета в 2018 году"</t>
  </si>
  <si>
    <t>04.03.2018 - не установлена</t>
  </si>
  <si>
    <t>Решение Думы города Сургута от 20.09.2017 №140-VI ДГ "О дополнительной мере социальной поддержки за счёт средств местного бюджета"</t>
  </si>
  <si>
    <t>24.09.2017 - не установлена</t>
  </si>
  <si>
    <t>Решение Думы города Сургута от 27.12.2013 №454-V ДГ "О дополнительной мере социальной поддержки обучающихся муниципальных образовательных учреждений"</t>
  </si>
  <si>
    <t>12.01.2014 - 31.12.2019</t>
  </si>
  <si>
    <t>Решение Думы города Сургута от 26.10.2013 №404-V ДГ "О дополнительных мерах социальной поддержки детей-инвалидов"</t>
  </si>
  <si>
    <t>Решение Думы города Сургута от 26.10.2013 №408-V ДГ "О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на 2014-2020 годы"</t>
  </si>
  <si>
    <t>пп.1,2</t>
  </si>
  <si>
    <t>10.11.2013 - 31.12.2020</t>
  </si>
  <si>
    <t>Решение Думы города Сургута от 01.10.2013 №377-V ДГ "О дополнительных мерах социальной поддержки работников муниципальных образовательных учреждений"</t>
  </si>
  <si>
    <t>п.1, 3</t>
  </si>
  <si>
    <t>13.10.2013 - не установлена</t>
  </si>
  <si>
    <t>Решение Думы города Сургута от 02.10.2014 №569-V ДГ "О дополнительных мерах социальной поддержки учащихся (воспитанников) муниципальных образовательных организаций за счет средств бюджета города"</t>
  </si>
  <si>
    <t>12.10.2014 - не установлена</t>
  </si>
  <si>
    <t>Решение Думы города Сургута от 29.09.2006 №76-IV ДГ "О мерах дополнительной социальной поддержки по проезду в городском пассажирском транспорте общего пользования отдельным категориям населения"</t>
  </si>
  <si>
    <t>01.10.2006 - не установлена</t>
  </si>
  <si>
    <t>Решение Думы города Сургута от 29.12.2009 №666-IV ДГ "О предоставлении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</si>
  <si>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Решение Думы города Сургута от 31.05.2017 №115-VI ДГ "О размере компенсации расходов на оплату коммунальных услуг отдельным категориям граждан"</t>
  </si>
  <si>
    <t>01.07.2017 - 30.06.2018</t>
  </si>
  <si>
    <t>Решение Думы города Сургута от 01.06.2016 №889-V ДГ "О размере компенсации расходов на оплату коммунальных услуг отдельным категориям граждан"</t>
  </si>
  <si>
    <t>01.07.2016 - 30.06.2017</t>
  </si>
  <si>
    <t>Решение Думы города Сургута от 22.02.2017 №70-VI ДГ "О размере компенсации расходов на оплату содержания жилых помещений отдельным категориям граждан"</t>
  </si>
  <si>
    <t>12.03.2017 - 31.12.2018</t>
  </si>
  <si>
    <t>Решение Думы города Сургута от 07.05.2015 №692-VДГ "О размере компенсации расходов на оплату содержания и текущего ремонта жилых помещений отдельных категорий граждан"</t>
  </si>
  <si>
    <t>17.05.2015 - 31.01.2017</t>
  </si>
  <si>
    <t>Решение Сургутской городской Думы от 28.02.2006 №567-III ГД "Об утверждении Положения о звании "Почетный гражданин города Сургута" и положений об отдельных видах наград городского округа"</t>
  </si>
  <si>
    <t>пп.1, п.7.1 Приложения 1
прил.1, п.7.1 Приложени 1</t>
  </si>
  <si>
    <t>Постановление Администрации города Сургута от 26.01.2010 №253 "О Порядке предоставления компенсации расходов по оплате жилого помещения и коммунальных услуг отдельным категориям граждан, проживающих в бесхозяйных жилых помещениях"</t>
  </si>
  <si>
    <t>31.01.2010 - не установлена</t>
  </si>
  <si>
    <t>Постановление Администрации города Сургута от 26.03.2010 №1300 "О порядке предоставления компенсации расходов по оплате содержания, текущего ремонта жилых помещений и коммунальных услуг отдельным категориям граждан"</t>
  </si>
  <si>
    <t>01.04.2010 - не установлена</t>
  </si>
  <si>
    <t>Постановление Администрации города Сургута от 13.12.2013 №8988 "Об утверждении муниципальной программы "Дополнительные меры социальной поддержки отдельных категорий граждан муниципального образования городской округ город Сургут на 2014-2030 годы"</t>
  </si>
  <si>
    <t>Постановление Администрации города Сургута от 28.04.2014 №2824 "Об утверждении порядка предоставления дополнительной меры социальной поддержки в виде бесплатной перевозки до муниципальных образовательных учреждений и обратно обучающихся, проживающих на территории города Сургута"</t>
  </si>
  <si>
    <t>11.05.2014 - 29.07.2017</t>
  </si>
  <si>
    <t>Постановление Администрации города Сургута от 18.07.2017 №6260 "Об утверждении порядка предоставления дополнительной меры социальной поддержки в виде бесплатной перевозки до муниципальных образовательных учреждений и обратно обучающихся, проживающих на территории города Сургута, и признании утратившими силу некоторых муниципальных правовых актов"</t>
  </si>
  <si>
    <t>30.07.2017 - не установлена</t>
  </si>
  <si>
    <t>Постановление Администрации города Сургута от 22.11.2013 №8498 "Об утверждении порядка предоставления дополнительных мер социальной 
поддержки в виде возмещения расходов на оплату стоимости найма 
жилых помещений педагогическим работникам"</t>
  </si>
  <si>
    <t>01.12.2013 - не установлена</t>
  </si>
  <si>
    <t>Постановление Администрации города Сургута от 19.12.2013 №9236 "Об утверждении порядка предоставления мер социальной поддержки 
гражданам, которым присвоено звание "Почетный гражданин города Сургута"</t>
  </si>
  <si>
    <t>29.12.2013 - не установлена</t>
  </si>
  <si>
    <t>Постановление Администрации города Сургута от 16.05.2013 №3166 "Об утверждении порядка предоставления субсидий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</si>
  <si>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</si>
  <si>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2402</t>
  </si>
  <si>
    <t>ч.1, ст.42</t>
  </si>
  <si>
    <t>Решение Думы города Сургута от 01.11.2016 №23-VI ДГ "О реализации права органов местного самоуправления муниципального образования городской округ город Сургут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своём развитии и социальной адаптации"</t>
  </si>
  <si>
    <t>13.11.2016 - не установлена</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</si>
  <si>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</si>
  <si>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2500</t>
  </si>
  <si>
    <t>обеспечение мероприятий по подготовке спортивных сборных команд городского округа к официальным спортивным соревнованиям и участию в таких спортивных соревнованиях</t>
  </si>
  <si>
    <t>2501</t>
  </si>
  <si>
    <t>п.1, ст.9.1
п.4.1, ст.38</t>
  </si>
  <si>
    <t>Решение Думы города Сургута от 23.09.2015 №764-V ДГ "О реализации права органов местного самоуправления муниципального образования городской округ город Сургут в области физической культуры и спорта"</t>
  </si>
  <si>
    <t>04.10.2015 - не установлена</t>
  </si>
  <si>
    <t>Постановление Администрации города Сургута от 18.12.2015 №8832 "Об утверждении порядка формирования и обеспечения спортивных сборных команд городского округа город Сургут"</t>
  </si>
  <si>
    <t>27.12.2015 - не установлена</t>
  </si>
  <si>
    <t>оказание услуги по транспортировке тел (останков) умерших (погибших) в специализированные медицинские учреждения</t>
  </si>
  <si>
    <t>2502</t>
  </si>
  <si>
    <t>Федеральный закон от 30.03.1999 №52-ФЗ "О санитарно-эпидемиологическом благополучии населения"</t>
  </si>
  <si>
    <t>ч.2, ст.2</t>
  </si>
  <si>
    <t>05.04.1999 - не установлена</t>
  </si>
  <si>
    <t>Решение Думы города Сургута от 02.10.2014 №563-V ДГ "Об установлении расходных обязательств на оказание услуги по транспортировке тел (останков) умерших (погибших) в специализированные медицинские учреждения"</t>
  </si>
  <si>
    <t>ч.2, ст.16.1</t>
  </si>
  <si>
    <t>муниципальная поддержка капитального ремонта многоквартирных домов в соответствии с федеральным законом от 21.07.2007 № 185-ФЗ «О Фонде содействия реформированию жилищно-коммунального хозяйства»</t>
  </si>
  <si>
    <t>2503</t>
  </si>
  <si>
    <t>ч.1, ст.168
п.6.1, ст.2</t>
  </si>
  <si>
    <t>Постановление Правительства Ханты-Мансийского автономного округа-Югры от 02.09.2016 №334-п "О краткосрочном плане реализации программы капитального ремонта общего имущества в многоквартирных домах, расположенных на территории Ханты-Мансийского автономного округа - Югры, на 2017 - 2019 годы"</t>
  </si>
  <si>
    <t>15.09.2016 - 31.12.2019</t>
  </si>
  <si>
    <t>Постановление Администрации города Сургута от 23.12.2014 №8736 "О порядке предоставления из бюджета муниципального образования городской округ город Сургут субсидии на финансовое обеспечение (возмещение) затрат по капитальному ремонту многоквартирных домов"</t>
  </si>
  <si>
    <t>28.12.2014 - не установлена</t>
  </si>
  <si>
    <t>Федеральный закон от 21.07.2007 №185-ФЗ "О Фонде содействия реформированию жилищно-коммунального хозяйства"</t>
  </si>
  <si>
    <t>ст.15
п.12, ч.1, ст.14</t>
  </si>
  <si>
    <t>03.08.2007 - 31.12.2018</t>
  </si>
  <si>
    <t>Постановление Администрации города Сургута от 25.11.2016 №8637 "Об утверждении краткосрочного плана реализации программы капитального ремонта общего имущества в многоквартирных домах, расположенных на территории города Сургута Ханты-Мансийского автономного округа - Югры, на 2017 - 2019 годы"</t>
  </si>
  <si>
    <t>11.12.2016 - 31.12.2019</t>
  </si>
  <si>
    <t>обеспечение участия молодежи города в мероприятиях за пределами муниципального образования</t>
  </si>
  <si>
    <t>2504</t>
  </si>
  <si>
    <t>пп.10, п.1, ст.19</t>
  </si>
  <si>
    <t>Решение Думы города Сургута от 29.03.2016 №853-V ДГ "О реализации права органов местного самоуправления муниципального образования городской округ город Сургут на участие в осуществлении государственной молодёжной политики посредством финансового обеспечения участия молодёжи города в мероприятиях за пределами муниципального образования"</t>
  </si>
  <si>
    <t>10.04.2016 - не установлена</t>
  </si>
  <si>
    <t>Постановление Администрации города Сургута от 04.07.2016 №4960 "О порядке финансового обеспечения участия молодежи города в мероприятиях за пределами муниципального образования"</t>
  </si>
  <si>
    <t>17.07.2016 - не установлена</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</si>
  <si>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</si>
  <si>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2600</t>
  </si>
  <si>
    <t>за счет субвенций, предоставленных из федерального бюджета или бюджета субъекта Российской Федерации, всего</t>
  </si>
  <si>
    <t>2601</t>
  </si>
  <si>
    <t>на государственную регистрацию актов гражданского состояния</t>
  </si>
  <si>
    <t>2602</t>
  </si>
  <si>
    <t>Закон Ханты-Мансийского автономного округа-Югры от 30.09.2008 №91-оз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государственной регистрации актов гражданского состояния"</t>
  </si>
  <si>
    <t>ст.2,3,7
ст.2,7</t>
  </si>
  <si>
    <t>Постановление Правительства Ханты-Мансийского автономного округа-Югры от 30.04.2015 №124-п "О Порядке расходования субвенций, предоставляемых из бюджета Ханты-Мансийского автономного округа-Югры бюджетам муниципальных районов и городских округов Ханты-Мансийского автономного округа-Югры для осуществления отдельных переданных государственных полномочий Ханты-Мансийского автономного округа-Югры"</t>
  </si>
  <si>
    <t>в целом
п.3 Приложения
п.3 приложения</t>
  </si>
  <si>
    <t>30.04.2015 - не установлена</t>
  </si>
  <si>
    <t>19</t>
  </si>
  <si>
    <t>Федеральный закон от 15.11.1997 №143-ФЗ "Об актах гражданского состояния"</t>
  </si>
  <si>
    <t>п.2, 5, ст.4
п.2,5, ст.4</t>
  </si>
  <si>
    <t>20.11.1997 - не установлена</t>
  </si>
  <si>
    <t>Постановление Правительства Ханты-Мансийского автономного округа-Югры от 17.10.2014 №374-п "О государственной программе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</si>
  <si>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01.01.2015 - 31.12.2030</t>
  </si>
  <si>
    <t>абз.1, ч.5, ст.19</t>
  </si>
  <si>
    <t>п.1, ст.6 Положения</t>
  </si>
  <si>
    <t>по составлению списков кандидатов в присяжные заседатели</t>
  </si>
  <si>
    <t>2603</t>
  </si>
  <si>
    <t>Федеральный закон от 20.08.2004 №113-ФЗ "О присяжных заседателях федеральных судов общей юрисдикции в Российской Федерации"</t>
  </si>
  <si>
    <t>ч.14, ст.5</t>
  </si>
  <si>
    <t>03.09.2004 - не установлена</t>
  </si>
  <si>
    <t>Постановление Правительства Российской Федерации от 23.05.2005 №320 "Об утверждении Правил финансового обеспечения переданных исполнительно-распорядительным органам муниципальных образований госполномочий по составлению списков кандидатов в присяжные заседатели федеральных судов общей юрисдикции в Российской Федерации"</t>
  </si>
  <si>
    <t>08.06.2005 - не установлена</t>
  </si>
  <si>
    <t>на формирование и содержание архивных фондов субъекта Российской Федерации</t>
  </si>
  <si>
    <t>2605</t>
  </si>
  <si>
    <t>п.5, ст.19
абз.1, ч.5, ст.19</t>
  </si>
  <si>
    <t>Закон Ханты-Мансийского автономного округа-Югры от 18.10.2010 №149-оз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</si>
  <si>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ст.3
п.2, ст.2</t>
  </si>
  <si>
    <t>01.01.2011 - не установлена</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</si>
  <si>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</si>
  <si>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2611</t>
  </si>
  <si>
    <t>Закон Ханты-Мансийского автономного округа-Югры от 16.12.2010 №228-оз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</si>
  <si>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Постановление Правительства Ханты-Мансийского автономного округа-Югры от 05.10.2018 №344-п "О государственной программе Ханты-Мансийского автономного округа – Югры "Развитие агропромышленного комплекса""</t>
  </si>
  <si>
    <t>Постановление Администрации города Сургута от 18.02.2011 №762 "Об осуществлении переданного органу местного самоуправления отдельного государственного полномочия по поддержке сельскохозяйственного производства"</t>
  </si>
  <si>
    <t>18.02.2011 - не установлена</t>
  </si>
  <si>
    <t>Постановление Администрации города Сургута от 13.12.2013 №8991 "Об утверждении муниципальной программы "Развитие агропромышленного комплекса в городе Сургуте на период до 2030 года""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</si>
  <si>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</si>
  <si>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2622</t>
  </si>
  <si>
    <t>Закон Ханты-Мансийского автономного округа-Югры от 11.12.2013 №123-оз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Ханты-Мансийского автономного округа - Югры в сфере образования и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</si>
  <si>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ст.9</t>
  </si>
  <si>
    <t>п.2, ст.14</t>
  </si>
  <si>
    <t>Постановление Администрации города Сургута от 01.06.2016 №4026 "Об утверждении порядка определения объема и условий предоставления субсидии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социальную поддержку отдельных категорий учащихсяв виде предоставления двухразового питания в учебное время, на дополнительное финансовое обеспечение мероприятий по организации питания учащихся"</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</si>
  <si>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</si>
  <si>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2624</t>
  </si>
  <si>
    <t>ст.2
п.2, ст.1</t>
  </si>
  <si>
    <t>Постановление Администрации города Сургута от 30.04.2014 №2900 "Об осуществлении переданного органу местного самоуправления отдельного государственного полномочия по финансовому обеспечению получения дошкольного образования в частных организациях, осуществляющих образовательную деятельность по реализации образовательных программ дошкольного образования"</t>
  </si>
  <si>
    <t>п.3, ст.14</t>
  </si>
  <si>
    <t>Постановление Администрации города Сургута от 15.05.2014 №3184 "Об осуществлении переданного органу местного самоуправления отдельного государственного полномочия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</si>
  <si>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25.05.2014 - не установлена</t>
  </si>
  <si>
    <t>Постановление Администрации города Сургута от 26.06.2014 №4302 "Об утверждении порядка определения объема и предоставления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</si>
  <si>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06.07.2014 - не установлена</t>
  </si>
  <si>
    <t>Постановление Администрации города Сургута от 02.06.2015 №3706 "Об утверждении порядка предоставления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</si>
  <si>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07.06.2015 - не установлена</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</si>
  <si>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</si>
  <si>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2628</t>
  </si>
  <si>
    <t>Федеральный закон от 21.12.1996 №159-ФЗ "О дополнительных гарантиях по социальной поддержке детей-сирот и детей, оставшихся без попечения родителей"</t>
  </si>
  <si>
    <t>ст.8</t>
  </si>
  <si>
    <t>23.12.1996 - не установлена</t>
  </si>
  <si>
    <t>Закон Ханты-Мансийского автономного округа-Югры от 09.06.2009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t>
  </si>
  <si>
    <t>ст.14
п.8, ст.12
п.9, ст.5</t>
  </si>
  <si>
    <t>25.06.2009 - не установлена</t>
  </si>
  <si>
    <t>Постановление Администрации города Сургута от 13.12.2013 №8980 "Об утверждении муниципальной программы "Реализация отдельных государственных полномочий в сфере опеки и попечительства на период до 2030 года""</t>
  </si>
  <si>
    <t>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</si>
  <si>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</si>
  <si>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2640</t>
  </si>
  <si>
    <t>п.3.1, ст.8
п.4, ст.12
п.4,5,7, ст.12
п.7, ст.12
абз.2, п.1, ст.12</t>
  </si>
  <si>
    <t>9</t>
  </si>
  <si>
    <t>Федеральный закон от 12.01.1995 №5-ФЗ "О ветеранах"</t>
  </si>
  <si>
    <t>п.3,4, ст.13
пп.4, п.1, ст.14
пп.4, п.1, ст.21
пп.8, п.2, ст.16</t>
  </si>
  <si>
    <t>16.01.1995 - не установлена</t>
  </si>
  <si>
    <t>Закон Ханты-Мансийского автономного округа-Югры от 21.02.2007 №2-оз "О компенсации части родительской платы за присмотр и уход за детьми в организациях, осуществляющих образовательную деятельность по реализации образовательной программы дошкольного образования"</t>
  </si>
  <si>
    <t>10.03.2007 - не установлена</t>
  </si>
  <si>
    <t>Постановление Администрации города Сургута от 31.12.2010 №7500 "Об исполнении отдельных государственных полномочий Ханты-Мансийского автономного округа-Югры в области оборота этилового спирта, алкогольной и спиртосодержащей продукции на территории города Сургута"</t>
  </si>
  <si>
    <t>ст.5</t>
  </si>
  <si>
    <t>Закон Ханты-Мансийского автономного округа-Югры от 31.03.2009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</si>
  <si>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в целом
ст.2, 4
п.19, ст.3</t>
  </si>
  <si>
    <t>10.04.2009 - не установлена</t>
  </si>
  <si>
    <t>Постановление Администрации города Сургута от 07.04.2016 №2570 "Об организации исполнения отдельного государственного полномочия по предоставлению детям-сиротам и детям, оставшимся без попечения родителей, обучающимся в общеобразовательных организациях (за исключением находящихся в организациях автономного округа для детей-сирот и детей, оставшихся без попечения родителей, и обучающихся в профессиональных образовательных организациях автономного округа или образовательных организациях высшего образования автономного округа), путевок в оздоровительные лагеря или санаторно-курортные организации (при наличии медицинских показаний) и по оплате проезда к месту лечения (оздоровления) и обратно"</t>
  </si>
  <si>
    <t>24.04.2016 - не установлена</t>
  </si>
  <si>
    <t>Закон Ханты-Мансийского автономного округа-Югры от 30.01.2016 №4-оз "О регулировании отдельных отношений в сфере организации обеспечения питанием обучающихся в государственных образовательных организациях, частных профессиональных образовательных организациях, муниципальных общеобразовательных организациях, частных общеобразовательных организациях, расположенных в Ханты-Мансийском автономном округе - Югре"</t>
  </si>
  <si>
    <t>10.02.2016 - не установлена</t>
  </si>
  <si>
    <t>Постановление Администрации города Сургута от 27.03.2012 №1984 "Об организации исполнения отдельного государственного полномочия по ремонту жилых помещений, единственными собственниками которых либо собственниками выделенных в натуре долей в которых являются дети - сироты и дети, оставшиеся без попечения родителей"</t>
  </si>
  <si>
    <t>27.03.2012 - не установлена</t>
  </si>
  <si>
    <t>п.4, ст.37,65</t>
  </si>
  <si>
    <t>Постановление Правительства Ханты-Мансийского автономного округа-Югры от 29.01.2010 №25-п "О порядке предоставления в Ханты-Мансийском автономном округе - Югре 
детям-сиротам и детям, оставшимся без попечения родителей, лицам из числа 
детей-сирот и детей, оставшихся без попечения родителей, путевок, а также оплаты проезда к месту лечения (отдыха) 
и обратно"</t>
  </si>
  <si>
    <t>26.02.2010 - не установлена</t>
  </si>
  <si>
    <t>Постановление Администрации города Сургута от 17.09.2014 №6380 "Об осуществлении переданного органу местного самоуправления 
отдельного государственного полномочия"</t>
  </si>
  <si>
    <t>21.09.2014 - не установлена</t>
  </si>
  <si>
    <t>Постановление Правительства Ханты-Мансийского автономного округа-Югры от 23.12.2011 №490-п "О порядке производства ремонта жилых помещений, единственными 
собственниками которых либо собственниками долей 
в которых являются дети-сироты и дети, оставшиеся без попечения родителей, лица из числа детей-сирот и детей, оставшихся без попечения родителей"</t>
  </si>
  <si>
    <t>01.01.2012 - не установлена</t>
  </si>
  <si>
    <t>Постановление Администрации города Сургута от 15.03.2016 №1795 "Об осуществлении переданного органу местного самоуправления отдельного государственного полномочия"</t>
  </si>
  <si>
    <t>27.03.2016 - не установлена</t>
  </si>
  <si>
    <t>п.1.2, 2</t>
  </si>
  <si>
    <t>Постановление Правительства Ханты-Мансийского автономного округа-Югры от 10.10.2006 №237-п "Об утверждении Положения о порядке и условиях предоставления субсидий за счет субвенции из федерального бюджета отдельным категориям граждан на территории Ханты-Мансийского автономного округа - Югры для приобретения жилых помещений в собственность"</t>
  </si>
  <si>
    <t>31.10.2006 - не установлена</t>
  </si>
  <si>
    <t>Постановление Правительства Ханты-Мансийского автономного округа-Югры от 18.08.2009 №216-п "Об утверждении нормативов расходов на администрирование переданного отдельного государственного полномочия на одного ребенка, посещающего муниципальную образовательную организацию, реализующую образовательную программу дошкольного образования"</t>
  </si>
  <si>
    <t>10.09.2009 - не установлена</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</si>
  <si>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</si>
  <si>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2641</t>
  </si>
  <si>
    <t>Закон Ханты-Мансийского автономного округа-Югры от 12.10.2005 №74-оз "О комиссиях по делам несовершеннолетних и защите их прав в Ханты-Мансийском автономном округе - Югре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t>
  </si>
  <si>
    <t>ст.5,6
ст.5,6,8
ст.5,8
п.4, ст.13
п.5, ст.1</t>
  </si>
  <si>
    <t>Закон Ханты-Мансийского автономного округа-Югры от 02.03.2009 №5-оз "Об административных комиссиях в Ханты-Мансийском автономном округе - Югре"</t>
  </si>
  <si>
    <t>ст.5
п.1, ст.4
п.1,2, ст.4</t>
  </si>
  <si>
    <t>23.03.2009 - не установлена</t>
  </si>
  <si>
    <t>п.1, ст.6 Приложения
п.2, ст.6 Положения
пп.6, п.1, ст.2 Положения</t>
  </si>
  <si>
    <t>Федеральный закон от 24.06.1999 №120-ФЗ "Об основах системы профилактики безнадзорности и правонарушений несовершеннолетних"</t>
  </si>
  <si>
    <t>п.2, ст.25</t>
  </si>
  <si>
    <t>28.06.1999 - не установлена</t>
  </si>
  <si>
    <t>на организацию и осуществление деятельности по опеке и попечительству</t>
  </si>
  <si>
    <t>2642</t>
  </si>
  <si>
    <t>Закон Ханты-Мансийского автономного округа-Югры от 20.07.2007 №114-оз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t>
  </si>
  <si>
    <t>ст.3, 4
пп.2, п.2, ст.6</t>
  </si>
  <si>
    <t>п.1, ст.6 Положения
п.1, ст.6 Приложения
п.2, ст.6 Положения
пп.6, п.1, ст.2 Положения</t>
  </si>
  <si>
    <t>организация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</si>
  <si>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2643</t>
  </si>
  <si>
    <t>Закон Ханты-Мансийского автономного округа-Югры от 08.07.2005 №62-оз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t>
  </si>
  <si>
    <t>ст.7.4, 10</t>
  </si>
  <si>
    <t>Постановление Администрации города Сургута от 03.04.2014 №2192 "Об осуществлении переданного органу местного самоуправления отдельного государственного полномочия и реализации вопросов местного значения по организации отдыха и обеспечению отдыха и оздоровления детей"</t>
  </si>
  <si>
    <t>13.04.2014 - не установлена</t>
  </si>
  <si>
    <t>на осуществление мероприятий в области охраны труда, предусмотренных трудовым законодательством</t>
  </si>
  <si>
    <t>2656</t>
  </si>
  <si>
    <t>Закон Ханты-Мансийского автономного округа-Югры от 27.05.2011 №57-оз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трудовых отношений и государственного управления охраной труда"</t>
  </si>
  <si>
    <t>ст.2, 3</t>
  </si>
  <si>
    <t>01.01.2014 - 31.12.2020</t>
  </si>
  <si>
    <t>п.1, ст.6 Положения
п.2, ст.6
пп.6, п.1, ст.2</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</si>
  <si>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</si>
  <si>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2660</t>
  </si>
  <si>
    <t>п.15, ч.1, ст.16.1
абз.1, ч.5, ст.19</t>
  </si>
  <si>
    <t>Закон Ханты-Мансийского автономного округа-Югры от 05.04.2013 №29-оз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проведению мероприятий по предупреждению и ликвидации болезней животных, их лечению, защите населения от болезней, общих для человека и животных"</t>
  </si>
  <si>
    <t>25.04.2013 - не установлена</t>
  </si>
  <si>
    <t>Закон Ханты-Мансийского автономного округа-Югры от 25.12.2000 №134-оз "О содержании и защите домашних животных на территории Ханты-Мансийского автономного округа - Югры"</t>
  </si>
  <si>
    <t>ч.7, ст.7.1
п.7, ст.7.1</t>
  </si>
  <si>
    <t>25.01.2001 - не установлена</t>
  </si>
  <si>
    <t>ст.39</t>
  </si>
  <si>
    <t>Постановление Правительства Ханты-Мансийского автономного округа-Югры от 23.07.2001 №366-п "Об утверждении "Правил содержания домашних животных в Ханты-Мансийском автономном округе и других организационных мероприятий"</t>
  </si>
  <si>
    <t>п.3 Приложения 3
п.3 приложения 3</t>
  </si>
  <si>
    <t>28.08.2001 - не установлена</t>
  </si>
  <si>
    <t>п.9.10.4, ст.9.10</t>
  </si>
  <si>
    <t>Постановление Администрации города Сургута от 20.04.2017 №3132 "О порядке предоставления субсидии на финансовое обеспечение (возмещение) затрат по отлову и содержанию безнадзорных животных"</t>
  </si>
  <si>
    <t>30.04.2017 - не установлена</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</si>
  <si>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</si>
  <si>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2669</t>
  </si>
  <si>
    <t>п.4, ч.1, ст.16
абз.1, ч.5, ст.19</t>
  </si>
  <si>
    <t>Закон Ханты-Мансийского автономного округа-Югры от 07.11.2013 №118-оз "О возмещении недополученных доходов организациям, осуществляющим реализацию населению Ханты-Мансийского автономного округа - Югры сжиженного газа по розничным ценам, и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предоставлению субсидий на возмещение недополученных доходов организациям, осуществляющим реализацию населению Ханты-Мансийского автономного округа - Югры сжиженного газа по розничным ценам"</t>
  </si>
  <si>
    <t>п.2, ст.40
пп.4, п.1, ст.7</t>
  </si>
  <si>
    <t>в целом
прил.8</t>
  </si>
  <si>
    <t>организация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</si>
  <si>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2694</t>
  </si>
  <si>
    <t>ст.2,4</t>
  </si>
  <si>
    <t>в целом
п.2, ст.6 Положения
пп.2, п.2, ст.2 Положения</t>
  </si>
  <si>
    <t>Постановление Правительства Ханты-Мансийского автономного округа-Югры от 05.10.2018 №352-п "О государственной программе Ханты-Мансийского автономного округа – Югры "Экологическая безопасность""</t>
  </si>
  <si>
    <t>обеспечение жильем граждан, уволенных с военной службы (службы) и приравненных к ним лиц в соответствии со статьей 3 Федерального закона от 8 декабря 2010 г. № 342-ФЗ «О внесении изменений в Федеральный закон «О статусе военнослужащих» и об обеспечении жилыми помещениями некоторых категорий граждан», в соответствии с ФЦП «Жилище на 2015-2020 годы»</t>
  </si>
  <si>
    <t>2695</t>
  </si>
  <si>
    <t>Федеральный закон от 27.05.1998 №76-ФЗ "О статусе военнослужащих"</t>
  </si>
  <si>
    <t>п.2.1, ст.15</t>
  </si>
  <si>
    <t>01.01.1998 - не установлена</t>
  </si>
  <si>
    <t>п.2.1, ст.2,3,4</t>
  </si>
  <si>
    <t>14</t>
  </si>
  <si>
    <t>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</si>
  <si>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2696</t>
  </si>
  <si>
    <t>Закон Ханты-Мансийского автономного округа-Югры от 23.12.2016 №102-оз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осуществления мероприятий по проведению дезинсекции и дератизации в Ханты-Мансийском автономном округе - Югре"</t>
  </si>
  <si>
    <t>ст.2,3,4
ст.2,4</t>
  </si>
  <si>
    <t>Постановление Правительства Ханты-Мансийского автономного округа-Югры от 21.04.2017 №148-п ""О порядке расходования субвенций, предоставляемых из бюджета Ханты-Мансийского автономного округа - Югры бюджетам муниципальных районов и городских округов Ханты-Мансийского автономного округа - Югры для выполнения отдельных переданных государственных полномочий Ханты-Мансийского автономного округа - Югры по организации осуществления мероприятий по проведению дезинсекции и дератизации в Ханты-Мансийском автономном округе - Югре""</t>
  </si>
  <si>
    <t>27.04.2017 - не установлена</t>
  </si>
  <si>
    <t>Постановление Правительства Ханты-Мансийского автономного округа-Югры от 05.10.2018 №337-п "О государственной программе Ханты-Мансийского автономного округа – Югры "Современное здравоохранение""</t>
  </si>
  <si>
    <t>Решение Думы города Сургута от 30.03.2017 №95-VI ДГ "О Порядке использования собственных материальных ресурсов и финансовых средств муниципального образования городской округ город Сургут для осуществления переданных отдельных государственных полномочий по организации осуществления мероприятий по проведению дезинсекции и дератизации"</t>
  </si>
  <si>
    <t>09.04.2017 - не установлена</t>
  </si>
  <si>
    <t>за счет собственных доходов и источников финансирования дефицита бюджета городского округа, всего</t>
  </si>
  <si>
    <t>2700</t>
  </si>
  <si>
    <t>2702</t>
  </si>
  <si>
    <t>п.2,5, ст.4</t>
  </si>
  <si>
    <t>ст.2, 7
ст.2,3,7</t>
  </si>
  <si>
    <t>п.4 приложения</t>
  </si>
  <si>
    <t>Решение Думы города Сургута от 20.06.2013 №347-V ДГ "О порядке использования собственных материальных ресурсов и финансовых средств муниципального образования городской округ город Сургут для осуществления отдельных полномочий в сфере государственной регистрации актов гражданского состояния"</t>
  </si>
  <si>
    <t>ч.6, 7 Порядка
ч.6,7 Порядка</t>
  </si>
  <si>
    <t>30.06.2013 - не установлена</t>
  </si>
  <si>
    <t>2728</t>
  </si>
  <si>
    <t>п.8, ст.12
п.9, ст.5, 14</t>
  </si>
  <si>
    <t>Решение Думы города Сургута от 07.12.2015 №801-V ДГ "О Порядке и случаях использования собственных материальных ресурсов и финансовых средств для осуществления переданного отдельного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 в соответствии с законодательством Российской Федерации"</t>
  </si>
  <si>
    <t>13.12.2015 - не установлена</t>
  </si>
  <si>
    <t>абз.2, п.5, ст.19</t>
  </si>
  <si>
    <t>2741</t>
  </si>
  <si>
    <t>ст.5,6</t>
  </si>
  <si>
    <t>п.2.1, ст.4</t>
  </si>
  <si>
    <t>Решение Думы города Сургута от 28.12.2010 №853-IV "О Порядке использования собственных материальных ресурсов и финансовых средств муниципального образования городской округ город Сургут для осуществления отдельных государственных полномочий по созданию административных комиссий и организационному обеспечению их деятельности"</t>
  </si>
  <si>
    <t>п.2 Приложения</t>
  </si>
  <si>
    <t>Решение Думы города Сургута от 07.12.2015 №798-V ДГ "Об использовании собственных материальных ресурсов и финансовых средств муниципального образования городской округ город Сургут для осуществления отдельных государственных полномочий по созданию и осуществлению деятельности комиссии по делам несовершеннолетних и защите их прав"</t>
  </si>
  <si>
    <t>2742</t>
  </si>
  <si>
    <t>ст.3, 4</t>
  </si>
  <si>
    <t>п.4 Приложения</t>
  </si>
  <si>
    <t>Решение Думы города Сургута от 07.12.2015 №802-V ДГ "Об использовании собственных материальных ресурсов и финансовых средств муниципального образования городской округ город Сургут для осуществления отдельных государственных полномочий в сфере опеки и попечительства"</t>
  </si>
  <si>
    <t>2756</t>
  </si>
  <si>
    <t>ст.2,3</t>
  </si>
  <si>
    <t>Решение Думы города Сургута от 07.12.2015 №799-V ДГ "Об использовании собственных материальных ресурсов и финансовых средств муниципального образования городской округ город Сургут для осуществления отдельных государственных полномочий в сфере трудовых отношений и государственного управления охраной труда"</t>
  </si>
  <si>
    <t>2760</t>
  </si>
  <si>
    <t>п.15, ч.1, ст.16.1
абз.2, ч.5, ст.19</t>
  </si>
  <si>
    <t>ч.7, ст.7.1</t>
  </si>
  <si>
    <t>Решение Думы города Сургута от 26.10.2013 №407-V ДГ "О Порядке использования собственных материальных ресурсов и финансовых средств муниципального образования городской округ город Сургут для осуществления отдельного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t>
  </si>
  <si>
    <t>02.11.2013 - не установлена</t>
  </si>
  <si>
    <t>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</si>
  <si>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2796</t>
  </si>
  <si>
    <t>ст.2,3,4</t>
  </si>
  <si>
    <t>ст.4 Приложения</t>
  </si>
  <si>
    <t>Итого расходных обязательств муниципальных образований</t>
  </si>
  <si>
    <t>8000</t>
  </si>
  <si>
    <t>СВОД РЕЕСТРОВ РАСХОДНЫХ ОБЯЗАТЕЛЬСТВ МУНИЦИПАЛЬНЫХ ОБРАЗОВАНИЙ,
ВХОДЯЩИХ В СОСТАВ СУБЪЕКТА РОССИЙСКОЙ ФЕДЕРАЦИИ (Указы и Государственные программы)</t>
  </si>
  <si>
    <t>КОНСОЛИДИРОВАННЫЙ СВОД РЕЕСТРОВ РАСХОДНЫХ ОБЯЗАТЕЛЬСТВ МУНИЦИПАЛЬНЫХ ОБРАЗОВАНИЙ,
ВХОДЯЩИХ В СОСТАВ СУБЪЕКТА РОССИЙСКОЙ ФЕДЕРАЦИИ</t>
  </si>
  <si>
    <t>5=7+9+11+13</t>
  </si>
  <si>
    <t>6=8+10+12+14</t>
  </si>
  <si>
    <t>15=16+17+18+19</t>
  </si>
  <si>
    <t xml:space="preserve">
ст.7,2</t>
  </si>
  <si>
    <t>2021 г.</t>
  </si>
  <si>
    <t>04-2104</t>
  </si>
  <si>
    <t>01.13</t>
  </si>
  <si>
    <t>04-2105</t>
  </si>
  <si>
    <t>05.02</t>
  </si>
  <si>
    <t>04-2106</t>
  </si>
  <si>
    <t>04.09</t>
  </si>
  <si>
    <t>05.03</t>
  </si>
  <si>
    <t>04-2107</t>
  </si>
  <si>
    <t>05.01</t>
  </si>
  <si>
    <t>04-2117</t>
  </si>
  <si>
    <t>04.01</t>
  </si>
  <si>
    <t>07.01</t>
  </si>
  <si>
    <t>07.02</t>
  </si>
  <si>
    <t>07.03</t>
  </si>
  <si>
    <t>07.09</t>
  </si>
  <si>
    <t>08.01</t>
  </si>
  <si>
    <t>04-2119</t>
  </si>
  <si>
    <t>04.10</t>
  </si>
  <si>
    <t>04-2120</t>
  </si>
  <si>
    <t>04-2121</t>
  </si>
  <si>
    <t>04-2122</t>
  </si>
  <si>
    <t>04-2123</t>
  </si>
  <si>
    <t>04-2124</t>
  </si>
  <si>
    <t>11.01</t>
  </si>
  <si>
    <t>11.02</t>
  </si>
  <si>
    <t>04-2125</t>
  </si>
  <si>
    <t>04.12</t>
  </si>
  <si>
    <t>04-2129</t>
  </si>
  <si>
    <t>04-2127</t>
  </si>
  <si>
    <t>05.05</t>
  </si>
  <si>
    <t>04-2133</t>
  </si>
  <si>
    <t>03.09</t>
  </si>
  <si>
    <t>04-2134</t>
  </si>
  <si>
    <t>04-2139</t>
  </si>
  <si>
    <t>07.07</t>
  </si>
  <si>
    <t>04-2141</t>
  </si>
  <si>
    <t>03.14</t>
  </si>
  <si>
    <t>04-2206</t>
  </si>
  <si>
    <t>04-2602</t>
  </si>
  <si>
    <t>03.04</t>
  </si>
  <si>
    <t>04-2605</t>
  </si>
  <si>
    <t>08.04</t>
  </si>
  <si>
    <t>04-2640</t>
  </si>
  <si>
    <t>04-2641</t>
  </si>
  <si>
    <t>04-2642</t>
  </si>
  <si>
    <t>10.06</t>
  </si>
  <si>
    <t>04-2628</t>
  </si>
  <si>
    <t>10.04</t>
  </si>
  <si>
    <t>10.03</t>
  </si>
  <si>
    <t>04-2656</t>
  </si>
  <si>
    <t>04-2728</t>
  </si>
  <si>
    <t>04-2217</t>
  </si>
  <si>
    <t>ИТОГО</t>
  </si>
  <si>
    <t>КОНТРОЛЬ</t>
  </si>
  <si>
    <t>Жилищный кодекс Российской Федерации</t>
  </si>
  <si>
    <t>Налоговый кодекс Российской Федерации (часть вторая)</t>
  </si>
  <si>
    <t xml:space="preserve">Налоговый кодекс Российской Федерации </t>
  </si>
  <si>
    <t>Лесной кодекс Росийской Федерации</t>
  </si>
  <si>
    <t>Градостроительный кодекс Российской Федерации</t>
  </si>
  <si>
    <t>Земельный кодекс Российской Федерации</t>
  </si>
  <si>
    <t>п.2, ст.63</t>
  </si>
  <si>
    <t>пп.1, п.1, ст.7</t>
  </si>
  <si>
    <t>п.2, ст.62</t>
  </si>
  <si>
    <t>пп.1, 8, п.2, ст.40</t>
  </si>
  <si>
    <t>пп.1,8, п.2, ст.40</t>
  </si>
  <si>
    <t>пп.4, п.1, ст.7</t>
  </si>
  <si>
    <t>пп.6, п.1, ст.38</t>
  </si>
  <si>
    <t>пп.6, п.1, ст.2 Положения</t>
  </si>
  <si>
    <t>п.11, ст.13</t>
  </si>
  <si>
    <t>п.11,6, ч.1, ст.13</t>
  </si>
  <si>
    <t>п.9.7.2, ст.9.7</t>
  </si>
  <si>
    <t>п.5, ч.1, ст.16</t>
  </si>
  <si>
    <t>пп.30, п.2, ст.40</t>
  </si>
  <si>
    <t>пп.30, п.2,17, ст.40</t>
  </si>
  <si>
    <t>пп.4,7, п.2, ст.42</t>
  </si>
  <si>
    <t>пп.5, п.1, ст.7</t>
  </si>
  <si>
    <t>пп.5, п.1,20, ст.7</t>
  </si>
  <si>
    <t>пп.5,9, п.1, ст.7</t>
  </si>
  <si>
    <t>пп.9,5, п.1, ст.7</t>
  </si>
  <si>
    <t>ст.2</t>
  </si>
  <si>
    <t>п.2, ст.3</t>
  </si>
  <si>
    <t>п.4, ст.15</t>
  </si>
  <si>
    <t>ч.1, ст.14</t>
  </si>
  <si>
    <t>ч.1, ст.169</t>
  </si>
  <si>
    <t>ч.2, ст.81</t>
  </si>
  <si>
    <t>ч.3, ст.153</t>
  </si>
  <si>
    <t>п.6, ст.2</t>
  </si>
  <si>
    <t>п.8, ч.1, ст.14</t>
  </si>
  <si>
    <t>пп.23, 24, п.2, ст.40</t>
  </si>
  <si>
    <t>пп.6, п.1, ст.7</t>
  </si>
  <si>
    <t>пп.34, п.2, ст.40</t>
  </si>
  <si>
    <t>пп.7, п.1, ст.7</t>
  </si>
  <si>
    <t>пп.11, п.1, ст.7</t>
  </si>
  <si>
    <t>пп.55, 56, п.2, ст.40</t>
  </si>
  <si>
    <t>п.1,2, ст.14</t>
  </si>
  <si>
    <t>00/00</t>
  </si>
  <si>
    <t>Закон Российской Федерации от 19.04.1991 №1032-1 "О занятости населения в Российской Федерации"</t>
  </si>
  <si>
    <t>ст.7,2</t>
  </si>
  <si>
    <t>п.2, ст.12</t>
  </si>
  <si>
    <t>ч.1, ст.8</t>
  </si>
  <si>
    <t>п.1, ч.2, ст.4</t>
  </si>
  <si>
    <t>пп.1, 2, п.2, ст.41</t>
  </si>
  <si>
    <t>пп.13, п.1, ст.7</t>
  </si>
  <si>
    <t>п.5, ч.1, ст.9</t>
  </si>
  <si>
    <t>пп.2, п.2, ст.41</t>
  </si>
  <si>
    <t>пп.4.3, п.4, ч.2, ст.41</t>
  </si>
  <si>
    <t>ст.2.1,2.2,2.3,2.4,2.5</t>
  </si>
  <si>
    <t>п.2.1, 2.2, 2.3, 2.4</t>
  </si>
  <si>
    <t>п.2.11</t>
  </si>
  <si>
    <t>п.2.5</t>
  </si>
  <si>
    <t>пп.15, п.1, ст.7</t>
  </si>
  <si>
    <t>пп.42, 43, п.2, ст.40</t>
  </si>
  <si>
    <t>п.2, ст.6</t>
  </si>
  <si>
    <t>ст.10</t>
  </si>
  <si>
    <t>п.3, ст.5</t>
  </si>
  <si>
    <t>п.2, ст.15</t>
  </si>
  <si>
    <t>пп.16, п.1, ст.7</t>
  </si>
  <si>
    <t>пп.1, п.2, ст.15</t>
  </si>
  <si>
    <t>пп.32, п.2, ст.41</t>
  </si>
  <si>
    <t>ст.40, 46</t>
  </si>
  <si>
    <t>ст.40,46</t>
  </si>
  <si>
    <t>пп.17, п.1, ст.7</t>
  </si>
  <si>
    <t>пп.25, п.2, ст.41</t>
  </si>
  <si>
    <t>п.2.1, 2.2,2.3,2.4,2.5</t>
  </si>
  <si>
    <t>пп.18, п.1, ст.7</t>
  </si>
  <si>
    <t>пп.30, п.2, ст.41</t>
  </si>
  <si>
    <t>пп.2, ст.6</t>
  </si>
  <si>
    <t>ст.9,38</t>
  </si>
  <si>
    <t>ч.4, ст.38</t>
  </si>
  <si>
    <t>пп.17, п.2, ст.41</t>
  </si>
  <si>
    <t>пп.19, п.1, ст.7</t>
  </si>
  <si>
    <t>пп.20, п.1, ст.7</t>
  </si>
  <si>
    <t>ст.46</t>
  </si>
  <si>
    <t>пп.26, п.2, ст.41</t>
  </si>
  <si>
    <t>ст.24</t>
  </si>
  <si>
    <t>ст.26, 29</t>
  </si>
  <si>
    <t>пп.11, 12, 13, п.2, ст.40</t>
  </si>
  <si>
    <t>пп.23, п.1, ст.7</t>
  </si>
  <si>
    <t>пп.14, п.2, ст.40</t>
  </si>
  <si>
    <t>пп.24, п.1, ст.7</t>
  </si>
  <si>
    <t>пп.6, п.1, ст.2</t>
  </si>
  <si>
    <t>п.6, 11, ч.1, ст.13</t>
  </si>
  <si>
    <t>п.9.2.1, ст.9.2</t>
  </si>
  <si>
    <t>п.9.6.5, ст.9.6</t>
  </si>
  <si>
    <t>п.9.8.1, ст.9.8</t>
  </si>
  <si>
    <t>пп.9.5.1.2, 9.5.1.5, п.9.5.1., ст.9.5</t>
  </si>
  <si>
    <t>пп.17, п.2, ст.40</t>
  </si>
  <si>
    <t>пп.17, 18, п.2, ст.40</t>
  </si>
  <si>
    <t>пп.25, п.1, ст.7</t>
  </si>
  <si>
    <t>п.2.10</t>
  </si>
  <si>
    <t>пп.26, п.1, ст.7</t>
  </si>
  <si>
    <t>пп.44, 47, 48, п.2, ст.40</t>
  </si>
  <si>
    <t>пп.29, п.2, ст.40</t>
  </si>
  <si>
    <t>пп.38, п.1, ст.7</t>
  </si>
  <si>
    <t>п.1, ст.24</t>
  </si>
  <si>
    <t>п.2, ст.11</t>
  </si>
  <si>
    <t>пп.28, п.1, ст.7</t>
  </si>
  <si>
    <t>пп.42, 47, п.2, ст.42</t>
  </si>
  <si>
    <t>пп.8, п.1, ст.7</t>
  </si>
  <si>
    <t>пп.8,16, п.2, ст.42</t>
  </si>
  <si>
    <t>п.2.1, 2.2., 2.3, 2.4</t>
  </si>
  <si>
    <t>п.2.7</t>
  </si>
  <si>
    <t>пп.18, п.2, ст.42</t>
  </si>
  <si>
    <t>пп.29, п.1, ст.7</t>
  </si>
  <si>
    <t>пп.9, п.2, ст.42</t>
  </si>
  <si>
    <t>п.1, ст.31.1</t>
  </si>
  <si>
    <t>пп.17, п.1, ст.38</t>
  </si>
  <si>
    <t>пп.33, п.1, ст.7</t>
  </si>
  <si>
    <t>ст.16,21</t>
  </si>
  <si>
    <t>ч.9, ст.34</t>
  </si>
  <si>
    <t>п.1.2, 1.3 Приложения</t>
  </si>
  <si>
    <t>п.1.2,1.3 Приложения</t>
  </si>
  <si>
    <t>п.1.3 Приложения</t>
  </si>
  <si>
    <t>ч.2, ст.53</t>
  </si>
  <si>
    <t>ст.3</t>
  </si>
  <si>
    <t>п.1, 2</t>
  </si>
  <si>
    <t>п.2.1</t>
  </si>
  <si>
    <t>п.2.1 Приложения</t>
  </si>
  <si>
    <t>ч.23,30, ст.3Приложения</t>
  </si>
  <si>
    <t>п.15, ч.10, ст.3Приложения</t>
  </si>
  <si>
    <t>ст.69</t>
  </si>
  <si>
    <t>пп.2, п.1, ст.38</t>
  </si>
  <si>
    <t>п.1, ст.43</t>
  </si>
  <si>
    <t>пп.11.1, п.1, ст.39</t>
  </si>
  <si>
    <t>п.3, ч.1, ст.17</t>
  </si>
  <si>
    <t>п.2.5, 2.11</t>
  </si>
  <si>
    <t>п.2.8</t>
  </si>
  <si>
    <t>п.2.9</t>
  </si>
  <si>
    <t>ст.20, 21</t>
  </si>
  <si>
    <t>п.7, ч.1, ст.11</t>
  </si>
  <si>
    <t>ст.20,21</t>
  </si>
  <si>
    <t>п.4, ст.48</t>
  </si>
  <si>
    <t>п.5.2. Приложения</t>
  </si>
  <si>
    <t>ч.2, ст.24</t>
  </si>
  <si>
    <t>п.9, ч.1, ст.16.1</t>
  </si>
  <si>
    <t>ч.5, ст.20</t>
  </si>
  <si>
    <t>абз.2, ч.5, ст.20</t>
  </si>
  <si>
    <t>п.7.1 Приложени 1</t>
  </si>
  <si>
    <t>пп.1, п.7.1 Приложения 1</t>
  </si>
  <si>
    <t>п.1, ст.9.1</t>
  </si>
  <si>
    <t>п.4.1, ст.38</t>
  </si>
  <si>
    <t>ч.1, ст.168</t>
  </si>
  <si>
    <t>п.6.1, ст.2</t>
  </si>
  <si>
    <t>п.12, ч.1, ст.14</t>
  </si>
  <si>
    <t>ст.2,3,7</t>
  </si>
  <si>
    <t>ст.2,7</t>
  </si>
  <si>
    <t>п.2, 5, ст.4</t>
  </si>
  <si>
    <t>п.3 приложения</t>
  </si>
  <si>
    <t>п.5, ст.19</t>
  </si>
  <si>
    <t>п.2, ст.2</t>
  </si>
  <si>
    <t>п.2, ст.1</t>
  </si>
  <si>
    <t>п.8, ст.12</t>
  </si>
  <si>
    <t>п.9, ст.5</t>
  </si>
  <si>
    <t>п.3.1, ст.8</t>
  </si>
  <si>
    <t>п.3,4, ст.13</t>
  </si>
  <si>
    <t>п.4, ст.12</t>
  </si>
  <si>
    <t>пп.4, п.1, ст.14</t>
  </si>
  <si>
    <t>п.4,5,7, ст.12</t>
  </si>
  <si>
    <t>пп.4, п.1, ст.21</t>
  </si>
  <si>
    <t>п.7, ст.12</t>
  </si>
  <si>
    <t>пп.8, п.2, ст.16</t>
  </si>
  <si>
    <t>абз.2, п.1, ст.12</t>
  </si>
  <si>
    <t>ст.2, 4</t>
  </si>
  <si>
    <t>п.19, ст.3</t>
  </si>
  <si>
    <t>ст.5,6,8</t>
  </si>
  <si>
    <t>ст.5,8</t>
  </si>
  <si>
    <t>п.1, ст.6 Приложения</t>
  </si>
  <si>
    <t>п.4, ст.13</t>
  </si>
  <si>
    <t>п.5, ст.1</t>
  </si>
  <si>
    <t>п.1, ст.4</t>
  </si>
  <si>
    <t>п.1,2, ст.4</t>
  </si>
  <si>
    <t>пп.2, п.2, ст.6</t>
  </si>
  <si>
    <t>п.15, ч.1, ст.16.1</t>
  </si>
  <si>
    <t>п.3 Приложения 3</t>
  </si>
  <si>
    <t>п.7, ст.7.1</t>
  </si>
  <si>
    <t>п.3 приложения 3</t>
  </si>
  <si>
    <t>п.2, ст.40</t>
  </si>
  <si>
    <t>пп.2, п.2, ст.2 Положения</t>
  </si>
  <si>
    <t>ст.2, 7</t>
  </si>
  <si>
    <t>ч.6, 7 Порядка</t>
  </si>
  <si>
    <t>ч.6,7 Порядка</t>
  </si>
  <si>
    <t>п.9, ст.5, 14</t>
  </si>
  <si>
    <t>абз.2, ч.5, ст.19</t>
  </si>
  <si>
    <t>01</t>
  </si>
  <si>
    <t>01
04
01</t>
  </si>
  <si>
    <t>13
01
11</t>
  </si>
  <si>
    <t>05 
03
01</t>
  </si>
  <si>
    <t>05
14
13</t>
  </si>
  <si>
    <t xml:space="preserve">01
05
</t>
  </si>
  <si>
    <t>13
02</t>
  </si>
  <si>
    <t>05
04
03
04</t>
  </si>
  <si>
    <t>03
09
14
08</t>
  </si>
  <si>
    <t>05
05
05
10</t>
  </si>
  <si>
    <t>05
01
02
03</t>
  </si>
  <si>
    <t>04</t>
  </si>
  <si>
    <t>08</t>
  </si>
  <si>
    <t xml:space="preserve">07
07
07
</t>
  </si>
  <si>
    <t>03
09
02</t>
  </si>
  <si>
    <t>05</t>
  </si>
  <si>
    <t xml:space="preserve">07
07
07
01
08
07
07
04
10
</t>
  </si>
  <si>
    <t>03
01
09
13
01
07
02
01
03</t>
  </si>
  <si>
    <t>08
01
08</t>
  </si>
  <si>
    <t>04
13
01</t>
  </si>
  <si>
    <t>11
01
11
11</t>
  </si>
  <si>
    <t>05
13
02
01</t>
  </si>
  <si>
    <t>05
04</t>
  </si>
  <si>
    <t>03
12</t>
  </si>
  <si>
    <t>05
01</t>
  </si>
  <si>
    <t>03
13</t>
  </si>
  <si>
    <t>06
06</t>
  </si>
  <si>
    <t>05
03</t>
  </si>
  <si>
    <t>05
04
05
06
05
04</t>
  </si>
  <si>
    <t>03
09
05
05
01
07</t>
  </si>
  <si>
    <t>03</t>
  </si>
  <si>
    <t>09</t>
  </si>
  <si>
    <t>07
04
01
07
07</t>
  </si>
  <si>
    <t>01
12
13
07
02</t>
  </si>
  <si>
    <t>07
01
07</t>
  </si>
  <si>
    <t>09
13
07</t>
  </si>
  <si>
    <t>04
01
01
10
10
01
01
01</t>
  </si>
  <si>
    <t>12
13
06
01
03
04
02
03</t>
  </si>
  <si>
    <t>04
05
04
01
04</t>
  </si>
  <si>
    <t>09
05
12
13
10</t>
  </si>
  <si>
    <t>07</t>
  </si>
  <si>
    <t>02</t>
  </si>
  <si>
    <t>05
04
01
03
01
04
01
01</t>
  </si>
  <si>
    <t>05
12
13
09
06
08
04
03</t>
  </si>
  <si>
    <t>07
07</t>
  </si>
  <si>
    <t>07
07
01
05
08
07
07</t>
  </si>
  <si>
    <t>03
01
13
01
01
07
02</t>
  </si>
  <si>
    <t>07
10
07
10
10
10</t>
  </si>
  <si>
    <t>09
06
02
04
01
03</t>
  </si>
  <si>
    <t>07
10</t>
  </si>
  <si>
    <t>09
03</t>
  </si>
  <si>
    <t>(наименование органа, исполняющего бюджет)</t>
  </si>
  <si>
    <t>Универсальный отчет по планированию расходов (4 Бюджет для исполнения с лимитами)</t>
  </si>
  <si>
    <t>Дата печати: 18.02.2019</t>
  </si>
  <si>
    <t>Бюджет: НЕ ИСПОЛЬЗУЕТСЯ Бюджет городского округа город Сургут</t>
  </si>
  <si>
    <t>Типы бланков расходов: Смета, Фонды, ПНО</t>
  </si>
  <si>
    <t>Статусы: Утвержденный бюджет</t>
  </si>
  <si>
    <t>Единица измерения руб.</t>
  </si>
  <si>
    <t>Код полномочия/расходного обязательства</t>
  </si>
  <si>
    <t>Наименование полномочия/расходного обязательства</t>
  </si>
  <si>
    <t>Наименование КФСР</t>
  </si>
  <si>
    <t>КФСР</t>
  </si>
  <si>
    <t>Уточненные Ассигнования год(вкл.в Закон)</t>
  </si>
  <si>
    <t>Уточненные Ассигнования 2-й год планирования(вкл.в Закон)</t>
  </si>
  <si>
    <t>Уточненные Ассигнования 3-й год планирования(вкл.в Закон)</t>
  </si>
  <si>
    <t>ИТОГО:</t>
  </si>
  <si>
    <t>04-2102</t>
  </si>
  <si>
    <t>Другие общегосударственные вопросы</t>
  </si>
  <si>
    <t>Общеэкономические вопросы</t>
  </si>
  <si>
    <t>Резервные фонды</t>
  </si>
  <si>
    <t>01.11</t>
  </si>
  <si>
    <t>Другие вопросы в области жилищно-коммунального хозяйства</t>
  </si>
  <si>
    <t>Другие вопросы в области национальной безопасности и правоохранительной деятельности</t>
  </si>
  <si>
    <t>Коммунальное хозяйство</t>
  </si>
  <si>
    <t>Благоустройство</t>
  </si>
  <si>
    <t>Дорожное хозяйство (дорожные фонды)</t>
  </si>
  <si>
    <t>Транспорт</t>
  </si>
  <si>
    <t>04.08</t>
  </si>
  <si>
    <t>Жилищное хозяйство</t>
  </si>
  <si>
    <t>Социальное обеспечение населения</t>
  </si>
  <si>
    <t>04-2108</t>
  </si>
  <si>
    <t>04-2109</t>
  </si>
  <si>
    <t>Дополнительное образование детей</t>
  </si>
  <si>
    <t>Другие вопросы в области образования</t>
  </si>
  <si>
    <t>Общее образование</t>
  </si>
  <si>
    <t>04-2116</t>
  </si>
  <si>
    <t>Другие вопросы в области охраны окружающей среды</t>
  </si>
  <si>
    <t>06.05</t>
  </si>
  <si>
    <t>Дошкольное образование</t>
  </si>
  <si>
    <t>Культура</t>
  </si>
  <si>
    <t>Молодежная политика</t>
  </si>
  <si>
    <t>04-2118</t>
  </si>
  <si>
    <t>Связь и информатика</t>
  </si>
  <si>
    <t>Другие вопросы в области культуры, кинематографии</t>
  </si>
  <si>
    <t>Другие вопросы в области физической культуры и спорта</t>
  </si>
  <si>
    <t>11.05</t>
  </si>
  <si>
    <t>Массовый спорт</t>
  </si>
  <si>
    <t>Физическая культура</t>
  </si>
  <si>
    <t>Другие вопросы в области национальной экономики</t>
  </si>
  <si>
    <t>04-2128</t>
  </si>
  <si>
    <t>Охрана объектов растительного и животного мира и среды их обитания</t>
  </si>
  <si>
    <t>06.03</t>
  </si>
  <si>
    <t>Лесное хозяйство</t>
  </si>
  <si>
    <t>04.07</t>
  </si>
  <si>
    <t>04-2130</t>
  </si>
  <si>
    <t>Защита населения и территории от чрезвычайных ситуаций природного и техногенного характера, гражданская оборона</t>
  </si>
  <si>
    <t>04-2138</t>
  </si>
  <si>
    <t>04-2201</t>
  </si>
  <si>
    <t>Обеспечение деятельности финансовых, налоговых и таможенных органов и органов финансового (финансово-бюджетного) надзора</t>
  </si>
  <si>
    <t>01.06</t>
  </si>
  <si>
    <t>Пенсионное обеспечение</t>
  </si>
  <si>
    <t>10.01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</si>
  <si>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</si>
  <si>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</si>
  <si>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</si>
  <si>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</si>
  <si>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</si>
  <si>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</si>
  <si>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04-2202</t>
  </si>
  <si>
    <t>Обслуживание государственного внутреннего и муниципального долга</t>
  </si>
  <si>
    <t>13.01</t>
  </si>
  <si>
    <t>04-2211</t>
  </si>
  <si>
    <t>Обеспечение проведения выборов и референдумов</t>
  </si>
  <si>
    <t>01.07</t>
  </si>
  <si>
    <t>04-2212</t>
  </si>
  <si>
    <t>04-2214</t>
  </si>
  <si>
    <t>Периодическая печать и издательства</t>
  </si>
  <si>
    <t>12.02</t>
  </si>
  <si>
    <t>04-2216</t>
  </si>
  <si>
    <t>04-2308</t>
  </si>
  <si>
    <t>04-2312</t>
  </si>
  <si>
    <t>04-2401</t>
  </si>
  <si>
    <t>Другие вопросы в области социальной политики</t>
  </si>
  <si>
    <t>Охрана семьи и детства</t>
  </si>
  <si>
    <t>04-2402</t>
  </si>
  <si>
    <t>04-2502</t>
  </si>
  <si>
    <t>04-2503</t>
  </si>
  <si>
    <t>Органы юстиции</t>
  </si>
  <si>
    <t>04-2603</t>
  </si>
  <si>
    <t>Судебная система</t>
  </si>
  <si>
    <t>01.05</t>
  </si>
  <si>
    <t>04-2611</t>
  </si>
  <si>
    <t>Сельское хозяйство и рыболовство</t>
  </si>
  <si>
    <t>04.05</t>
  </si>
  <si>
    <t>04-2622</t>
  </si>
  <si>
    <t>04-2624</t>
  </si>
  <si>
    <t>04-2643</t>
  </si>
  <si>
    <t>04-2660</t>
  </si>
  <si>
    <t>04-2669</t>
  </si>
  <si>
    <t>04-2694</t>
  </si>
  <si>
    <t>04-2696</t>
  </si>
  <si>
    <t>Другие вопросы в области здравоохранения</t>
  </si>
  <si>
    <t>09.09</t>
  </si>
  <si>
    <t>04-2702</t>
  </si>
  <si>
    <t>04-2741</t>
  </si>
  <si>
    <t>04-2742</t>
  </si>
  <si>
    <t>04-2756</t>
  </si>
  <si>
    <t>04-2760</t>
  </si>
  <si>
    <t>04-2796</t>
  </si>
  <si>
    <t xml:space="preserve">07
07
</t>
  </si>
  <si>
    <t xml:space="preserve">01
02
</t>
  </si>
  <si>
    <t>01
02</t>
  </si>
  <si>
    <t>10
10</t>
  </si>
  <si>
    <t>06
04</t>
  </si>
  <si>
    <t>07
05
07
07
10
10</t>
  </si>
  <si>
    <t>01
05
09
02
04
03</t>
  </si>
  <si>
    <t xml:space="preserve">01
</t>
  </si>
  <si>
    <t>06</t>
  </si>
  <si>
    <t>09
07</t>
  </si>
  <si>
    <t>04
01</t>
  </si>
  <si>
    <t>12
13</t>
  </si>
  <si>
    <t>05
05</t>
  </si>
  <si>
    <t>05
02</t>
  </si>
  <si>
    <t>на 1 августа 2018</t>
  </si>
  <si>
    <t xml:space="preserve">РЕЕСТР РАСХОДНЫХ ОБЯЗАТЕЛЬСТВ МУНИЦИПАЛЬНОГО ОБРАЗОВАНИЯ ГОРОДСКОЙ ОКРУГ ГОРОД СУРГУТ НА 2018-2021 ГОДЫ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</si>
</sst>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
    <numFmt numFmtId="165" formatCode="0.0"/>
    <numFmt numFmtId="166" formatCode="dd/mm/yyyy\ hh:mm"/>
  </numFmts>
  <fonts count="29" x14ac:knownFonts="1">
    <font>
      <sz val="11"/>
      <color indexed="8"/>
      <name val="Calibri"/>
      <family val="2"/>
      <scheme val="minor"/>
    </font>
    <font>
      <sz val="8"/>
      <color indexed="8"/>
      <name val="Times New Roman"/>
      <family val="1"/>
      <charset val="204"/>
    </font>
    <font>
      <u/>
      <sz val="8"/>
      <color indexed="8"/>
      <name val="Times New Roman"/>
      <family val="1"/>
      <charset val="204"/>
    </font>
    <font>
      <b/>
      <sz val="9"/>
      <color indexed="8"/>
      <name val="Times New Roman"/>
      <family val="1"/>
      <charset val="204"/>
    </font>
    <font>
      <b/>
      <sz val="8"/>
      <color indexed="8"/>
      <name val="Times New Roman"/>
      <family val="1"/>
      <charset val="204"/>
    </font>
    <font>
      <sz val="10"/>
      <name val="Arial"/>
      <family val="2"/>
      <charset val="204"/>
    </font>
    <font>
      <b/>
      <sz val="8"/>
      <name val="Arial Narrow"/>
      <family val="2"/>
      <charset val="204"/>
    </font>
    <font>
      <b/>
      <sz val="10"/>
      <name val="Arial"/>
      <family val="2"/>
      <charset val="204"/>
    </font>
    <font>
      <sz val="8"/>
      <name val="Arial Narrow"/>
      <family val="2"/>
      <charset val="204"/>
    </font>
    <font>
      <sz val="8"/>
      <color theme="1"/>
      <name val="Arial Narrow"/>
      <family val="2"/>
      <charset val="204"/>
    </font>
    <font>
      <sz val="10"/>
      <name val="Arial"/>
      <family val="2"/>
      <charset val="204"/>
    </font>
    <font>
      <sz val="11"/>
      <color indexed="8"/>
      <name val="Calibri"/>
      <family val="2"/>
      <scheme val="minor"/>
    </font>
    <font>
      <sz val="10"/>
      <name val="Times New Roman"/>
      <family val="1"/>
      <charset val="204"/>
    </font>
    <font>
      <sz val="8.5"/>
      <name val="MS Sans Serif"/>
    </font>
    <font>
      <b/>
      <sz val="11"/>
      <name val="Times New Roman"/>
      <family val="1"/>
      <charset val="204"/>
    </font>
    <font>
      <b/>
      <sz val="9"/>
      <name val="MS Sans Serif"/>
    </font>
    <font>
      <b/>
      <sz val="8"/>
      <name val="MS Sans Serif"/>
    </font>
    <font>
      <sz val="12.5"/>
      <color indexed="8"/>
      <name val="Times New Roman"/>
      <family val="1"/>
      <charset val="204"/>
    </font>
    <font>
      <u/>
      <sz val="12.5"/>
      <color indexed="8"/>
      <name val="Times New Roman"/>
      <family val="1"/>
      <charset val="204"/>
    </font>
    <font>
      <b/>
      <sz val="12.5"/>
      <color indexed="8"/>
      <name val="Times New Roman"/>
      <family val="1"/>
      <charset val="204"/>
    </font>
    <font>
      <sz val="14"/>
      <color indexed="8"/>
      <name val="Times New Roman"/>
      <family val="1"/>
      <charset val="204"/>
    </font>
    <font>
      <sz val="14"/>
      <color indexed="8"/>
      <name val="Calibri"/>
      <family val="2"/>
      <scheme val="minor"/>
    </font>
    <font>
      <b/>
      <sz val="14"/>
      <color indexed="8"/>
      <name val="Times New Roman"/>
      <family val="1"/>
      <charset val="204"/>
    </font>
    <font>
      <b/>
      <sz val="22"/>
      <color indexed="8"/>
      <name val="Times New Roman"/>
      <family val="1"/>
      <charset val="204"/>
    </font>
    <font>
      <b/>
      <sz val="28"/>
      <color indexed="8"/>
      <name val="Times New Roman"/>
      <family val="1"/>
      <charset val="204"/>
    </font>
    <font>
      <sz val="22"/>
      <color indexed="8"/>
      <name val="Times New Roman"/>
      <family val="1"/>
      <charset val="204"/>
    </font>
    <font>
      <sz val="22"/>
      <color indexed="8"/>
      <name val="Calibri"/>
      <family val="2"/>
      <scheme val="minor"/>
    </font>
    <font>
      <sz val="16"/>
      <color indexed="8"/>
      <name val="Times New Roman"/>
      <family val="1"/>
      <charset val="204"/>
    </font>
    <font>
      <sz val="16"/>
      <color indexed="8"/>
      <name val="Calibri"/>
      <family val="2"/>
      <scheme val="minor"/>
    </font>
  </fonts>
  <fills count="6">
    <fill>
      <patternFill patternType="none"/>
    </fill>
    <fill>
      <patternFill patternType="gray125"/>
    </fill>
    <fill>
      <patternFill patternType="none"/>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s>
  <borders count="25">
    <border>
      <left/>
      <right/>
      <top/>
      <bottom/>
      <diagonal/>
    </border>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diagonalUp="1" diagonalDown="1">
      <left style="thin">
        <color indexed="64"/>
      </left>
      <right style="thin">
        <color indexed="64"/>
      </right>
      <top style="thin">
        <color indexed="64"/>
      </top>
      <bottom style="thin">
        <color indexed="64"/>
      </bottom>
      <diagonal/>
    </border>
    <border diagonalUp="1" diagonalDown="1">
      <left style="thin">
        <color indexed="64"/>
      </left>
      <right style="dotted">
        <color indexed="64"/>
      </right>
      <top style="thin">
        <color indexed="64"/>
      </top>
      <bottom style="thin">
        <color indexed="64"/>
      </bottom>
      <diagonal/>
    </border>
    <border diagonalUp="1" diagonalDown="1">
      <left style="dotted">
        <color indexed="64"/>
      </left>
      <right style="dotted">
        <color indexed="64"/>
      </right>
      <top style="thin">
        <color indexed="64"/>
      </top>
      <bottom style="thin">
        <color indexed="64"/>
      </bottom>
      <diagonal/>
    </border>
    <border diagonalUp="1" diagonalDown="1">
      <left style="dotted">
        <color indexed="64"/>
      </left>
      <right style="thin">
        <color indexed="64"/>
      </right>
      <top style="thin">
        <color indexed="64"/>
      </top>
      <bottom style="thin">
        <color indexed="64"/>
      </bottom>
      <diagonal/>
    </border>
    <border diagonalUp="1" diagonalDown="1">
      <left style="thin">
        <color indexed="64"/>
      </left>
      <right style="dotted">
        <color indexed="64"/>
      </right>
      <top style="dotted">
        <color indexed="64"/>
      </top>
      <bottom style="dotted">
        <color indexed="64"/>
      </bottom>
      <diagonal/>
    </border>
    <border diagonalUp="1" diagonalDown="1">
      <left style="dotted">
        <color indexed="64"/>
      </left>
      <right style="dotted">
        <color indexed="64"/>
      </right>
      <top style="dotted">
        <color indexed="64"/>
      </top>
      <bottom style="dotted">
        <color indexed="64"/>
      </bottom>
      <diagonal/>
    </border>
    <border diagonalUp="1" diagonalDown="1">
      <left style="dotted">
        <color indexed="64"/>
      </left>
      <right style="thin">
        <color indexed="64"/>
      </right>
      <top style="dotted">
        <color indexed="64"/>
      </top>
      <bottom style="dotted">
        <color indexed="64"/>
      </bottom>
      <diagonal/>
    </border>
  </borders>
  <cellStyleXfs count="4">
    <xf numFmtId="0" fontId="0" fillId="0" borderId="0"/>
    <xf numFmtId="0" fontId="5" fillId="2" borderId="1"/>
    <xf numFmtId="43" fontId="11" fillId="0" borderId="0" applyFont="0" applyFill="0" applyBorder="0" applyAlignment="0" applyProtection="0"/>
    <xf numFmtId="0" fontId="11" fillId="2" borderId="1"/>
  </cellStyleXfs>
  <cellXfs count="260">
    <xf numFmtId="0" fontId="0" fillId="0" borderId="0" xfId="0"/>
    <xf numFmtId="0" fontId="2" fillId="2" borderId="1" xfId="0" applyNumberFormat="1" applyFont="1" applyFill="1" applyBorder="1"/>
    <xf numFmtId="0" fontId="1" fillId="2" borderId="1" xfId="0" applyNumberFormat="1" applyFont="1" applyFill="1" applyBorder="1" applyAlignment="1">
      <alignment horizontal="left" vertical="center"/>
    </xf>
    <xf numFmtId="0" fontId="1" fillId="2" borderId="1" xfId="0" applyNumberFormat="1" applyFont="1" applyFill="1" applyBorder="1" applyAlignment="1">
      <alignment vertical="center" wrapText="1"/>
    </xf>
    <xf numFmtId="0" fontId="1" fillId="2" borderId="3"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0" fontId="1" fillId="2" borderId="1" xfId="0" applyNumberFormat="1" applyFont="1" applyFill="1" applyBorder="1" applyAlignment="1">
      <alignment vertical="center"/>
    </xf>
    <xf numFmtId="49" fontId="1" fillId="2" borderId="4" xfId="0" applyNumberFormat="1" applyFont="1" applyFill="1" applyBorder="1" applyAlignment="1">
      <alignment horizontal="left" vertical="center" wrapText="1"/>
    </xf>
    <xf numFmtId="49" fontId="1" fillId="2" borderId="4" xfId="0" applyNumberFormat="1" applyFont="1" applyFill="1" applyBorder="1" applyAlignment="1">
      <alignment horizontal="center" vertical="center" wrapText="1"/>
    </xf>
    <xf numFmtId="165" fontId="1" fillId="2" borderId="4" xfId="0" applyNumberFormat="1" applyFont="1" applyFill="1" applyBorder="1" applyAlignment="1">
      <alignment horizontal="right" vertical="center" wrapText="1"/>
    </xf>
    <xf numFmtId="4" fontId="1" fillId="2" borderId="4" xfId="0" applyNumberFormat="1" applyFont="1" applyFill="1" applyBorder="1" applyAlignment="1">
      <alignment horizontal="right" vertical="center" wrapText="1"/>
    </xf>
    <xf numFmtId="164" fontId="1" fillId="2" borderId="4" xfId="0" applyNumberFormat="1" applyFont="1" applyFill="1" applyBorder="1" applyAlignment="1">
      <alignment horizontal="center" vertical="center" wrapText="1"/>
    </xf>
    <xf numFmtId="164" fontId="1" fillId="2" borderId="4" xfId="0" applyNumberFormat="1" applyFont="1" applyFill="1" applyBorder="1" applyAlignment="1">
      <alignment horizontal="left" vertical="center" wrapText="1"/>
    </xf>
    <xf numFmtId="4" fontId="1" fillId="0" borderId="4" xfId="0" applyNumberFormat="1" applyFont="1" applyFill="1" applyBorder="1" applyAlignment="1">
      <alignment horizontal="right" vertical="center" wrapText="1"/>
    </xf>
    <xf numFmtId="0" fontId="5" fillId="2" borderId="1" xfId="1"/>
    <xf numFmtId="49" fontId="6" fillId="2" borderId="18" xfId="1" applyNumberFormat="1" applyFont="1" applyBorder="1" applyAlignment="1" applyProtection="1">
      <alignment horizontal="left" vertical="center" wrapText="1"/>
    </xf>
    <xf numFmtId="49" fontId="6" fillId="2" borderId="18" xfId="1" applyNumberFormat="1" applyFont="1" applyBorder="1" applyAlignment="1" applyProtection="1">
      <alignment horizontal="center" vertical="center" wrapText="1"/>
    </xf>
    <xf numFmtId="4" fontId="7" fillId="2" borderId="4" xfId="1" applyNumberFormat="1" applyFont="1" applyBorder="1"/>
    <xf numFmtId="49" fontId="8" fillId="2" borderId="18" xfId="1" applyNumberFormat="1" applyFont="1" applyBorder="1" applyAlignment="1" applyProtection="1">
      <alignment horizontal="left" vertical="center" wrapText="1"/>
    </xf>
    <xf numFmtId="49" fontId="8" fillId="2" borderId="18" xfId="1" applyNumberFormat="1" applyFont="1" applyBorder="1" applyAlignment="1" applyProtection="1">
      <alignment horizontal="center" vertical="center" wrapText="1"/>
    </xf>
    <xf numFmtId="4" fontId="5" fillId="2" borderId="4" xfId="1" applyNumberFormat="1" applyBorder="1"/>
    <xf numFmtId="49" fontId="9" fillId="3" borderId="18" xfId="1" applyNumberFormat="1" applyFont="1" applyFill="1" applyBorder="1" applyAlignment="1" applyProtection="1">
      <alignment horizontal="left" vertical="center" wrapText="1"/>
    </xf>
    <xf numFmtId="49" fontId="9" fillId="3" borderId="18" xfId="1" applyNumberFormat="1" applyFont="1" applyFill="1" applyBorder="1" applyAlignment="1" applyProtection="1">
      <alignment horizontal="center" vertical="center" wrapText="1"/>
    </xf>
    <xf numFmtId="49" fontId="9" fillId="4" borderId="18" xfId="1" applyNumberFormat="1" applyFont="1" applyFill="1" applyBorder="1" applyAlignment="1" applyProtection="1">
      <alignment horizontal="left" vertical="center" wrapText="1"/>
    </xf>
    <xf numFmtId="49" fontId="8" fillId="4" borderId="18" xfId="1" applyNumberFormat="1" applyFont="1" applyFill="1" applyBorder="1" applyAlignment="1" applyProtection="1">
      <alignment horizontal="left" vertical="center" wrapText="1"/>
    </xf>
    <xf numFmtId="49" fontId="8" fillId="3" borderId="18" xfId="1" applyNumberFormat="1" applyFont="1" applyFill="1" applyBorder="1" applyAlignment="1" applyProtection="1">
      <alignment horizontal="left" vertical="center" wrapText="1"/>
    </xf>
    <xf numFmtId="49" fontId="8" fillId="3" borderId="18" xfId="1" applyNumberFormat="1" applyFont="1" applyFill="1" applyBorder="1" applyAlignment="1" applyProtection="1">
      <alignment horizontal="center" vertical="center" wrapText="1"/>
    </xf>
    <xf numFmtId="4" fontId="5" fillId="3" borderId="4" xfId="1" applyNumberFormat="1" applyFill="1" applyBorder="1"/>
    <xf numFmtId="0" fontId="5" fillId="3" borderId="1" xfId="1" applyFill="1"/>
    <xf numFmtId="0" fontId="5" fillId="2" borderId="4" xfId="1" applyBorder="1"/>
    <xf numFmtId="0" fontId="5" fillId="2" borderId="7" xfId="1" applyBorder="1"/>
    <xf numFmtId="0" fontId="5" fillId="2" borderId="9" xfId="1" applyBorder="1"/>
    <xf numFmtId="4" fontId="5" fillId="5" borderId="4" xfId="1" applyNumberFormat="1" applyFill="1" applyBorder="1"/>
    <xf numFmtId="49" fontId="6" fillId="2" borderId="4" xfId="1" applyNumberFormat="1" applyFont="1" applyBorder="1" applyAlignment="1" applyProtection="1">
      <alignment horizontal="left" vertical="center" wrapText="1"/>
    </xf>
    <xf numFmtId="49" fontId="6" fillId="2" borderId="4" xfId="1" applyNumberFormat="1" applyFont="1" applyBorder="1" applyAlignment="1" applyProtection="1">
      <alignment horizontal="center" vertical="center" wrapText="1"/>
    </xf>
    <xf numFmtId="4" fontId="1" fillId="2" borderId="4" xfId="0" applyNumberFormat="1" applyFont="1" applyFill="1" applyBorder="1" applyAlignment="1">
      <alignment vertical="center" wrapText="1"/>
    </xf>
    <xf numFmtId="4" fontId="1" fillId="2" borderId="5" xfId="0" applyNumberFormat="1" applyFont="1" applyFill="1" applyBorder="1" applyAlignment="1">
      <alignment vertical="center" wrapText="1"/>
    </xf>
    <xf numFmtId="4" fontId="1" fillId="2" borderId="11" xfId="0" applyNumberFormat="1" applyFont="1" applyFill="1" applyBorder="1" applyAlignment="1">
      <alignment vertical="center" wrapText="1"/>
    </xf>
    <xf numFmtId="4" fontId="1" fillId="2" borderId="16" xfId="0" applyNumberFormat="1" applyFont="1" applyFill="1" applyBorder="1" applyAlignment="1">
      <alignment vertical="center" wrapText="1"/>
    </xf>
    <xf numFmtId="4" fontId="0" fillId="0" borderId="0" xfId="0" applyNumberFormat="1"/>
    <xf numFmtId="4" fontId="5" fillId="2" borderId="1" xfId="1" applyNumberFormat="1"/>
    <xf numFmtId="43" fontId="5" fillId="2" borderId="1" xfId="2" applyFont="1" applyFill="1" applyBorder="1"/>
    <xf numFmtId="43" fontId="5" fillId="2" borderId="1" xfId="1" applyNumberFormat="1"/>
    <xf numFmtId="49" fontId="1" fillId="2" borderId="1" xfId="0" applyNumberFormat="1" applyFont="1" applyFill="1" applyBorder="1" applyAlignment="1">
      <alignment horizontal="left" vertical="center" wrapText="1"/>
    </xf>
    <xf numFmtId="0" fontId="1" fillId="2" borderId="4"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49" fontId="1" fillId="2" borderId="4" xfId="0" applyNumberFormat="1" applyFont="1" applyFill="1" applyBorder="1" applyAlignment="1">
      <alignment horizontal="left" vertical="center" wrapText="1"/>
    </xf>
    <xf numFmtId="164" fontId="1" fillId="2" borderId="4" xfId="0" applyNumberFormat="1" applyFont="1" applyFill="1" applyBorder="1" applyAlignment="1">
      <alignment horizontal="left" vertical="center" wrapText="1"/>
    </xf>
    <xf numFmtId="4" fontId="1" fillId="2" borderId="4" xfId="0" applyNumberFormat="1" applyFont="1" applyFill="1" applyBorder="1" applyAlignment="1">
      <alignment horizontal="right" vertical="center" wrapText="1"/>
    </xf>
    <xf numFmtId="49" fontId="1" fillId="2" borderId="4" xfId="0" applyNumberFormat="1" applyFont="1" applyFill="1" applyBorder="1" applyAlignment="1">
      <alignment horizontal="center" vertical="center" wrapText="1"/>
    </xf>
    <xf numFmtId="0" fontId="11" fillId="2" borderId="1" xfId="3"/>
    <xf numFmtId="0" fontId="2" fillId="2" borderId="1" xfId="3" applyNumberFormat="1" applyFont="1" applyFill="1" applyBorder="1"/>
    <xf numFmtId="0" fontId="1" fillId="2" borderId="1" xfId="3" applyNumberFormat="1" applyFont="1" applyFill="1" applyBorder="1" applyAlignment="1">
      <alignment horizontal="left" vertical="center"/>
    </xf>
    <xf numFmtId="0" fontId="1" fillId="2" borderId="1" xfId="3" applyNumberFormat="1" applyFont="1" applyFill="1" applyBorder="1" applyAlignment="1">
      <alignment vertical="center" wrapText="1"/>
    </xf>
    <xf numFmtId="0" fontId="1" fillId="2" borderId="3" xfId="3" applyNumberFormat="1" applyFont="1" applyFill="1" applyBorder="1" applyAlignment="1">
      <alignment horizontal="center" vertical="center" wrapText="1"/>
    </xf>
    <xf numFmtId="0" fontId="1" fillId="2" borderId="5" xfId="3" applyNumberFormat="1" applyFont="1" applyFill="1" applyBorder="1" applyAlignment="1">
      <alignment horizontal="center" vertical="center" wrapText="1"/>
    </xf>
    <xf numFmtId="0" fontId="1" fillId="2" borderId="10" xfId="3" applyNumberFormat="1" applyFont="1" applyFill="1" applyBorder="1" applyAlignment="1">
      <alignment horizontal="center" vertical="center" wrapText="1"/>
    </xf>
    <xf numFmtId="0" fontId="1" fillId="2" borderId="11" xfId="3" applyNumberFormat="1" applyFont="1" applyFill="1" applyBorder="1" applyAlignment="1">
      <alignment horizontal="center" vertical="center" wrapText="1"/>
    </xf>
    <xf numFmtId="0" fontId="1" fillId="2" borderId="4" xfId="3" applyNumberFormat="1" applyFont="1" applyFill="1" applyBorder="1" applyAlignment="1">
      <alignment horizontal="center" vertical="center" wrapText="1"/>
    </xf>
    <xf numFmtId="49" fontId="1" fillId="2" borderId="4" xfId="3" applyNumberFormat="1" applyFont="1" applyFill="1" applyBorder="1" applyAlignment="1">
      <alignment horizontal="left" vertical="center" wrapText="1"/>
    </xf>
    <xf numFmtId="49" fontId="1" fillId="2" borderId="4" xfId="3" applyNumberFormat="1" applyFont="1" applyFill="1" applyBorder="1" applyAlignment="1">
      <alignment horizontal="center" vertical="center" wrapText="1"/>
    </xf>
    <xf numFmtId="4" fontId="1" fillId="2" borderId="4" xfId="3" applyNumberFormat="1" applyFont="1" applyFill="1" applyBorder="1" applyAlignment="1">
      <alignment horizontal="right" vertical="center" wrapText="1"/>
    </xf>
    <xf numFmtId="165" fontId="1" fillId="2" borderId="4" xfId="3" applyNumberFormat="1" applyFont="1" applyFill="1" applyBorder="1" applyAlignment="1">
      <alignment horizontal="right" vertical="center" wrapText="1"/>
    </xf>
    <xf numFmtId="164" fontId="1" fillId="2" borderId="4" xfId="3" applyNumberFormat="1" applyFont="1" applyFill="1" applyBorder="1" applyAlignment="1">
      <alignment horizontal="center" vertical="center" wrapText="1"/>
    </xf>
    <xf numFmtId="164" fontId="1" fillId="2" borderId="4" xfId="3" applyNumberFormat="1" applyFont="1" applyFill="1" applyBorder="1" applyAlignment="1">
      <alignment horizontal="left" vertical="center" wrapText="1"/>
    </xf>
    <xf numFmtId="0" fontId="12" fillId="2" borderId="17" xfId="1" applyFont="1" applyBorder="1" applyAlignment="1" applyProtection="1"/>
    <xf numFmtId="0" fontId="13" fillId="2" borderId="17" xfId="1" applyFont="1" applyBorder="1" applyAlignment="1" applyProtection="1"/>
    <xf numFmtId="0" fontId="13" fillId="2" borderId="1" xfId="1" applyFont="1" applyBorder="1" applyAlignment="1" applyProtection="1"/>
    <xf numFmtId="166" fontId="13" fillId="2" borderId="1" xfId="1" applyNumberFormat="1" applyFont="1" applyBorder="1" applyAlignment="1" applyProtection="1"/>
    <xf numFmtId="0" fontId="13" fillId="2" borderId="1" xfId="1" applyFont="1" applyBorder="1" applyAlignment="1" applyProtection="1">
      <alignment horizontal="right"/>
    </xf>
    <xf numFmtId="14" fontId="13" fillId="2" borderId="1" xfId="1" applyNumberFormat="1" applyFont="1" applyBorder="1" applyAlignment="1" applyProtection="1">
      <alignment horizontal="left"/>
    </xf>
    <xf numFmtId="0" fontId="13" fillId="2" borderId="1" xfId="1" applyFont="1" applyBorder="1" applyAlignment="1" applyProtection="1">
      <alignment horizontal="left" vertical="top"/>
    </xf>
    <xf numFmtId="0" fontId="13" fillId="2" borderId="1" xfId="1" applyFont="1" applyBorder="1" applyAlignment="1" applyProtection="1">
      <alignment vertical="top" wrapText="1"/>
    </xf>
    <xf numFmtId="49" fontId="15" fillId="2" borderId="4" xfId="1" applyNumberFormat="1" applyFont="1" applyBorder="1" applyAlignment="1" applyProtection="1">
      <alignment horizontal="center" vertical="center" wrapText="1"/>
    </xf>
    <xf numFmtId="49" fontId="16" fillId="2" borderId="19" xfId="1" applyNumberFormat="1" applyFont="1" applyBorder="1" applyAlignment="1" applyProtection="1">
      <alignment horizontal="left"/>
    </xf>
    <xf numFmtId="49" fontId="6" fillId="2" borderId="20" xfId="1" applyNumberFormat="1" applyFont="1" applyBorder="1" applyAlignment="1" applyProtection="1">
      <alignment horizontal="left"/>
    </xf>
    <xf numFmtId="49" fontId="6" fillId="2" borderId="20" xfId="1" applyNumberFormat="1" applyFont="1" applyBorder="1" applyAlignment="1" applyProtection="1">
      <alignment horizontal="center"/>
    </xf>
    <xf numFmtId="4" fontId="6" fillId="2" borderId="20" xfId="1" applyNumberFormat="1" applyFont="1" applyBorder="1" applyAlignment="1" applyProtection="1">
      <alignment horizontal="right"/>
    </xf>
    <xf numFmtId="4" fontId="6" fillId="2" borderId="21" xfId="1" applyNumberFormat="1" applyFont="1" applyBorder="1" applyAlignment="1" applyProtection="1">
      <alignment horizontal="right"/>
    </xf>
    <xf numFmtId="49" fontId="6" fillId="2" borderId="19" xfId="1" applyNumberFormat="1" applyFont="1" applyBorder="1" applyAlignment="1" applyProtection="1">
      <alignment horizontal="left" vertical="center" wrapText="1"/>
    </xf>
    <xf numFmtId="49" fontId="6" fillId="2" borderId="20" xfId="1" applyNumberFormat="1" applyFont="1" applyBorder="1" applyAlignment="1" applyProtection="1">
      <alignment horizontal="left" vertical="center" wrapText="1"/>
    </xf>
    <xf numFmtId="49" fontId="6" fillId="2" borderId="20" xfId="1" applyNumberFormat="1" applyFont="1" applyBorder="1" applyAlignment="1" applyProtection="1">
      <alignment horizontal="center" wrapText="1"/>
    </xf>
    <xf numFmtId="4" fontId="6" fillId="2" borderId="20" xfId="1" applyNumberFormat="1" applyFont="1" applyBorder="1" applyAlignment="1" applyProtection="1">
      <alignment horizontal="right" wrapText="1"/>
    </xf>
    <xf numFmtId="4" fontId="6" fillId="2" borderId="21" xfId="1" applyNumberFormat="1" applyFont="1" applyBorder="1" applyAlignment="1" applyProtection="1">
      <alignment horizontal="right" wrapText="1"/>
    </xf>
    <xf numFmtId="49" fontId="8" fillId="2" borderId="22" xfId="1" applyNumberFormat="1" applyFont="1" applyBorder="1" applyAlignment="1" applyProtection="1">
      <alignment horizontal="left" vertical="center" wrapText="1"/>
    </xf>
    <xf numFmtId="49" fontId="8" fillId="2" borderId="23" xfId="1" applyNumberFormat="1" applyFont="1" applyBorder="1" applyAlignment="1" applyProtection="1">
      <alignment horizontal="left" vertical="center" wrapText="1"/>
    </xf>
    <xf numFmtId="49" fontId="8" fillId="2" borderId="23" xfId="1" applyNumberFormat="1" applyFont="1" applyBorder="1" applyAlignment="1" applyProtection="1">
      <alignment horizontal="center" vertical="center" wrapText="1"/>
    </xf>
    <xf numFmtId="4" fontId="8" fillId="2" borderId="23" xfId="1" applyNumberFormat="1" applyFont="1" applyBorder="1" applyAlignment="1" applyProtection="1">
      <alignment horizontal="right" vertical="center" wrapText="1"/>
    </xf>
    <xf numFmtId="4" fontId="8" fillId="2" borderId="24" xfId="1" applyNumberFormat="1" applyFont="1" applyBorder="1" applyAlignment="1" applyProtection="1">
      <alignment horizontal="right" vertical="center" wrapText="1"/>
    </xf>
    <xf numFmtId="164" fontId="8" fillId="2" borderId="23" xfId="1" applyNumberFormat="1" applyFont="1" applyBorder="1" applyAlignment="1" applyProtection="1">
      <alignment horizontal="left" vertical="center" wrapText="1"/>
    </xf>
    <xf numFmtId="49" fontId="17" fillId="2" borderId="1" xfId="0" applyNumberFormat="1" applyFont="1" applyFill="1" applyBorder="1" applyAlignment="1">
      <alignment horizontal="left" vertical="center" wrapText="1"/>
    </xf>
    <xf numFmtId="0" fontId="18" fillId="2" borderId="1" xfId="0" applyNumberFormat="1" applyFont="1" applyFill="1" applyBorder="1"/>
    <xf numFmtId="0" fontId="19" fillId="2" borderId="1" xfId="0" applyNumberFormat="1" applyFont="1" applyFill="1" applyBorder="1" applyAlignment="1">
      <alignment horizontal="center" vertical="center" wrapText="1"/>
    </xf>
    <xf numFmtId="0" fontId="17" fillId="0" borderId="0" xfId="0" applyFont="1"/>
    <xf numFmtId="0" fontId="17" fillId="3" borderId="0" xfId="0" applyFont="1" applyFill="1"/>
    <xf numFmtId="0" fontId="21" fillId="0" borderId="0" xfId="0" applyFont="1"/>
    <xf numFmtId="0" fontId="20" fillId="0" borderId="0" xfId="0" applyFont="1"/>
    <xf numFmtId="0" fontId="20" fillId="3" borderId="0" xfId="0" applyFont="1" applyFill="1"/>
    <xf numFmtId="0" fontId="22" fillId="2" borderId="1" xfId="0" applyNumberFormat="1" applyFont="1" applyFill="1" applyBorder="1" applyAlignment="1">
      <alignment horizontal="center" vertical="center" wrapText="1"/>
    </xf>
    <xf numFmtId="49" fontId="20" fillId="2" borderId="4" xfId="0" applyNumberFormat="1" applyFont="1" applyFill="1" applyBorder="1" applyAlignment="1">
      <alignment horizontal="left" vertical="center" wrapText="1"/>
    </xf>
    <xf numFmtId="49" fontId="20" fillId="2" borderId="4" xfId="0" applyNumberFormat="1" applyFont="1" applyFill="1" applyBorder="1" applyAlignment="1">
      <alignment horizontal="center" vertical="center" wrapText="1"/>
    </xf>
    <xf numFmtId="4" fontId="20" fillId="2" borderId="4" xfId="0" applyNumberFormat="1" applyFont="1" applyFill="1" applyBorder="1" applyAlignment="1">
      <alignment horizontal="right" vertical="center" wrapText="1"/>
    </xf>
    <xf numFmtId="4" fontId="20" fillId="3" borderId="4" xfId="0" applyNumberFormat="1" applyFont="1" applyFill="1" applyBorder="1" applyAlignment="1">
      <alignment horizontal="right" vertical="center" wrapText="1"/>
    </xf>
    <xf numFmtId="4" fontId="21" fillId="0" borderId="0" xfId="0" applyNumberFormat="1" applyFont="1"/>
    <xf numFmtId="165" fontId="20" fillId="2" borderId="4" xfId="0" applyNumberFormat="1" applyFont="1" applyFill="1" applyBorder="1" applyAlignment="1">
      <alignment horizontal="right" vertical="center" wrapText="1"/>
    </xf>
    <xf numFmtId="165" fontId="20" fillId="3" borderId="4" xfId="0" applyNumberFormat="1" applyFont="1" applyFill="1" applyBorder="1" applyAlignment="1">
      <alignment horizontal="right" vertical="center" wrapText="1"/>
    </xf>
    <xf numFmtId="164" fontId="20" fillId="2" borderId="4" xfId="0" applyNumberFormat="1" applyFont="1" applyFill="1" applyBorder="1" applyAlignment="1">
      <alignment horizontal="center" vertical="center" wrapText="1"/>
    </xf>
    <xf numFmtId="164" fontId="20" fillId="2" borderId="4" xfId="0" applyNumberFormat="1" applyFont="1" applyFill="1" applyBorder="1" applyAlignment="1">
      <alignment horizontal="left" vertical="center" wrapText="1"/>
    </xf>
    <xf numFmtId="4" fontId="20" fillId="0" borderId="4" xfId="0" applyNumberFormat="1" applyFont="1" applyFill="1" applyBorder="1" applyAlignment="1">
      <alignment horizontal="right" vertical="center" wrapText="1"/>
    </xf>
    <xf numFmtId="0" fontId="25" fillId="2" borderId="1" xfId="0" applyNumberFormat="1" applyFont="1" applyFill="1" applyBorder="1" applyAlignment="1">
      <alignment horizontal="left" vertical="center"/>
    </xf>
    <xf numFmtId="0" fontId="25" fillId="0" borderId="0" xfId="0" applyFont="1"/>
    <xf numFmtId="0" fontId="25" fillId="2" borderId="1" xfId="0" applyNumberFormat="1" applyFont="1" applyFill="1" applyBorder="1" applyAlignment="1">
      <alignment vertical="center" wrapText="1"/>
    </xf>
    <xf numFmtId="0" fontId="25" fillId="3" borderId="0" xfId="0" applyFont="1" applyFill="1"/>
    <xf numFmtId="0" fontId="26" fillId="0" borderId="0" xfId="0" applyFont="1"/>
    <xf numFmtId="0" fontId="27" fillId="2" borderId="13" xfId="0" applyNumberFormat="1" applyFont="1" applyFill="1" applyBorder="1" applyAlignment="1">
      <alignment horizontal="center" vertical="center" wrapText="1"/>
    </xf>
    <xf numFmtId="0" fontId="28" fillId="0" borderId="0" xfId="0" applyFont="1"/>
    <xf numFmtId="0" fontId="27" fillId="2" borderId="3" xfId="0" applyNumberFormat="1" applyFont="1" applyFill="1" applyBorder="1" applyAlignment="1">
      <alignment horizontal="center" vertical="center" wrapText="1"/>
    </xf>
    <xf numFmtId="0" fontId="27" fillId="2" borderId="5" xfId="0" applyNumberFormat="1" applyFont="1" applyFill="1" applyBorder="1" applyAlignment="1">
      <alignment horizontal="center" vertical="center" wrapText="1"/>
    </xf>
    <xf numFmtId="0" fontId="27" fillId="3" borderId="10" xfId="0" applyNumberFormat="1" applyFont="1" applyFill="1" applyBorder="1" applyAlignment="1">
      <alignment horizontal="center" vertical="center" wrapText="1"/>
    </xf>
    <xf numFmtId="0" fontId="27" fillId="3" borderId="5" xfId="0" applyNumberFormat="1" applyFont="1" applyFill="1" applyBorder="1" applyAlignment="1">
      <alignment horizontal="center" vertical="center" wrapText="1"/>
    </xf>
    <xf numFmtId="0" fontId="27" fillId="2" borderId="10" xfId="0" applyNumberFormat="1" applyFont="1" applyFill="1" applyBorder="1" applyAlignment="1">
      <alignment horizontal="center" vertical="center" wrapText="1"/>
    </xf>
    <xf numFmtId="0" fontId="27" fillId="2" borderId="11" xfId="0" applyNumberFormat="1" applyFont="1" applyFill="1" applyBorder="1" applyAlignment="1">
      <alignment horizontal="center" vertical="center" wrapText="1"/>
    </xf>
    <xf numFmtId="0" fontId="27" fillId="2" borderId="6" xfId="0" applyNumberFormat="1" applyFont="1" applyFill="1" applyBorder="1" applyAlignment="1">
      <alignment horizontal="center" vertical="center" wrapText="1"/>
    </xf>
    <xf numFmtId="0" fontId="27" fillId="3" borderId="11" xfId="0" applyNumberFormat="1" applyFont="1" applyFill="1" applyBorder="1" applyAlignment="1">
      <alignment horizontal="center" vertical="center" wrapText="1"/>
    </xf>
    <xf numFmtId="0" fontId="27" fillId="3" borderId="12" xfId="0" applyNumberFormat="1" applyFont="1" applyFill="1" applyBorder="1" applyAlignment="1">
      <alignment horizontal="center" vertical="center" wrapText="1"/>
    </xf>
    <xf numFmtId="0" fontId="27" fillId="2" borderId="4" xfId="0" applyNumberFormat="1" applyFont="1" applyFill="1" applyBorder="1" applyAlignment="1">
      <alignment horizontal="center" vertical="center" wrapText="1"/>
    </xf>
    <xf numFmtId="0" fontId="27" fillId="3" borderId="4" xfId="0" applyNumberFormat="1" applyFont="1" applyFill="1" applyBorder="1" applyAlignment="1">
      <alignment horizontal="center" vertical="center" wrapText="1"/>
    </xf>
    <xf numFmtId="0" fontId="25" fillId="2" borderId="1" xfId="0" applyNumberFormat="1" applyFont="1" applyFill="1" applyBorder="1" applyAlignment="1">
      <alignment horizontal="center" vertical="center" wrapText="1"/>
    </xf>
    <xf numFmtId="4" fontId="20" fillId="2" borderId="5" xfId="0" applyNumberFormat="1" applyFont="1" applyFill="1" applyBorder="1" applyAlignment="1">
      <alignment horizontal="center" vertical="center" wrapText="1"/>
    </xf>
    <xf numFmtId="4" fontId="20" fillId="2" borderId="11" xfId="0" applyNumberFormat="1" applyFont="1" applyFill="1" applyBorder="1" applyAlignment="1">
      <alignment horizontal="center" vertical="center" wrapText="1"/>
    </xf>
    <xf numFmtId="4" fontId="20" fillId="2" borderId="16" xfId="0" applyNumberFormat="1" applyFont="1" applyFill="1" applyBorder="1" applyAlignment="1">
      <alignment horizontal="center" vertical="center" wrapText="1"/>
    </xf>
    <xf numFmtId="43" fontId="20" fillId="2" borderId="5" xfId="2" applyFont="1" applyFill="1" applyBorder="1" applyAlignment="1">
      <alignment horizontal="center" vertical="center" wrapText="1"/>
    </xf>
    <xf numFmtId="43" fontId="20" fillId="2" borderId="11" xfId="2" applyFont="1" applyFill="1" applyBorder="1" applyAlignment="1">
      <alignment horizontal="center" vertical="center" wrapText="1"/>
    </xf>
    <xf numFmtId="43" fontId="20" fillId="2" borderId="16" xfId="2" applyFont="1" applyFill="1" applyBorder="1" applyAlignment="1">
      <alignment horizontal="center" vertical="center" wrapText="1"/>
    </xf>
    <xf numFmtId="4" fontId="20" fillId="2" borderId="4" xfId="0" applyNumberFormat="1" applyFont="1" applyFill="1" applyBorder="1" applyAlignment="1">
      <alignment horizontal="center" vertical="center" wrapText="1"/>
    </xf>
    <xf numFmtId="4" fontId="20" fillId="2" borderId="4" xfId="0" applyNumberFormat="1" applyFont="1" applyFill="1" applyBorder="1" applyAlignment="1">
      <alignment horizontal="right" vertical="center" wrapText="1"/>
    </xf>
    <xf numFmtId="4" fontId="20" fillId="3" borderId="5" xfId="0" applyNumberFormat="1" applyFont="1" applyFill="1" applyBorder="1" applyAlignment="1">
      <alignment horizontal="center" vertical="center" wrapText="1"/>
    </xf>
    <xf numFmtId="4" fontId="20" fillId="3" borderId="11" xfId="0" applyNumberFormat="1" applyFont="1" applyFill="1" applyBorder="1" applyAlignment="1">
      <alignment horizontal="center" vertical="center" wrapText="1"/>
    </xf>
    <xf numFmtId="4" fontId="20" fillId="3" borderId="16" xfId="0" applyNumberFormat="1" applyFont="1" applyFill="1" applyBorder="1" applyAlignment="1">
      <alignment horizontal="center" vertical="center" wrapText="1"/>
    </xf>
    <xf numFmtId="0" fontId="27" fillId="2" borderId="4" xfId="0" applyNumberFormat="1" applyFont="1" applyFill="1" applyBorder="1" applyAlignment="1">
      <alignment horizontal="center" vertical="center" wrapText="1"/>
    </xf>
    <xf numFmtId="0" fontId="27" fillId="2" borderId="5" xfId="0" applyNumberFormat="1" applyFont="1" applyFill="1" applyBorder="1" applyAlignment="1">
      <alignment horizontal="center" vertical="center" wrapText="1"/>
    </xf>
    <xf numFmtId="0" fontId="27" fillId="2" borderId="9" xfId="0" applyNumberFormat="1" applyFont="1" applyFill="1" applyBorder="1" applyAlignment="1">
      <alignment horizontal="center" vertical="center" wrapText="1"/>
    </xf>
    <xf numFmtId="0" fontId="27" fillId="2" borderId="11" xfId="0" applyNumberFormat="1" applyFont="1" applyFill="1" applyBorder="1" applyAlignment="1">
      <alignment horizontal="center" vertical="center" wrapText="1"/>
    </xf>
    <xf numFmtId="0" fontId="27" fillId="2" borderId="16" xfId="0" applyNumberFormat="1" applyFont="1" applyFill="1" applyBorder="1" applyAlignment="1">
      <alignment horizontal="center" vertical="center" wrapText="1"/>
    </xf>
    <xf numFmtId="164" fontId="20" fillId="2" borderId="5" xfId="0" applyNumberFormat="1" applyFont="1" applyFill="1" applyBorder="1" applyAlignment="1">
      <alignment horizontal="center" vertical="center" wrapText="1"/>
    </xf>
    <xf numFmtId="164" fontId="20" fillId="2" borderId="11" xfId="0" applyNumberFormat="1" applyFont="1" applyFill="1" applyBorder="1" applyAlignment="1">
      <alignment horizontal="center" vertical="center" wrapText="1"/>
    </xf>
    <xf numFmtId="164" fontId="20" fillId="2" borderId="16" xfId="0" applyNumberFormat="1" applyFont="1" applyFill="1" applyBorder="1" applyAlignment="1">
      <alignment horizontal="center" vertical="center" wrapText="1"/>
    </xf>
    <xf numFmtId="49" fontId="20" fillId="2" borderId="5" xfId="0" applyNumberFormat="1" applyFont="1" applyFill="1" applyBorder="1" applyAlignment="1">
      <alignment horizontal="center" vertical="center" wrapText="1"/>
    </xf>
    <xf numFmtId="49" fontId="20" fillId="2" borderId="11" xfId="0" applyNumberFormat="1" applyFont="1" applyFill="1" applyBorder="1" applyAlignment="1">
      <alignment horizontal="center" vertical="center" wrapText="1"/>
    </xf>
    <xf numFmtId="49" fontId="20" fillId="2" borderId="16" xfId="0" applyNumberFormat="1" applyFont="1" applyFill="1" applyBorder="1" applyAlignment="1">
      <alignment horizontal="center" vertical="center" wrapText="1"/>
    </xf>
    <xf numFmtId="49" fontId="20" fillId="2" borderId="4" xfId="0" applyNumberFormat="1" applyFont="1" applyFill="1" applyBorder="1" applyAlignment="1">
      <alignment horizontal="center" vertical="center" wrapText="1"/>
    </xf>
    <xf numFmtId="49" fontId="20" fillId="2" borderId="4" xfId="0" applyNumberFormat="1" applyFont="1" applyFill="1" applyBorder="1" applyAlignment="1">
      <alignment horizontal="left" vertical="center" wrapText="1"/>
    </xf>
    <xf numFmtId="164" fontId="20" fillId="2" borderId="4" xfId="0" applyNumberFormat="1" applyFont="1" applyFill="1" applyBorder="1" applyAlignment="1">
      <alignment horizontal="left" vertical="center" wrapText="1"/>
    </xf>
    <xf numFmtId="4" fontId="20" fillId="3" borderId="4" xfId="0" applyNumberFormat="1" applyFont="1" applyFill="1" applyBorder="1" applyAlignment="1">
      <alignment horizontal="right" vertical="center" wrapText="1"/>
    </xf>
    <xf numFmtId="49" fontId="20" fillId="3" borderId="4" xfId="0" applyNumberFormat="1" applyFont="1" applyFill="1" applyBorder="1" applyAlignment="1">
      <alignment horizontal="center" vertical="center" wrapText="1"/>
    </xf>
    <xf numFmtId="43" fontId="20" fillId="3" borderId="5" xfId="2" applyFont="1" applyFill="1" applyBorder="1" applyAlignment="1">
      <alignment horizontal="center" vertical="center" wrapText="1"/>
    </xf>
    <xf numFmtId="43" fontId="20" fillId="3" borderId="11" xfId="2" applyFont="1" applyFill="1" applyBorder="1" applyAlignment="1">
      <alignment horizontal="center" vertical="center" wrapText="1"/>
    </xf>
    <xf numFmtId="43" fontId="20" fillId="3" borderId="16" xfId="2" applyFont="1" applyFill="1" applyBorder="1" applyAlignment="1">
      <alignment horizontal="center" vertical="center" wrapText="1"/>
    </xf>
    <xf numFmtId="164" fontId="20" fillId="3" borderId="4" xfId="0" applyNumberFormat="1" applyFont="1" applyFill="1" applyBorder="1" applyAlignment="1">
      <alignment horizontal="left" vertical="center" wrapText="1"/>
    </xf>
    <xf numFmtId="49" fontId="20" fillId="0" borderId="4" xfId="0" applyNumberFormat="1" applyFont="1" applyFill="1" applyBorder="1" applyAlignment="1">
      <alignment horizontal="left" vertical="center" wrapText="1"/>
    </xf>
    <xf numFmtId="0" fontId="27" fillId="2" borderId="7" xfId="0" applyNumberFormat="1" applyFont="1" applyFill="1" applyBorder="1" applyAlignment="1">
      <alignment horizontal="center" vertical="center" wrapText="1"/>
    </xf>
    <xf numFmtId="0" fontId="27" fillId="2" borderId="10" xfId="0" applyNumberFormat="1" applyFont="1" applyFill="1" applyBorder="1" applyAlignment="1">
      <alignment horizontal="center" vertical="center" wrapText="1"/>
    </xf>
    <xf numFmtId="0" fontId="27" fillId="2" borderId="14" xfId="0" applyNumberFormat="1" applyFont="1" applyFill="1" applyBorder="1" applyAlignment="1">
      <alignment horizontal="center" vertical="center" wrapText="1"/>
    </xf>
    <xf numFmtId="0" fontId="27" fillId="2" borderId="8" xfId="0" applyNumberFormat="1" applyFont="1" applyFill="1" applyBorder="1" applyAlignment="1">
      <alignment horizontal="center" vertical="center" wrapText="1"/>
    </xf>
    <xf numFmtId="0" fontId="27" fillId="3" borderId="11" xfId="0" applyNumberFormat="1" applyFont="1" applyFill="1" applyBorder="1" applyAlignment="1">
      <alignment horizontal="center" vertical="center" wrapText="1"/>
    </xf>
    <xf numFmtId="0" fontId="27" fillId="3" borderId="16" xfId="0" applyNumberFormat="1" applyFont="1" applyFill="1" applyBorder="1" applyAlignment="1">
      <alignment horizontal="center" vertical="center" wrapText="1"/>
    </xf>
    <xf numFmtId="0" fontId="27" fillId="2" borderId="3" xfId="0" applyNumberFormat="1" applyFont="1" applyFill="1" applyBorder="1" applyAlignment="1">
      <alignment horizontal="center" vertical="center" wrapText="1"/>
    </xf>
    <xf numFmtId="0" fontId="27" fillId="2" borderId="6" xfId="0" applyNumberFormat="1" applyFont="1" applyFill="1" applyBorder="1" applyAlignment="1">
      <alignment horizontal="center" vertical="center" wrapText="1"/>
    </xf>
    <xf numFmtId="0" fontId="27" fillId="2" borderId="12" xfId="0" applyNumberFormat="1" applyFont="1" applyFill="1" applyBorder="1" applyAlignment="1">
      <alignment horizontal="center" vertical="center" wrapText="1"/>
    </xf>
    <xf numFmtId="0" fontId="27" fillId="2" borderId="15" xfId="0" applyNumberFormat="1" applyFont="1" applyFill="1" applyBorder="1" applyAlignment="1">
      <alignment horizontal="center" vertical="center" wrapText="1"/>
    </xf>
    <xf numFmtId="0" fontId="27" fillId="2" borderId="13" xfId="0" applyNumberFormat="1" applyFont="1" applyFill="1" applyBorder="1" applyAlignment="1">
      <alignment horizontal="center" vertical="center" wrapText="1"/>
    </xf>
    <xf numFmtId="0" fontId="27" fillId="2" borderId="2" xfId="0" applyNumberFormat="1" applyFont="1" applyFill="1" applyBorder="1" applyAlignment="1">
      <alignment horizontal="center" vertical="center" wrapText="1"/>
    </xf>
    <xf numFmtId="0" fontId="27" fillId="2" borderId="1" xfId="0" applyNumberFormat="1" applyFont="1" applyFill="1" applyBorder="1" applyAlignment="1">
      <alignment horizontal="center" vertical="center" wrapText="1"/>
    </xf>
    <xf numFmtId="49" fontId="17" fillId="3" borderId="1" xfId="0" applyNumberFormat="1" applyFont="1" applyFill="1" applyBorder="1" applyAlignment="1">
      <alignment horizontal="left" vertical="center" wrapText="1"/>
    </xf>
    <xf numFmtId="0" fontId="24" fillId="2" borderId="1" xfId="0" applyNumberFormat="1" applyFont="1" applyFill="1" applyBorder="1" applyAlignment="1">
      <alignment horizontal="center" vertical="center" wrapText="1"/>
    </xf>
    <xf numFmtId="0" fontId="23" fillId="2" borderId="1" xfId="0" applyNumberFormat="1" applyFont="1" applyFill="1" applyBorder="1" applyAlignment="1">
      <alignment horizontal="center" vertical="center" wrapText="1"/>
    </xf>
    <xf numFmtId="0" fontId="27" fillId="3" borderId="10" xfId="0" applyNumberFormat="1" applyFont="1" applyFill="1" applyBorder="1" applyAlignment="1">
      <alignment horizontal="center" vertical="center" wrapText="1"/>
    </xf>
    <xf numFmtId="0" fontId="27" fillId="3" borderId="14" xfId="0" applyNumberFormat="1" applyFont="1" applyFill="1" applyBorder="1" applyAlignment="1">
      <alignment horizontal="center" vertical="center" wrapText="1"/>
    </xf>
    <xf numFmtId="0" fontId="27" fillId="3" borderId="12" xfId="0" applyNumberFormat="1" applyFont="1" applyFill="1" applyBorder="1" applyAlignment="1">
      <alignment horizontal="center" vertical="center" wrapText="1"/>
    </xf>
    <xf numFmtId="0" fontId="27" fillId="3" borderId="15" xfId="0" applyNumberFormat="1" applyFont="1" applyFill="1" applyBorder="1" applyAlignment="1">
      <alignment horizontal="center" vertical="center" wrapText="1"/>
    </xf>
    <xf numFmtId="49" fontId="1" fillId="2" borderId="1" xfId="3" applyNumberFormat="1" applyFont="1" applyFill="1" applyBorder="1" applyAlignment="1">
      <alignment horizontal="left" vertical="center" wrapText="1"/>
    </xf>
    <xf numFmtId="164" fontId="1" fillId="2" borderId="1" xfId="3" applyNumberFormat="1" applyFont="1" applyFill="1" applyBorder="1" applyAlignment="1">
      <alignment horizontal="left" vertical="center" wrapText="1"/>
    </xf>
    <xf numFmtId="0" fontId="3" fillId="2" borderId="1" xfId="3" applyNumberFormat="1" applyFont="1" applyFill="1" applyBorder="1" applyAlignment="1">
      <alignment horizontal="center" vertical="center" wrapText="1"/>
    </xf>
    <xf numFmtId="0" fontId="4" fillId="2" borderId="1" xfId="3" applyNumberFormat="1" applyFont="1" applyFill="1" applyBorder="1" applyAlignment="1">
      <alignment horizontal="center" vertical="center" wrapText="1"/>
    </xf>
    <xf numFmtId="0" fontId="1" fillId="2" borderId="17" xfId="3" applyNumberFormat="1" applyFont="1" applyFill="1" applyBorder="1" applyAlignment="1">
      <alignment horizontal="left" vertical="center" wrapText="1"/>
    </xf>
    <xf numFmtId="0" fontId="1" fillId="2" borderId="3" xfId="3" applyNumberFormat="1" applyFont="1" applyFill="1" applyBorder="1" applyAlignment="1">
      <alignment horizontal="center" vertical="center" wrapText="1"/>
    </xf>
    <xf numFmtId="0" fontId="1" fillId="2" borderId="10" xfId="3" applyNumberFormat="1" applyFont="1" applyFill="1" applyBorder="1" applyAlignment="1">
      <alignment horizontal="center" vertical="center" wrapText="1"/>
    </xf>
    <xf numFmtId="0" fontId="1" fillId="2" borderId="14" xfId="3" applyNumberFormat="1" applyFont="1" applyFill="1" applyBorder="1" applyAlignment="1">
      <alignment horizontal="center" vertical="center" wrapText="1"/>
    </xf>
    <xf numFmtId="0" fontId="1" fillId="2" borderId="4" xfId="3" applyNumberFormat="1" applyFont="1" applyFill="1" applyBorder="1" applyAlignment="1">
      <alignment horizontal="center" vertical="center" wrapText="1"/>
    </xf>
    <xf numFmtId="0" fontId="1" fillId="2" borderId="5" xfId="3" applyNumberFormat="1" applyFont="1" applyFill="1" applyBorder="1" applyAlignment="1">
      <alignment horizontal="center" vertical="center" wrapText="1"/>
    </xf>
    <xf numFmtId="0" fontId="1" fillId="2" borderId="11" xfId="3" applyNumberFormat="1" applyFont="1" applyFill="1" applyBorder="1" applyAlignment="1">
      <alignment horizontal="center" vertical="center" wrapText="1"/>
    </xf>
    <xf numFmtId="0" fontId="1" fillId="2" borderId="16" xfId="3" applyNumberFormat="1" applyFont="1" applyFill="1" applyBorder="1" applyAlignment="1">
      <alignment horizontal="center" vertical="center" wrapText="1"/>
    </xf>
    <xf numFmtId="0" fontId="1" fillId="2" borderId="6" xfId="3" applyNumberFormat="1" applyFont="1" applyFill="1" applyBorder="1" applyAlignment="1">
      <alignment horizontal="center" vertical="center" wrapText="1"/>
    </xf>
    <xf numFmtId="0" fontId="1" fillId="2" borderId="12" xfId="3" applyNumberFormat="1" applyFont="1" applyFill="1" applyBorder="1" applyAlignment="1">
      <alignment horizontal="center" vertical="center" wrapText="1"/>
    </xf>
    <xf numFmtId="0" fontId="1" fillId="2" borderId="15" xfId="3" applyNumberFormat="1" applyFont="1" applyFill="1" applyBorder="1" applyAlignment="1">
      <alignment horizontal="center" vertical="center" wrapText="1"/>
    </xf>
    <xf numFmtId="0" fontId="1" fillId="2" borderId="1" xfId="3" applyNumberFormat="1" applyFont="1" applyFill="1" applyBorder="1" applyAlignment="1">
      <alignment horizontal="center" vertical="center" wrapText="1"/>
    </xf>
    <xf numFmtId="0" fontId="1" fillId="2" borderId="7" xfId="3" applyNumberFormat="1" applyFont="1" applyFill="1" applyBorder="1" applyAlignment="1">
      <alignment horizontal="center" vertical="center" wrapText="1"/>
    </xf>
    <xf numFmtId="0" fontId="1" fillId="2" borderId="8" xfId="3" applyNumberFormat="1" applyFont="1" applyFill="1" applyBorder="1" applyAlignment="1">
      <alignment horizontal="center" vertical="center" wrapText="1"/>
    </xf>
    <xf numFmtId="0" fontId="1" fillId="2" borderId="9" xfId="3" applyNumberFormat="1" applyFont="1" applyFill="1" applyBorder="1" applyAlignment="1">
      <alignment horizontal="center" vertical="center" wrapText="1"/>
    </xf>
    <xf numFmtId="0" fontId="1" fillId="2" borderId="13" xfId="3" applyNumberFormat="1" applyFont="1" applyFill="1" applyBorder="1" applyAlignment="1">
      <alignment horizontal="center" vertical="center" wrapText="1"/>
    </xf>
    <xf numFmtId="0" fontId="1" fillId="2" borderId="17" xfId="3" applyNumberFormat="1" applyFont="1" applyFill="1" applyBorder="1" applyAlignment="1">
      <alignment horizontal="center" vertical="center" wrapText="1"/>
    </xf>
    <xf numFmtId="4" fontId="1" fillId="2" borderId="4" xfId="3" applyNumberFormat="1" applyFont="1" applyFill="1" applyBorder="1" applyAlignment="1">
      <alignment horizontal="right" vertical="center" wrapText="1"/>
    </xf>
    <xf numFmtId="49" fontId="1" fillId="2" borderId="4" xfId="3" applyNumberFormat="1" applyFont="1" applyFill="1" applyBorder="1" applyAlignment="1">
      <alignment horizontal="left" vertical="center" wrapText="1"/>
    </xf>
    <xf numFmtId="49" fontId="1" fillId="2" borderId="4" xfId="3" applyNumberFormat="1" applyFont="1" applyFill="1" applyBorder="1" applyAlignment="1">
      <alignment horizontal="center" vertical="center" wrapText="1"/>
    </xf>
    <xf numFmtId="164" fontId="1" fillId="2" borderId="4" xfId="3" applyNumberFormat="1" applyFont="1" applyFill="1" applyBorder="1" applyAlignment="1">
      <alignment horizontal="left" vertical="center" wrapText="1"/>
    </xf>
    <xf numFmtId="49" fontId="14" fillId="2" borderId="1" xfId="1" applyNumberFormat="1" applyFont="1" applyBorder="1" applyAlignment="1" applyProtection="1"/>
    <xf numFmtId="0" fontId="5" fillId="2" borderId="1" xfId="1"/>
    <xf numFmtId="0" fontId="10" fillId="5" borderId="7" xfId="1" applyFont="1" applyFill="1" applyBorder="1" applyAlignment="1">
      <alignment horizontal="center"/>
    </xf>
    <xf numFmtId="0" fontId="5" fillId="5" borderId="9" xfId="1" applyFill="1" applyBorder="1" applyAlignment="1">
      <alignment horizontal="center"/>
    </xf>
    <xf numFmtId="0" fontId="1" fillId="2" borderId="4"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1" fillId="2" borderId="2"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164" fontId="1"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xf>
    <xf numFmtId="0" fontId="1" fillId="2" borderId="17" xfId="0" applyNumberFormat="1" applyFont="1" applyFill="1" applyBorder="1" applyAlignment="1">
      <alignment vertical="center" wrapText="1"/>
    </xf>
    <xf numFmtId="0" fontId="1" fillId="2" borderId="17" xfId="0" applyNumberFormat="1" applyFont="1" applyFill="1" applyBorder="1"/>
    <xf numFmtId="4" fontId="1" fillId="2" borderId="4" xfId="0" applyNumberFormat="1" applyFont="1" applyFill="1" applyBorder="1" applyAlignment="1">
      <alignment horizontal="right" vertical="center" wrapText="1"/>
    </xf>
    <xf numFmtId="4" fontId="1" fillId="2" borderId="5" xfId="0" applyNumberFormat="1" applyFont="1" applyFill="1" applyBorder="1" applyAlignment="1">
      <alignment horizontal="center" vertical="center" wrapText="1"/>
    </xf>
    <xf numFmtId="4" fontId="1" fillId="2" borderId="11" xfId="0" applyNumberFormat="1" applyFont="1" applyFill="1" applyBorder="1" applyAlignment="1">
      <alignment horizontal="center" vertical="center" wrapText="1"/>
    </xf>
    <xf numFmtId="4" fontId="1" fillId="2" borderId="16" xfId="0" applyNumberFormat="1" applyFont="1" applyFill="1" applyBorder="1" applyAlignment="1">
      <alignment horizontal="center" vertical="center" wrapText="1"/>
    </xf>
    <xf numFmtId="49" fontId="1" fillId="2" borderId="4" xfId="0" applyNumberFormat="1" applyFont="1" applyFill="1" applyBorder="1" applyAlignment="1">
      <alignment horizontal="left" vertical="center" wrapText="1"/>
    </xf>
    <xf numFmtId="49" fontId="1" fillId="2" borderId="4" xfId="0" applyNumberFormat="1" applyFont="1" applyFill="1" applyBorder="1" applyAlignment="1">
      <alignment horizontal="center" vertical="center" wrapText="1"/>
    </xf>
    <xf numFmtId="43" fontId="1" fillId="2" borderId="5" xfId="2" applyFont="1" applyFill="1" applyBorder="1" applyAlignment="1">
      <alignment horizontal="center" vertical="center" wrapText="1"/>
    </xf>
    <xf numFmtId="43" fontId="1" fillId="2" borderId="11" xfId="2" applyFont="1" applyFill="1" applyBorder="1" applyAlignment="1">
      <alignment horizontal="center" vertical="center" wrapText="1"/>
    </xf>
    <xf numFmtId="43" fontId="1" fillId="2" borderId="16" xfId="2" applyFont="1" applyFill="1" applyBorder="1" applyAlignment="1">
      <alignment horizontal="center" vertical="center" wrapText="1"/>
    </xf>
    <xf numFmtId="164" fontId="1" fillId="2" borderId="4" xfId="0" applyNumberFormat="1" applyFont="1" applyFill="1" applyBorder="1" applyAlignment="1">
      <alignment horizontal="left" vertical="center" wrapText="1"/>
    </xf>
    <xf numFmtId="164" fontId="1" fillId="2" borderId="5" xfId="0" applyNumberFormat="1" applyFont="1" applyFill="1" applyBorder="1" applyAlignment="1">
      <alignment horizontal="center" vertical="center" wrapText="1"/>
    </xf>
    <xf numFmtId="164" fontId="1" fillId="2" borderId="11" xfId="0" applyNumberFormat="1" applyFont="1" applyFill="1" applyBorder="1" applyAlignment="1">
      <alignment horizontal="center" vertical="center" wrapText="1"/>
    </xf>
    <xf numFmtId="164" fontId="1" fillId="2" borderId="16"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49" fontId="1" fillId="2" borderId="16" xfId="0" applyNumberFormat="1" applyFont="1" applyFill="1" applyBorder="1" applyAlignment="1">
      <alignment horizontal="center" vertical="center" wrapText="1"/>
    </xf>
  </cellXfs>
  <cellStyles count="4">
    <cellStyle name="Обычный" xfId="0" builtinId="0"/>
    <cellStyle name="Обычный 2" xfId="1"/>
    <cellStyle name="Обычный 3" xfId="3"/>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0.1\Documents\&#1055;&#1040;&#1054;\&#1056;&#1077;&#1077;&#1089;&#1090;&#1088;%20&#1088;&#1072;&#1089;&#1093;&#1086;&#1076;&#1085;&#1099;&#1093;%20&#1086;&#1073;&#1103;&#1079;&#1072;&#1090;&#1077;&#1083;&#1100;&#1089;&#1090;&#1074;%202015\&#1048;&#1102;&#1085;&#1100;\&#1054;&#1090;&#1074;&#1077;&#1090;%20&#1074;%20&#1086;&#1082;&#1088;&#1091;&#1075;%20&#1085;&#1072;%2015.01.2014\&#1055;&#1088;&#1080;&#1083;&#1086;&#1078;&#1077;&#1085;&#1080;&#1077;%20&#1082;%20&#1087;&#1080;&#1089;&#1100;&#1084;&#1091;%20&#1056;&#1056;&#1054;%20&#1085;&#1072;%2015.01.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205\df\Documents\&#1055;&#1040;&#1054;\&#1056;&#1077;&#1077;&#1089;&#1090;&#1088;%20&#1088;&#1072;&#1089;&#1093;&#1086;&#1076;&#1085;&#1099;&#1093;%20&#1086;&#1073;&#1103;&#1079;&#1072;&#1090;&#1077;&#1083;&#1100;&#1089;&#1090;&#1074;%202018\&#1054;&#1055;&#1056;\&#1050;&#1040;&#1055;&#1099;%20&#1076;&#1083;&#1103;%20&#1073;&#1102;&#1076;&#1078;&#1077;&#1090;&#1072;%20&#1085;&#1072;%202018-2020%20&#1075;&#1086;&#1076;%20(&#1074;%20&#1088;&#1077;&#1076;&#1072;&#1082;&#1094;&#1080;&#1080;%20&#1086;&#1090;%2018.07.2018%20&#8470;%203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номочия"/>
      <sheetName val="ВидыНПА"/>
      <sheetName val="РО"/>
      <sheetName val="Суммы"/>
      <sheetName val="РО до"/>
    </sheetNames>
    <sheetDataSet>
      <sheetData sheetId="0">
        <row r="3">
          <cell r="A3">
            <v>70000000</v>
          </cell>
        </row>
        <row r="4">
          <cell r="A4">
            <v>70100000</v>
          </cell>
        </row>
        <row r="5">
          <cell r="A5">
            <v>70101000</v>
          </cell>
        </row>
        <row r="6">
          <cell r="A6">
            <v>70102000</v>
          </cell>
        </row>
        <row r="7">
          <cell r="A7">
            <v>70103000</v>
          </cell>
        </row>
        <row r="8">
          <cell r="A8">
            <v>70104000</v>
          </cell>
        </row>
        <row r="9">
          <cell r="A9">
            <v>70105000</v>
          </cell>
        </row>
        <row r="10">
          <cell r="A10">
            <v>70106000</v>
          </cell>
        </row>
        <row r="11">
          <cell r="A11">
            <v>70107000</v>
          </cell>
        </row>
        <row r="12">
          <cell r="A12">
            <v>70108000</v>
          </cell>
        </row>
        <row r="13">
          <cell r="A13">
            <v>70109000</v>
          </cell>
        </row>
        <row r="14">
          <cell r="A14">
            <v>70110000</v>
          </cell>
        </row>
        <row r="15">
          <cell r="A15">
            <v>70111000</v>
          </cell>
        </row>
        <row r="16">
          <cell r="A16">
            <v>70114000</v>
          </cell>
        </row>
        <row r="17">
          <cell r="A17">
            <v>70115000</v>
          </cell>
        </row>
        <row r="18">
          <cell r="A18">
            <v>70116000</v>
          </cell>
        </row>
        <row r="19">
          <cell r="A19">
            <v>70117000</v>
          </cell>
        </row>
        <row r="20">
          <cell r="A20">
            <v>70200000</v>
          </cell>
        </row>
        <row r="21">
          <cell r="A21">
            <v>70201000</v>
          </cell>
        </row>
        <row r="22">
          <cell r="A22">
            <v>70202000</v>
          </cell>
        </row>
        <row r="23">
          <cell r="A23">
            <v>70203000</v>
          </cell>
        </row>
        <row r="24">
          <cell r="A24">
            <v>70204000</v>
          </cell>
        </row>
        <row r="25">
          <cell r="A25">
            <v>70205000</v>
          </cell>
        </row>
        <row r="26">
          <cell r="A26">
            <v>70206000</v>
          </cell>
        </row>
        <row r="27">
          <cell r="A27">
            <v>70207000</v>
          </cell>
        </row>
        <row r="28">
          <cell r="A28">
            <v>70207100</v>
          </cell>
        </row>
        <row r="29">
          <cell r="A29">
            <v>70207200</v>
          </cell>
        </row>
        <row r="30">
          <cell r="A30">
            <v>70208000</v>
          </cell>
        </row>
        <row r="31">
          <cell r="A31">
            <v>70209000</v>
          </cell>
        </row>
        <row r="32">
          <cell r="A32">
            <v>70209100</v>
          </cell>
        </row>
        <row r="33">
          <cell r="A33">
            <v>70209200</v>
          </cell>
        </row>
        <row r="34">
          <cell r="A34">
            <v>70210000</v>
          </cell>
        </row>
        <row r="35">
          <cell r="A35">
            <v>70211000</v>
          </cell>
        </row>
        <row r="36">
          <cell r="A36">
            <v>70213000</v>
          </cell>
        </row>
        <row r="37">
          <cell r="A37">
            <v>70214000</v>
          </cell>
        </row>
        <row r="38">
          <cell r="A38">
            <v>70215000</v>
          </cell>
        </row>
        <row r="39">
          <cell r="A39">
            <v>70216000</v>
          </cell>
        </row>
        <row r="40">
          <cell r="A40">
            <v>70217000</v>
          </cell>
        </row>
        <row r="41">
          <cell r="A41">
            <v>70217100</v>
          </cell>
        </row>
        <row r="42">
          <cell r="A42">
            <v>70218000</v>
          </cell>
        </row>
        <row r="43">
          <cell r="A43">
            <v>70219000</v>
          </cell>
        </row>
        <row r="44">
          <cell r="A44">
            <v>70220000</v>
          </cell>
        </row>
        <row r="45">
          <cell r="A45">
            <v>70222000</v>
          </cell>
        </row>
        <row r="46">
          <cell r="A46">
            <v>70223000</v>
          </cell>
        </row>
        <row r="47">
          <cell r="A47">
            <v>70224000</v>
          </cell>
        </row>
        <row r="48">
          <cell r="A48">
            <v>70225000</v>
          </cell>
        </row>
        <row r="49">
          <cell r="A49">
            <v>70226000</v>
          </cell>
        </row>
        <row r="50">
          <cell r="A50">
            <v>70226100</v>
          </cell>
        </row>
        <row r="51">
          <cell r="A51">
            <v>70227000</v>
          </cell>
        </row>
        <row r="52">
          <cell r="A52">
            <v>70228000</v>
          </cell>
        </row>
        <row r="53">
          <cell r="A53">
            <v>70229000</v>
          </cell>
        </row>
        <row r="54">
          <cell r="A54">
            <v>70230000</v>
          </cell>
        </row>
        <row r="55">
          <cell r="A55">
            <v>70231000</v>
          </cell>
        </row>
        <row r="56">
          <cell r="A56">
            <v>70232000</v>
          </cell>
        </row>
        <row r="57">
          <cell r="A57">
            <v>70233000</v>
          </cell>
        </row>
        <row r="58">
          <cell r="A58">
            <v>70234000</v>
          </cell>
        </row>
        <row r="59">
          <cell r="A59">
            <v>70236000</v>
          </cell>
        </row>
        <row r="60">
          <cell r="A60">
            <v>70237000</v>
          </cell>
        </row>
        <row r="61">
          <cell r="A61">
            <v>70238000</v>
          </cell>
        </row>
        <row r="62">
          <cell r="A62">
            <v>70239000</v>
          </cell>
        </row>
        <row r="63">
          <cell r="A63">
            <v>70240000</v>
          </cell>
        </row>
        <row r="64">
          <cell r="A64">
            <v>70241000</v>
          </cell>
        </row>
        <row r="65">
          <cell r="A65">
            <v>70242000</v>
          </cell>
        </row>
        <row r="66">
          <cell r="A66">
            <v>70291000</v>
          </cell>
        </row>
        <row r="67">
          <cell r="A67">
            <v>70292000</v>
          </cell>
        </row>
        <row r="68">
          <cell r="A68">
            <v>70300000</v>
          </cell>
        </row>
        <row r="69">
          <cell r="A69">
            <v>70301000</v>
          </cell>
        </row>
        <row r="70">
          <cell r="A70">
            <v>70302000</v>
          </cell>
        </row>
        <row r="71">
          <cell r="A71">
            <v>70303000</v>
          </cell>
        </row>
        <row r="72">
          <cell r="A72">
            <v>70303001</v>
          </cell>
        </row>
        <row r="73">
          <cell r="A73">
            <v>70303002</v>
          </cell>
        </row>
        <row r="74">
          <cell r="A74">
            <v>70304000</v>
          </cell>
        </row>
        <row r="75">
          <cell r="A75">
            <v>70304100</v>
          </cell>
        </row>
        <row r="76">
          <cell r="A76">
            <v>70305000</v>
          </cell>
        </row>
        <row r="77">
          <cell r="A77">
            <v>70306000</v>
          </cell>
        </row>
        <row r="78">
          <cell r="A78">
            <v>70307000</v>
          </cell>
        </row>
        <row r="79">
          <cell r="A79">
            <v>70307001</v>
          </cell>
        </row>
        <row r="80">
          <cell r="A80">
            <v>70307002</v>
          </cell>
        </row>
        <row r="81">
          <cell r="A81">
            <v>70308000</v>
          </cell>
        </row>
        <row r="82">
          <cell r="A82">
            <v>70308100</v>
          </cell>
        </row>
        <row r="83">
          <cell r="A83">
            <v>70309000</v>
          </cell>
        </row>
        <row r="84">
          <cell r="A84">
            <v>70310000</v>
          </cell>
        </row>
        <row r="85">
          <cell r="A85">
            <v>70311000</v>
          </cell>
        </row>
        <row r="86">
          <cell r="A86">
            <v>70312000</v>
          </cell>
        </row>
        <row r="87">
          <cell r="A87">
            <v>70313000</v>
          </cell>
        </row>
        <row r="88">
          <cell r="A88">
            <v>70400000</v>
          </cell>
        </row>
        <row r="89">
          <cell r="A89">
            <v>70401000</v>
          </cell>
        </row>
        <row r="90">
          <cell r="A90">
            <v>70402000</v>
          </cell>
        </row>
        <row r="91">
          <cell r="A91">
            <v>70403000</v>
          </cell>
        </row>
        <row r="92">
          <cell r="A92">
            <v>70404000</v>
          </cell>
        </row>
        <row r="93">
          <cell r="A93">
            <v>70405000</v>
          </cell>
        </row>
        <row r="94">
          <cell r="A94">
            <v>70406000</v>
          </cell>
        </row>
        <row r="95">
          <cell r="A95">
            <v>70407000</v>
          </cell>
        </row>
        <row r="96">
          <cell r="A96">
            <v>70408000</v>
          </cell>
        </row>
        <row r="97">
          <cell r="A97">
            <v>70409000</v>
          </cell>
        </row>
        <row r="98">
          <cell r="A98">
            <v>70410000</v>
          </cell>
        </row>
        <row r="99">
          <cell r="A99">
            <v>70411000</v>
          </cell>
        </row>
        <row r="100">
          <cell r="A100">
            <v>70412000</v>
          </cell>
        </row>
        <row r="101">
          <cell r="A101">
            <v>70413000</v>
          </cell>
        </row>
        <row r="102">
          <cell r="A102">
            <v>70414000</v>
          </cell>
        </row>
        <row r="103">
          <cell r="A103">
            <v>70415000</v>
          </cell>
        </row>
        <row r="104">
          <cell r="A104">
            <v>70416000</v>
          </cell>
        </row>
        <row r="105">
          <cell r="A105">
            <v>70417000</v>
          </cell>
        </row>
        <row r="106">
          <cell r="A106">
            <v>70418000</v>
          </cell>
        </row>
        <row r="107">
          <cell r="A107">
            <v>70419000</v>
          </cell>
        </row>
        <row r="108">
          <cell r="A108">
            <v>70420000</v>
          </cell>
        </row>
        <row r="109">
          <cell r="A109">
            <v>70421000</v>
          </cell>
        </row>
        <row r="110">
          <cell r="A110">
            <v>70422000</v>
          </cell>
        </row>
        <row r="111">
          <cell r="A111">
            <v>70423000</v>
          </cell>
        </row>
        <row r="112">
          <cell r="A112">
            <v>70424000</v>
          </cell>
        </row>
        <row r="113">
          <cell r="A113">
            <v>70425000</v>
          </cell>
        </row>
        <row r="114">
          <cell r="A114">
            <v>70426000</v>
          </cell>
        </row>
        <row r="115">
          <cell r="A115">
            <v>70427000</v>
          </cell>
        </row>
        <row r="116">
          <cell r="A116">
            <v>70428000</v>
          </cell>
        </row>
        <row r="117">
          <cell r="A117">
            <v>70429000</v>
          </cell>
        </row>
        <row r="118">
          <cell r="A118">
            <v>70430000</v>
          </cell>
        </row>
        <row r="119">
          <cell r="A119">
            <v>70431000</v>
          </cell>
        </row>
        <row r="120">
          <cell r="A120">
            <v>70432000</v>
          </cell>
        </row>
        <row r="121">
          <cell r="A121">
            <v>70433000</v>
          </cell>
        </row>
        <row r="122">
          <cell r="A122">
            <v>70434000</v>
          </cell>
        </row>
        <row r="123">
          <cell r="A123">
            <v>70435000</v>
          </cell>
        </row>
        <row r="124">
          <cell r="A124">
            <v>70436000</v>
          </cell>
        </row>
        <row r="125">
          <cell r="A125">
            <v>70600000</v>
          </cell>
        </row>
        <row r="126">
          <cell r="A126">
            <v>70700000</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6"/>
      <sheetName val="12620"/>
      <sheetName val="12540+12560"/>
      <sheetName val="12530"/>
      <sheetName val="12520"/>
      <sheetName val="12510"/>
      <sheetName val="Лист1"/>
    </sheetNames>
    <sheetDataSet>
      <sheetData sheetId="0"/>
      <sheetData sheetId="1">
        <row r="12">
          <cell r="C12">
            <v>242256787.33000001</v>
          </cell>
          <cell r="D12">
            <v>168621908.38999999</v>
          </cell>
          <cell r="E12">
            <v>284779766.69</v>
          </cell>
        </row>
        <row r="13">
          <cell r="C13">
            <v>14938534</v>
          </cell>
          <cell r="D13">
            <v>14938528</v>
          </cell>
          <cell r="E13">
            <v>14938528</v>
          </cell>
        </row>
        <row r="14">
          <cell r="C14">
            <v>56211581.890000001</v>
          </cell>
          <cell r="D14">
            <v>96058085.170000002</v>
          </cell>
          <cell r="E14">
            <v>103084051.92</v>
          </cell>
        </row>
        <row r="15">
          <cell r="C15">
            <v>73376160.980000004</v>
          </cell>
          <cell r="D15">
            <v>28848284.399999999</v>
          </cell>
          <cell r="E15">
            <v>163274014.75999999</v>
          </cell>
        </row>
        <row r="16">
          <cell r="C16">
            <v>1360121.57</v>
          </cell>
          <cell r="D16">
            <v>1360121</v>
          </cell>
          <cell r="E16">
            <v>1360121</v>
          </cell>
        </row>
        <row r="17">
          <cell r="C17">
            <v>25635131.359999999</v>
          </cell>
          <cell r="D17">
            <v>25635120</v>
          </cell>
          <cell r="E17">
            <v>25635120</v>
          </cell>
        </row>
        <row r="18">
          <cell r="C18">
            <v>22131810.210000001</v>
          </cell>
          <cell r="D18">
            <v>99663.96</v>
          </cell>
          <cell r="E18">
            <v>8870957.7899999991</v>
          </cell>
        </row>
        <row r="19">
          <cell r="C19">
            <v>2306071.0299999998</v>
          </cell>
          <cell r="D19">
            <v>11577884.68</v>
          </cell>
          <cell r="E19">
            <v>11577880</v>
          </cell>
        </row>
        <row r="20">
          <cell r="C20">
            <v>39940427.090000004</v>
          </cell>
          <cell r="D20">
            <v>4709552.5599999996</v>
          </cell>
          <cell r="E20">
            <v>3278311.97</v>
          </cell>
        </row>
        <row r="21">
          <cell r="C21">
            <v>1796840</v>
          </cell>
          <cell r="D21">
            <v>1796840</v>
          </cell>
          <cell r="E21">
            <v>1796840</v>
          </cell>
        </row>
        <row r="22">
          <cell r="C22">
            <v>1796840</v>
          </cell>
          <cell r="D22">
            <v>21343294.27</v>
          </cell>
          <cell r="E22">
            <v>2508972.1</v>
          </cell>
        </row>
        <row r="23">
          <cell r="C23">
            <v>4560109.2</v>
          </cell>
          <cell r="D23">
            <v>5985143.3499999996</v>
          </cell>
          <cell r="E23">
            <v>3763458.15</v>
          </cell>
        </row>
      </sheetData>
      <sheetData sheetId="2">
        <row r="12">
          <cell r="C12">
            <v>1131336036.98</v>
          </cell>
          <cell r="D12">
            <v>2320364672.02</v>
          </cell>
          <cell r="E12">
            <v>1793384407.47</v>
          </cell>
        </row>
        <row r="13">
          <cell r="C13">
            <v>210735.31</v>
          </cell>
          <cell r="D13">
            <v>9362638.9100000001</v>
          </cell>
          <cell r="E13">
            <v>9362632</v>
          </cell>
        </row>
        <row r="14">
          <cell r="C14">
            <v>10564790.699999999</v>
          </cell>
          <cell r="D14">
            <v>12596310.59</v>
          </cell>
          <cell r="E14">
            <v>12596304</v>
          </cell>
        </row>
        <row r="15">
          <cell r="C15">
            <v>193983980.75999999</v>
          </cell>
          <cell r="D15">
            <v>591115879.71000004</v>
          </cell>
          <cell r="E15">
            <v>272758763.11000001</v>
          </cell>
        </row>
        <row r="16">
          <cell r="C16">
            <v>11687354.57</v>
          </cell>
          <cell r="D16">
            <v>11687352</v>
          </cell>
          <cell r="E16">
            <v>11687352</v>
          </cell>
        </row>
        <row r="17">
          <cell r="C17">
            <v>172140982.43000001</v>
          </cell>
          <cell r="D17">
            <v>126250808.66</v>
          </cell>
          <cell r="E17">
            <v>133628561.47</v>
          </cell>
        </row>
        <row r="18">
          <cell r="C18">
            <v>201473380.80000001</v>
          </cell>
          <cell r="D18">
            <v>146919703.44999999</v>
          </cell>
          <cell r="E18">
            <v>144810444.43000001</v>
          </cell>
        </row>
        <row r="19">
          <cell r="C19">
            <v>168865157.90000001</v>
          </cell>
          <cell r="D19">
            <v>190343578.94999999</v>
          </cell>
          <cell r="E19">
            <v>97568421.049999997</v>
          </cell>
        </row>
        <row r="20">
          <cell r="C20">
            <v>19384166.510000002</v>
          </cell>
          <cell r="D20">
            <v>1090264701</v>
          </cell>
          <cell r="E20">
            <v>970792831.94000006</v>
          </cell>
        </row>
        <row r="21">
          <cell r="C21">
            <v>151578600</v>
          </cell>
          <cell r="D21">
            <v>151578496</v>
          </cell>
          <cell r="E21">
            <v>151578496</v>
          </cell>
        </row>
        <row r="22">
          <cell r="C22">
            <v>151578496</v>
          </cell>
          <cell r="D22">
            <v>2888844.21</v>
          </cell>
          <cell r="E22">
            <v>23710829.5</v>
          </cell>
        </row>
        <row r="23">
          <cell r="C23">
            <v>2103038.67</v>
          </cell>
          <cell r="D23">
            <v>2103038</v>
          </cell>
          <cell r="E23">
            <v>11189.23</v>
          </cell>
        </row>
        <row r="24">
          <cell r="C24">
            <v>10362518.039999999</v>
          </cell>
          <cell r="D24">
            <v>10362512</v>
          </cell>
          <cell r="E24">
            <v>10362512</v>
          </cell>
        </row>
        <row r="25">
          <cell r="C25">
            <v>32376527.289999999</v>
          </cell>
          <cell r="D25">
            <v>47713251.509999998</v>
          </cell>
          <cell r="E25">
            <v>46141828.960000001</v>
          </cell>
        </row>
        <row r="26">
          <cell r="C26">
            <v>47586352</v>
          </cell>
          <cell r="D26">
            <v>16510671.029999999</v>
          </cell>
          <cell r="E26">
            <v>8016577.7800000003</v>
          </cell>
        </row>
        <row r="27">
          <cell r="C27">
            <v>83876000</v>
          </cell>
          <cell r="D27">
            <v>63008000</v>
          </cell>
          <cell r="E27">
            <v>70008900</v>
          </cell>
        </row>
        <row r="28">
          <cell r="C28">
            <v>4139800</v>
          </cell>
          <cell r="D28">
            <v>478300</v>
          </cell>
          <cell r="E28">
            <v>478300</v>
          </cell>
        </row>
        <row r="29">
          <cell r="C29">
            <v>21002652</v>
          </cell>
          <cell r="D29">
            <v>22911984</v>
          </cell>
          <cell r="E29">
            <v>25457760</v>
          </cell>
        </row>
      </sheetData>
      <sheetData sheetId="3">
        <row r="13">
          <cell r="C13">
            <v>142005101.69999999</v>
          </cell>
          <cell r="D13">
            <v>12834433.33</v>
          </cell>
          <cell r="E13">
            <v>12478535.33</v>
          </cell>
        </row>
        <row r="14">
          <cell r="C14">
            <v>122700</v>
          </cell>
          <cell r="D14">
            <v>122700</v>
          </cell>
          <cell r="E14">
            <v>122700</v>
          </cell>
        </row>
        <row r="15">
          <cell r="C15">
            <v>4399198</v>
          </cell>
          <cell r="D15">
            <v>117000</v>
          </cell>
          <cell r="E15">
            <v>117000</v>
          </cell>
        </row>
        <row r="16">
          <cell r="C16">
            <v>14745820</v>
          </cell>
          <cell r="D16">
            <v>163169</v>
          </cell>
          <cell r="E16">
            <v>424271</v>
          </cell>
        </row>
        <row r="17">
          <cell r="C17">
            <v>53725702</v>
          </cell>
          <cell r="D17">
            <v>53725696</v>
          </cell>
          <cell r="E17">
            <v>53725696</v>
          </cell>
        </row>
        <row r="18">
          <cell r="C18">
            <v>9043988.2400000002</v>
          </cell>
          <cell r="D18">
            <v>9313990</v>
          </cell>
          <cell r="E18">
            <v>9013990</v>
          </cell>
        </row>
        <row r="19">
          <cell r="C19">
            <v>3239340</v>
          </cell>
          <cell r="D19">
            <v>3239340</v>
          </cell>
          <cell r="E19">
            <v>3239340</v>
          </cell>
        </row>
        <row r="20">
          <cell r="C20">
            <v>293472.34000000003</v>
          </cell>
          <cell r="D20">
            <v>293472.25</v>
          </cell>
          <cell r="E20">
            <v>293472.25</v>
          </cell>
        </row>
        <row r="21">
          <cell r="C21">
            <v>2619432.21</v>
          </cell>
          <cell r="D21">
            <v>600000</v>
          </cell>
          <cell r="E21">
            <v>400000</v>
          </cell>
        </row>
        <row r="22">
          <cell r="C22">
            <v>17931715.199999999</v>
          </cell>
          <cell r="D22">
            <v>1668674.33</v>
          </cell>
          <cell r="E22">
            <v>1668674.33</v>
          </cell>
        </row>
        <row r="23">
          <cell r="C23">
            <v>2649400</v>
          </cell>
          <cell r="D23">
            <v>253400</v>
          </cell>
          <cell r="E23">
            <v>253400</v>
          </cell>
        </row>
        <row r="24">
          <cell r="C24">
            <v>28463269.199999999</v>
          </cell>
          <cell r="D24">
            <v>718200</v>
          </cell>
          <cell r="E24">
            <v>718200</v>
          </cell>
        </row>
        <row r="25">
          <cell r="C25">
            <v>4771064.51</v>
          </cell>
          <cell r="D25">
            <v>4771064</v>
          </cell>
          <cell r="E25">
            <v>4771064</v>
          </cell>
        </row>
      </sheetData>
      <sheetData sheetId="4">
        <row r="14">
          <cell r="C14">
            <v>59038669.82</v>
          </cell>
          <cell r="D14">
            <v>32320160.219999999</v>
          </cell>
          <cell r="E14">
            <v>29227155.379999999</v>
          </cell>
        </row>
        <row r="15">
          <cell r="C15">
            <v>21401420.829999998</v>
          </cell>
          <cell r="D15">
            <v>102133.32</v>
          </cell>
          <cell r="E15">
            <v>51066.66</v>
          </cell>
        </row>
        <row r="16">
          <cell r="C16">
            <v>7860681.1900000004</v>
          </cell>
          <cell r="D16">
            <v>16184560.52</v>
          </cell>
          <cell r="E16">
            <v>14993378.52</v>
          </cell>
        </row>
        <row r="17">
          <cell r="C17">
            <v>1000000</v>
          </cell>
          <cell r="D17">
            <v>1000000</v>
          </cell>
          <cell r="E17">
            <v>1000000</v>
          </cell>
        </row>
        <row r="18">
          <cell r="C18">
            <v>7380000</v>
          </cell>
          <cell r="D18">
            <v>400000</v>
          </cell>
          <cell r="E18">
            <v>400000</v>
          </cell>
        </row>
        <row r="19">
          <cell r="C19">
            <v>4245000</v>
          </cell>
          <cell r="D19">
            <v>8141921</v>
          </cell>
          <cell r="E19">
            <v>5380518</v>
          </cell>
        </row>
        <row r="20">
          <cell r="C20">
            <v>1325904</v>
          </cell>
          <cell r="D20">
            <v>1100000</v>
          </cell>
          <cell r="E20">
            <v>3505200</v>
          </cell>
        </row>
        <row r="21">
          <cell r="C21">
            <v>3216000</v>
          </cell>
          <cell r="D21">
            <v>3216000</v>
          </cell>
          <cell r="E21">
            <v>3216000</v>
          </cell>
        </row>
        <row r="22">
          <cell r="C22">
            <v>10467286.960000001</v>
          </cell>
          <cell r="D22">
            <v>3809051.87</v>
          </cell>
          <cell r="E22">
            <v>2711265.35</v>
          </cell>
        </row>
        <row r="23">
          <cell r="C23">
            <v>140000</v>
          </cell>
          <cell r="D23">
            <v>140000</v>
          </cell>
          <cell r="E23">
            <v>140000</v>
          </cell>
        </row>
        <row r="24">
          <cell r="C24">
            <v>1580876.84</v>
          </cell>
          <cell r="D24">
            <v>1537493.51</v>
          </cell>
          <cell r="E24">
            <v>1480726.85</v>
          </cell>
        </row>
        <row r="25">
          <cell r="C25">
            <v>15000</v>
          </cell>
          <cell r="D25">
            <v>45000</v>
          </cell>
          <cell r="E25">
            <v>105000</v>
          </cell>
        </row>
        <row r="26">
          <cell r="C26">
            <v>406500</v>
          </cell>
          <cell r="D26">
            <v>406500</v>
          </cell>
          <cell r="E26">
            <v>406500</v>
          </cell>
        </row>
      </sheetData>
      <sheetData sheetId="5">
        <row r="13">
          <cell r="C13">
            <v>2081658.58</v>
          </cell>
          <cell r="D13">
            <v>1161189.3</v>
          </cell>
          <cell r="E13">
            <v>1667962.63</v>
          </cell>
        </row>
        <row r="14">
          <cell r="C14">
            <v>1588990.27</v>
          </cell>
          <cell r="D14">
            <v>786673.99</v>
          </cell>
          <cell r="E14">
            <v>1478623.99</v>
          </cell>
        </row>
        <row r="15">
          <cell r="C15">
            <v>39329.67</v>
          </cell>
          <cell r="D15">
            <v>185176.67</v>
          </cell>
          <cell r="E15">
            <v>185176.625</v>
          </cell>
        </row>
        <row r="16">
          <cell r="C16">
            <v>14088.33</v>
          </cell>
          <cell r="D16">
            <v>14088.33</v>
          </cell>
          <cell r="E16">
            <v>14088.33</v>
          </cell>
        </row>
        <row r="17">
          <cell r="C17">
            <v>388906.64</v>
          </cell>
          <cell r="D17">
            <v>168906.64</v>
          </cell>
          <cell r="E17">
            <v>168906.64</v>
          </cell>
        </row>
        <row r="18">
          <cell r="C18">
            <v>50343.67</v>
          </cell>
          <cell r="D18">
            <v>6343.67</v>
          </cell>
          <cell r="E18">
            <v>6343.67</v>
          </cell>
        </row>
      </sheetData>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550"/>
  <sheetViews>
    <sheetView tabSelected="1" zoomScale="40" zoomScaleNormal="40" workbookViewId="0">
      <selection activeCell="H2" sqref="H2"/>
    </sheetView>
  </sheetViews>
  <sheetFormatPr defaultRowHeight="13.15" customHeight="1" x14ac:dyDescent="0.25"/>
  <cols>
    <col min="1" max="1" width="37.85546875" style="104" customWidth="1"/>
    <col min="2" max="2" width="11" style="104" customWidth="1"/>
    <col min="3" max="3" width="23.5703125" style="104" customWidth="1"/>
    <col min="4" max="4" width="21" style="104" customWidth="1"/>
    <col min="5" max="5" width="16.5703125" style="104" customWidth="1"/>
    <col min="6" max="6" width="19.28515625" style="104" customWidth="1"/>
    <col min="7" max="7" width="20" style="104" customWidth="1"/>
    <col min="8" max="8" width="14.140625" style="104" customWidth="1"/>
    <col min="9" max="9" width="11.28515625" style="104" customWidth="1"/>
    <col min="10" max="10" width="34.85546875" style="104" customWidth="1"/>
    <col min="11" max="11" width="16.7109375" style="104" customWidth="1"/>
    <col min="12" max="12" width="11.5703125" style="104" customWidth="1"/>
    <col min="13" max="13" width="18.140625" style="104" customWidth="1"/>
    <col min="14" max="14" width="16.7109375" style="104" customWidth="1"/>
    <col min="15" max="15" width="15.85546875" style="104" customWidth="1"/>
    <col min="16" max="16" width="11.28515625" style="104" customWidth="1"/>
    <col min="17" max="17" width="18.140625" style="104" customWidth="1"/>
    <col min="18" max="18" width="16.7109375" style="104" customWidth="1"/>
    <col min="19" max="19" width="15.5703125" style="104" customWidth="1"/>
    <col min="20" max="21" width="16.7109375" style="104" customWidth="1"/>
    <col min="22" max="22" width="15.5703125" style="104" customWidth="1"/>
    <col min="23" max="23" width="35.42578125" style="104" customWidth="1"/>
    <col min="24" max="24" width="20.7109375" style="104" customWidth="1"/>
    <col min="25" max="25" width="12.42578125" style="104" customWidth="1"/>
    <col min="26" max="26" width="36.28515625" style="104" customWidth="1"/>
    <col min="27" max="27" width="16.7109375" style="104" customWidth="1"/>
    <col min="28" max="28" width="15" style="104" customWidth="1"/>
    <col min="29" max="29" width="47.5703125" style="104" customWidth="1"/>
    <col min="30" max="30" width="20.42578125" style="104" customWidth="1"/>
    <col min="31" max="31" width="17" style="104" customWidth="1"/>
    <col min="32" max="32" width="8" style="104" customWidth="1"/>
    <col min="33" max="33" width="12.5703125" style="104" customWidth="1"/>
    <col min="34" max="41" width="24.42578125" style="104" customWidth="1"/>
    <col min="42" max="44" width="24.42578125" style="105" customWidth="1"/>
    <col min="45" max="45" width="24.42578125" style="104" customWidth="1"/>
    <col min="46" max="46" width="22.5703125" customWidth="1"/>
    <col min="47" max="47" width="22" customWidth="1"/>
    <col min="48" max="48" width="18.140625" bestFit="1" customWidth="1"/>
  </cols>
  <sheetData>
    <row r="1" spans="1:45" ht="16.5" x14ac:dyDescent="0.25">
      <c r="AP1" s="184"/>
      <c r="AQ1" s="184"/>
      <c r="AR1" s="184"/>
      <c r="AS1" s="101"/>
    </row>
    <row r="2" spans="1:45" ht="54.95" customHeight="1" x14ac:dyDescent="0.25">
      <c r="AP2" s="184"/>
      <c r="AQ2" s="184"/>
      <c r="AR2" s="184"/>
      <c r="AS2" s="101"/>
    </row>
    <row r="3" spans="1:45" ht="16.5" x14ac:dyDescent="0.25">
      <c r="A3" s="102"/>
    </row>
    <row r="4" spans="1:45" ht="57.75" customHeight="1" x14ac:dyDescent="0.25">
      <c r="A4" s="185" t="s">
        <v>1391</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03"/>
    </row>
    <row r="5" spans="1:45" ht="16.5" x14ac:dyDescent="0.25"/>
    <row r="6" spans="1:45" s="106" customFormat="1" ht="27" x14ac:dyDescent="0.3">
      <c r="A6" s="186" t="s">
        <v>1390</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09"/>
    </row>
    <row r="7" spans="1:45" s="106" customFormat="1" ht="18.75" x14ac:dyDescent="0.3">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8"/>
      <c r="AQ7" s="108"/>
      <c r="AR7" s="108"/>
      <c r="AS7" s="107"/>
    </row>
    <row r="8" spans="1:45" s="124" customFormat="1" ht="78.75" customHeight="1" x14ac:dyDescent="0.45">
      <c r="A8" s="120" t="s">
        <v>1</v>
      </c>
      <c r="B8" s="121"/>
      <c r="C8" s="121"/>
      <c r="F8" s="138" t="s">
        <v>37</v>
      </c>
      <c r="G8" s="138"/>
      <c r="H8" s="138"/>
      <c r="I8" s="138"/>
      <c r="J8" s="138"/>
      <c r="K8" s="138"/>
      <c r="L8" s="138"/>
      <c r="P8" s="121"/>
      <c r="Q8" s="121"/>
      <c r="R8" s="121"/>
      <c r="S8" s="121"/>
      <c r="T8" s="121"/>
      <c r="U8" s="122"/>
      <c r="V8" s="122"/>
      <c r="W8" s="122"/>
      <c r="X8" s="122"/>
      <c r="Y8" s="122"/>
      <c r="Z8" s="122"/>
      <c r="AA8" s="122"/>
      <c r="AB8" s="122"/>
      <c r="AC8" s="122"/>
      <c r="AD8" s="122"/>
      <c r="AE8" s="122"/>
      <c r="AF8" s="122"/>
      <c r="AG8" s="122"/>
      <c r="AH8" s="121"/>
      <c r="AI8" s="121"/>
      <c r="AJ8" s="121"/>
      <c r="AK8" s="121"/>
      <c r="AL8" s="121"/>
      <c r="AM8" s="121"/>
      <c r="AN8" s="121"/>
      <c r="AO8" s="121"/>
      <c r="AP8" s="123"/>
      <c r="AQ8" s="123"/>
      <c r="AR8" s="123"/>
      <c r="AS8" s="121"/>
    </row>
    <row r="9" spans="1:45" s="124" customFormat="1" ht="78.75" customHeight="1" x14ac:dyDescent="0.45">
      <c r="A9" s="120" t="s">
        <v>47</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3"/>
      <c r="AQ9" s="123"/>
      <c r="AR9" s="123"/>
      <c r="AS9" s="121"/>
    </row>
    <row r="10" spans="1:45" s="106" customFormat="1" ht="18.75" x14ac:dyDescent="0.3">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8"/>
      <c r="AQ10" s="108"/>
      <c r="AR10" s="108"/>
      <c r="AS10" s="107"/>
    </row>
    <row r="11" spans="1:45" s="126" customFormat="1" ht="123" customHeight="1" x14ac:dyDescent="0.35">
      <c r="A11" s="177" t="s">
        <v>3</v>
      </c>
      <c r="B11" s="177" t="s">
        <v>4</v>
      </c>
      <c r="C11" s="150" t="s">
        <v>52</v>
      </c>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77" t="s">
        <v>7</v>
      </c>
      <c r="AG11" s="178"/>
      <c r="AH11" s="177" t="s">
        <v>8</v>
      </c>
      <c r="AI11" s="181"/>
      <c r="AJ11" s="181"/>
      <c r="AK11" s="181"/>
      <c r="AL11" s="174"/>
      <c r="AM11" s="125"/>
      <c r="AN11" s="150" t="s">
        <v>9</v>
      </c>
      <c r="AO11" s="150"/>
      <c r="AP11" s="150"/>
      <c r="AQ11" s="151"/>
      <c r="AR11" s="150"/>
      <c r="AS11" s="150"/>
    </row>
    <row r="12" spans="1:45" s="126" customFormat="1" ht="34.5" customHeight="1" x14ac:dyDescent="0.35">
      <c r="A12" s="172"/>
      <c r="B12" s="172"/>
      <c r="C12" s="150" t="s">
        <v>10</v>
      </c>
      <c r="D12" s="150"/>
      <c r="E12" s="150"/>
      <c r="F12" s="150"/>
      <c r="G12" s="150"/>
      <c r="H12" s="150"/>
      <c r="I12" s="150"/>
      <c r="J12" s="150"/>
      <c r="K12" s="150"/>
      <c r="L12" s="150"/>
      <c r="M12" s="150"/>
      <c r="N12" s="150"/>
      <c r="O12" s="150"/>
      <c r="P12" s="150"/>
      <c r="Q12" s="150"/>
      <c r="R12" s="150"/>
      <c r="S12" s="150"/>
      <c r="T12" s="150"/>
      <c r="U12" s="150"/>
      <c r="V12" s="150"/>
      <c r="W12" s="150" t="s">
        <v>11</v>
      </c>
      <c r="X12" s="150"/>
      <c r="Y12" s="150"/>
      <c r="Z12" s="150"/>
      <c r="AA12" s="150"/>
      <c r="AB12" s="150"/>
      <c r="AC12" s="177" t="s">
        <v>53</v>
      </c>
      <c r="AD12" s="181"/>
      <c r="AE12" s="178"/>
      <c r="AF12" s="172"/>
      <c r="AG12" s="179"/>
      <c r="AH12" s="177" t="s">
        <v>12</v>
      </c>
      <c r="AI12" s="181"/>
      <c r="AJ12" s="127" t="s">
        <v>13</v>
      </c>
      <c r="AK12" s="128" t="s">
        <v>14</v>
      </c>
      <c r="AL12" s="181" t="s">
        <v>15</v>
      </c>
      <c r="AM12" s="178"/>
      <c r="AN12" s="172" t="s">
        <v>12</v>
      </c>
      <c r="AO12" s="183"/>
      <c r="AP12" s="129" t="s">
        <v>13</v>
      </c>
      <c r="AQ12" s="130" t="s">
        <v>14</v>
      </c>
      <c r="AR12" s="152" t="s">
        <v>15</v>
      </c>
      <c r="AS12" s="150"/>
    </row>
    <row r="13" spans="1:45" s="126" customFormat="1" ht="62.25" customHeight="1" x14ac:dyDescent="0.35">
      <c r="A13" s="172"/>
      <c r="B13" s="172"/>
      <c r="C13" s="150" t="s">
        <v>16</v>
      </c>
      <c r="D13" s="150"/>
      <c r="E13" s="150"/>
      <c r="F13" s="150" t="s">
        <v>17</v>
      </c>
      <c r="G13" s="150"/>
      <c r="H13" s="150"/>
      <c r="I13" s="150"/>
      <c r="J13" s="171" t="s">
        <v>18</v>
      </c>
      <c r="K13" s="174"/>
      <c r="L13" s="152"/>
      <c r="M13" s="150" t="s">
        <v>19</v>
      </c>
      <c r="N13" s="150"/>
      <c r="O13" s="150"/>
      <c r="P13" s="150"/>
      <c r="Q13" s="150" t="s">
        <v>20</v>
      </c>
      <c r="R13" s="150"/>
      <c r="S13" s="150"/>
      <c r="T13" s="150" t="s">
        <v>21</v>
      </c>
      <c r="U13" s="150"/>
      <c r="V13" s="150"/>
      <c r="W13" s="150" t="s">
        <v>22</v>
      </c>
      <c r="X13" s="150"/>
      <c r="Y13" s="150"/>
      <c r="Z13" s="150" t="s">
        <v>23</v>
      </c>
      <c r="AA13" s="150"/>
      <c r="AB13" s="150"/>
      <c r="AC13" s="173"/>
      <c r="AD13" s="182"/>
      <c r="AE13" s="180"/>
      <c r="AF13" s="173"/>
      <c r="AG13" s="180"/>
      <c r="AH13" s="172" t="s">
        <v>40</v>
      </c>
      <c r="AI13" s="183"/>
      <c r="AJ13" s="131" t="s">
        <v>41</v>
      </c>
      <c r="AK13" s="132" t="s">
        <v>42</v>
      </c>
      <c r="AL13" s="133" t="s">
        <v>43</v>
      </c>
      <c r="AM13" s="128" t="s">
        <v>973</v>
      </c>
      <c r="AN13" s="172" t="s">
        <v>40</v>
      </c>
      <c r="AO13" s="183"/>
      <c r="AP13" s="129" t="s">
        <v>41</v>
      </c>
      <c r="AQ13" s="134" t="s">
        <v>42</v>
      </c>
      <c r="AR13" s="135" t="s">
        <v>43</v>
      </c>
      <c r="AS13" s="128" t="s">
        <v>973</v>
      </c>
    </row>
    <row r="14" spans="1:45" s="126" customFormat="1" ht="27.6" customHeight="1" x14ac:dyDescent="0.35">
      <c r="A14" s="172"/>
      <c r="B14" s="172"/>
      <c r="C14" s="150" t="s">
        <v>24</v>
      </c>
      <c r="D14" s="150" t="s">
        <v>25</v>
      </c>
      <c r="E14" s="150" t="s">
        <v>26</v>
      </c>
      <c r="F14" s="150" t="s">
        <v>24</v>
      </c>
      <c r="G14" s="150" t="s">
        <v>25</v>
      </c>
      <c r="H14" s="150" t="s">
        <v>26</v>
      </c>
      <c r="I14" s="150" t="s">
        <v>27</v>
      </c>
      <c r="J14" s="150" t="s">
        <v>24</v>
      </c>
      <c r="K14" s="150" t="s">
        <v>28</v>
      </c>
      <c r="L14" s="150" t="s">
        <v>26</v>
      </c>
      <c r="M14" s="150" t="s">
        <v>24</v>
      </c>
      <c r="N14" s="150" t="s">
        <v>28</v>
      </c>
      <c r="O14" s="150" t="s">
        <v>26</v>
      </c>
      <c r="P14" s="150" t="s">
        <v>27</v>
      </c>
      <c r="Q14" s="150" t="s">
        <v>24</v>
      </c>
      <c r="R14" s="150" t="s">
        <v>28</v>
      </c>
      <c r="S14" s="150" t="s">
        <v>26</v>
      </c>
      <c r="T14" s="150" t="s">
        <v>24</v>
      </c>
      <c r="U14" s="150" t="s">
        <v>28</v>
      </c>
      <c r="V14" s="150" t="s">
        <v>26</v>
      </c>
      <c r="W14" s="150" t="s">
        <v>24</v>
      </c>
      <c r="X14" s="150" t="s">
        <v>25</v>
      </c>
      <c r="Y14" s="150" t="s">
        <v>26</v>
      </c>
      <c r="Z14" s="150" t="s">
        <v>24</v>
      </c>
      <c r="AA14" s="150" t="s">
        <v>28</v>
      </c>
      <c r="AB14" s="150" t="s">
        <v>26</v>
      </c>
      <c r="AC14" s="150" t="s">
        <v>24</v>
      </c>
      <c r="AD14" s="150" t="s">
        <v>25</v>
      </c>
      <c r="AE14" s="150" t="s">
        <v>26</v>
      </c>
      <c r="AF14" s="151" t="s">
        <v>29</v>
      </c>
      <c r="AG14" s="151" t="s">
        <v>30</v>
      </c>
      <c r="AH14" s="150" t="s">
        <v>54</v>
      </c>
      <c r="AI14" s="150" t="s">
        <v>55</v>
      </c>
      <c r="AJ14" s="172"/>
      <c r="AK14" s="153"/>
      <c r="AL14" s="179"/>
      <c r="AM14" s="153"/>
      <c r="AN14" s="151" t="s">
        <v>54</v>
      </c>
      <c r="AO14" s="151" t="s">
        <v>55</v>
      </c>
      <c r="AP14" s="187"/>
      <c r="AQ14" s="175"/>
      <c r="AR14" s="189"/>
      <c r="AS14" s="153"/>
    </row>
    <row r="15" spans="1:45" s="126" customFormat="1" ht="115.5" customHeight="1" x14ac:dyDescent="0.35">
      <c r="A15" s="173"/>
      <c r="B15" s="173"/>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4"/>
      <c r="AG15" s="154"/>
      <c r="AH15" s="150"/>
      <c r="AI15" s="150"/>
      <c r="AJ15" s="173"/>
      <c r="AK15" s="154"/>
      <c r="AL15" s="180"/>
      <c r="AM15" s="154"/>
      <c r="AN15" s="154"/>
      <c r="AO15" s="154"/>
      <c r="AP15" s="188"/>
      <c r="AQ15" s="176"/>
      <c r="AR15" s="190"/>
      <c r="AS15" s="154"/>
    </row>
    <row r="16" spans="1:45" s="126" customFormat="1" ht="27" customHeight="1" x14ac:dyDescent="0.35">
      <c r="A16" s="136">
        <v>1</v>
      </c>
      <c r="B16" s="136">
        <v>2</v>
      </c>
      <c r="C16" s="136">
        <v>3</v>
      </c>
      <c r="D16" s="136">
        <v>4</v>
      </c>
      <c r="E16" s="136">
        <v>5</v>
      </c>
      <c r="F16" s="136">
        <v>6</v>
      </c>
      <c r="G16" s="136">
        <v>7</v>
      </c>
      <c r="H16" s="136">
        <v>8</v>
      </c>
      <c r="I16" s="136">
        <v>9</v>
      </c>
      <c r="J16" s="136">
        <v>10</v>
      </c>
      <c r="K16" s="136">
        <v>11</v>
      </c>
      <c r="L16" s="136">
        <v>12</v>
      </c>
      <c r="M16" s="136">
        <v>13</v>
      </c>
      <c r="N16" s="136">
        <v>14</v>
      </c>
      <c r="O16" s="136">
        <v>15</v>
      </c>
      <c r="P16" s="136">
        <v>16</v>
      </c>
      <c r="Q16" s="136">
        <v>17</v>
      </c>
      <c r="R16" s="136">
        <v>18</v>
      </c>
      <c r="S16" s="136">
        <v>19</v>
      </c>
      <c r="T16" s="136">
        <v>20</v>
      </c>
      <c r="U16" s="136">
        <v>21</v>
      </c>
      <c r="V16" s="136">
        <v>22</v>
      </c>
      <c r="W16" s="136">
        <v>23</v>
      </c>
      <c r="X16" s="136">
        <v>24</v>
      </c>
      <c r="Y16" s="136">
        <v>25</v>
      </c>
      <c r="Z16" s="136">
        <v>26</v>
      </c>
      <c r="AA16" s="136">
        <v>27</v>
      </c>
      <c r="AB16" s="136">
        <v>28</v>
      </c>
      <c r="AC16" s="136">
        <v>29</v>
      </c>
      <c r="AD16" s="136">
        <v>30</v>
      </c>
      <c r="AE16" s="136">
        <v>31</v>
      </c>
      <c r="AF16" s="171">
        <v>33</v>
      </c>
      <c r="AG16" s="152"/>
      <c r="AH16" s="136">
        <v>34</v>
      </c>
      <c r="AI16" s="136">
        <v>35</v>
      </c>
      <c r="AJ16" s="136">
        <v>37</v>
      </c>
      <c r="AK16" s="136">
        <v>38</v>
      </c>
      <c r="AL16" s="136">
        <v>39</v>
      </c>
      <c r="AM16" s="136">
        <v>40</v>
      </c>
      <c r="AN16" s="136">
        <v>41</v>
      </c>
      <c r="AO16" s="136">
        <v>42</v>
      </c>
      <c r="AP16" s="137">
        <v>43</v>
      </c>
      <c r="AQ16" s="137">
        <v>44</v>
      </c>
      <c r="AR16" s="137">
        <v>45</v>
      </c>
      <c r="AS16" s="136">
        <v>46</v>
      </c>
    </row>
    <row r="17" spans="1:48" s="106" customFormat="1" ht="172.5" customHeight="1" x14ac:dyDescent="0.3">
      <c r="A17" s="110" t="s">
        <v>57</v>
      </c>
      <c r="B17" s="111" t="s">
        <v>58</v>
      </c>
      <c r="C17" s="111" t="s">
        <v>59</v>
      </c>
      <c r="D17" s="111" t="s">
        <v>59</v>
      </c>
      <c r="E17" s="111" t="s">
        <v>59</v>
      </c>
      <c r="F17" s="111" t="s">
        <v>59</v>
      </c>
      <c r="G17" s="111" t="s">
        <v>59</v>
      </c>
      <c r="H17" s="111" t="s">
        <v>59</v>
      </c>
      <c r="I17" s="111" t="s">
        <v>59</v>
      </c>
      <c r="J17" s="111" t="s">
        <v>59</v>
      </c>
      <c r="K17" s="111" t="s">
        <v>59</v>
      </c>
      <c r="L17" s="111" t="s">
        <v>59</v>
      </c>
      <c r="M17" s="111" t="s">
        <v>59</v>
      </c>
      <c r="N17" s="111" t="s">
        <v>59</v>
      </c>
      <c r="O17" s="111" t="s">
        <v>59</v>
      </c>
      <c r="P17" s="111" t="s">
        <v>59</v>
      </c>
      <c r="Q17" s="111" t="s">
        <v>59</v>
      </c>
      <c r="R17" s="111" t="s">
        <v>59</v>
      </c>
      <c r="S17" s="111" t="s">
        <v>59</v>
      </c>
      <c r="T17" s="111" t="s">
        <v>59</v>
      </c>
      <c r="U17" s="111" t="s">
        <v>59</v>
      </c>
      <c r="V17" s="111" t="s">
        <v>59</v>
      </c>
      <c r="W17" s="111" t="s">
        <v>59</v>
      </c>
      <c r="X17" s="111" t="s">
        <v>59</v>
      </c>
      <c r="Y17" s="111" t="s">
        <v>59</v>
      </c>
      <c r="Z17" s="111" t="s">
        <v>59</v>
      </c>
      <c r="AA17" s="111" t="s">
        <v>59</v>
      </c>
      <c r="AB17" s="111" t="s">
        <v>59</v>
      </c>
      <c r="AC17" s="111" t="s">
        <v>59</v>
      </c>
      <c r="AD17" s="111" t="s">
        <v>59</v>
      </c>
      <c r="AE17" s="111" t="s">
        <v>59</v>
      </c>
      <c r="AF17" s="111" t="s">
        <v>59</v>
      </c>
      <c r="AG17" s="111" t="s">
        <v>59</v>
      </c>
      <c r="AH17" s="112">
        <v>22013984352.540001</v>
      </c>
      <c r="AI17" s="112">
        <v>21382331610.790001</v>
      </c>
      <c r="AJ17" s="112">
        <v>23364641334.880001</v>
      </c>
      <c r="AK17" s="112">
        <v>23470108038.669998</v>
      </c>
      <c r="AL17" s="112">
        <v>25647098455.779999</v>
      </c>
      <c r="AM17" s="112">
        <v>20610828405.93</v>
      </c>
      <c r="AN17" s="112">
        <v>20546710564.290001</v>
      </c>
      <c r="AO17" s="112">
        <v>20085219081.34</v>
      </c>
      <c r="AP17" s="113">
        <v>21787923080.470001</v>
      </c>
      <c r="AQ17" s="113">
        <v>20934805675.409996</v>
      </c>
      <c r="AR17" s="113">
        <v>23525560628.279999</v>
      </c>
      <c r="AS17" s="112">
        <f>AS19+AS297+AS375+AS432</f>
        <v>20113050857</v>
      </c>
      <c r="AT17" s="114"/>
      <c r="AU17" s="114"/>
      <c r="AV17" s="114"/>
    </row>
    <row r="18" spans="1:48" s="106" customFormat="1" ht="23.25" customHeight="1" x14ac:dyDescent="0.3">
      <c r="A18" s="110" t="s">
        <v>60</v>
      </c>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5"/>
      <c r="AI18" s="115"/>
      <c r="AJ18" s="115"/>
      <c r="AK18" s="115"/>
      <c r="AL18" s="115"/>
      <c r="AM18" s="115"/>
      <c r="AN18" s="115"/>
      <c r="AO18" s="115"/>
      <c r="AP18" s="116"/>
      <c r="AQ18" s="116"/>
      <c r="AR18" s="116"/>
      <c r="AS18" s="115"/>
      <c r="AT18" s="114"/>
    </row>
    <row r="19" spans="1:48" s="106" customFormat="1" ht="90.75" customHeight="1" x14ac:dyDescent="0.3">
      <c r="A19" s="110" t="s">
        <v>57</v>
      </c>
      <c r="B19" s="111" t="s">
        <v>61</v>
      </c>
      <c r="C19" s="111" t="s">
        <v>59</v>
      </c>
      <c r="D19" s="111" t="s">
        <v>59</v>
      </c>
      <c r="E19" s="111" t="s">
        <v>59</v>
      </c>
      <c r="F19" s="111" t="s">
        <v>59</v>
      </c>
      <c r="G19" s="111" t="s">
        <v>59</v>
      </c>
      <c r="H19" s="111" t="s">
        <v>59</v>
      </c>
      <c r="I19" s="111" t="s">
        <v>59</v>
      </c>
      <c r="J19" s="111" t="s">
        <v>59</v>
      </c>
      <c r="K19" s="111" t="s">
        <v>59</v>
      </c>
      <c r="L19" s="111" t="s">
        <v>59</v>
      </c>
      <c r="M19" s="111" t="s">
        <v>59</v>
      </c>
      <c r="N19" s="111" t="s">
        <v>59</v>
      </c>
      <c r="O19" s="111" t="s">
        <v>59</v>
      </c>
      <c r="P19" s="111" t="s">
        <v>59</v>
      </c>
      <c r="Q19" s="111" t="s">
        <v>59</v>
      </c>
      <c r="R19" s="111" t="s">
        <v>59</v>
      </c>
      <c r="S19" s="111" t="s">
        <v>59</v>
      </c>
      <c r="T19" s="111" t="s">
        <v>59</v>
      </c>
      <c r="U19" s="111" t="s">
        <v>59</v>
      </c>
      <c r="V19" s="111" t="s">
        <v>59</v>
      </c>
      <c r="W19" s="111" t="s">
        <v>59</v>
      </c>
      <c r="X19" s="111" t="s">
        <v>59</v>
      </c>
      <c r="Y19" s="111" t="s">
        <v>59</v>
      </c>
      <c r="Z19" s="111" t="s">
        <v>59</v>
      </c>
      <c r="AA19" s="111" t="s">
        <v>59</v>
      </c>
      <c r="AB19" s="111" t="s">
        <v>59</v>
      </c>
      <c r="AC19" s="111" t="s">
        <v>59</v>
      </c>
      <c r="AD19" s="111" t="s">
        <v>59</v>
      </c>
      <c r="AE19" s="111" t="s">
        <v>59</v>
      </c>
      <c r="AF19" s="111" t="s">
        <v>59</v>
      </c>
      <c r="AG19" s="111" t="s">
        <v>59</v>
      </c>
      <c r="AH19" s="112">
        <v>9992169830.7800007</v>
      </c>
      <c r="AI19" s="112">
        <v>9648690305.9300003</v>
      </c>
      <c r="AJ19" s="112">
        <v>10668768975.17</v>
      </c>
      <c r="AK19" s="112">
        <v>11201510586.709999</v>
      </c>
      <c r="AL19" s="112">
        <v>13442425783.790001</v>
      </c>
      <c r="AM19" s="112">
        <f>7863666554.91+567765565.29+17641168.87-38292874.43</f>
        <v>8410780414.6399994</v>
      </c>
      <c r="AN19" s="112">
        <v>8721558670.2299995</v>
      </c>
      <c r="AO19" s="112">
        <v>8486883810.8999996</v>
      </c>
      <c r="AP19" s="113">
        <v>9220320604.3400002</v>
      </c>
      <c r="AQ19" s="113">
        <v>8786487679.75</v>
      </c>
      <c r="AR19" s="113">
        <v>11429070301.370001</v>
      </c>
      <c r="AS19" s="112">
        <f>SUM(AS21:AS296)</f>
        <v>8100151384.6500006</v>
      </c>
      <c r="AT19" s="114"/>
      <c r="AU19" s="114"/>
    </row>
    <row r="20" spans="1:48" s="106" customFormat="1" ht="24.75" customHeight="1" x14ac:dyDescent="0.3">
      <c r="A20" s="110" t="s">
        <v>60</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5"/>
      <c r="AI20" s="115"/>
      <c r="AJ20" s="115"/>
      <c r="AK20" s="115"/>
      <c r="AL20" s="115"/>
      <c r="AM20" s="115"/>
      <c r="AN20" s="115"/>
      <c r="AO20" s="115"/>
      <c r="AP20" s="116"/>
      <c r="AQ20" s="116"/>
      <c r="AR20" s="116"/>
      <c r="AS20" s="115"/>
      <c r="AT20" s="114"/>
    </row>
    <row r="21" spans="1:48" s="106" customFormat="1" ht="206.25" x14ac:dyDescent="0.3">
      <c r="A21" s="162" t="s">
        <v>62</v>
      </c>
      <c r="B21" s="161" t="s">
        <v>63</v>
      </c>
      <c r="C21" s="111" t="s">
        <v>64</v>
      </c>
      <c r="D21" s="111" t="s">
        <v>65</v>
      </c>
      <c r="E21" s="111" t="s">
        <v>66</v>
      </c>
      <c r="F21" s="111"/>
      <c r="G21" s="111"/>
      <c r="H21" s="111"/>
      <c r="I21" s="111"/>
      <c r="J21" s="111"/>
      <c r="K21" s="111"/>
      <c r="L21" s="111"/>
      <c r="M21" s="111"/>
      <c r="N21" s="111"/>
      <c r="O21" s="111"/>
      <c r="P21" s="111"/>
      <c r="Q21" s="111"/>
      <c r="R21" s="111"/>
      <c r="S21" s="111"/>
      <c r="T21" s="111"/>
      <c r="U21" s="111"/>
      <c r="V21" s="111"/>
      <c r="W21" s="111"/>
      <c r="X21" s="111"/>
      <c r="Y21" s="111"/>
      <c r="Z21" s="111" t="s">
        <v>67</v>
      </c>
      <c r="AA21" s="111" t="s">
        <v>68</v>
      </c>
      <c r="AB21" s="111" t="s">
        <v>69</v>
      </c>
      <c r="AC21" s="111" t="s">
        <v>70</v>
      </c>
      <c r="AD21" s="111" t="s">
        <v>71</v>
      </c>
      <c r="AE21" s="111" t="s">
        <v>72</v>
      </c>
      <c r="AF21" s="161" t="s">
        <v>1218</v>
      </c>
      <c r="AG21" s="161" t="s">
        <v>1219</v>
      </c>
      <c r="AH21" s="146">
        <v>18165934.420000002</v>
      </c>
      <c r="AI21" s="146">
        <v>2833800</v>
      </c>
      <c r="AJ21" s="139">
        <v>215860872.37</v>
      </c>
      <c r="AK21" s="146">
        <v>510207311.06999999</v>
      </c>
      <c r="AL21" s="146">
        <v>3285476508.5999999</v>
      </c>
      <c r="AM21" s="139">
        <f>150412151.77+567765565.29</f>
        <v>718177717.05999994</v>
      </c>
      <c r="AN21" s="146">
        <v>18165934.420000002</v>
      </c>
      <c r="AO21" s="146">
        <v>2833800</v>
      </c>
      <c r="AP21" s="147">
        <v>215860872.37</v>
      </c>
      <c r="AQ21" s="147">
        <v>510207311.06999999</v>
      </c>
      <c r="AR21" s="147">
        <v>3285476508.5999999</v>
      </c>
      <c r="AS21" s="139">
        <f>AM21</f>
        <v>718177717.05999994</v>
      </c>
      <c r="AT21" s="114"/>
    </row>
    <row r="22" spans="1:48" s="106" customFormat="1" ht="75" x14ac:dyDescent="0.3">
      <c r="A22" s="162" t="s">
        <v>62</v>
      </c>
      <c r="B22" s="161" t="s">
        <v>63</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t="s">
        <v>75</v>
      </c>
      <c r="AD22" s="111" t="s">
        <v>76</v>
      </c>
      <c r="AE22" s="111" t="s">
        <v>77</v>
      </c>
      <c r="AF22" s="161" t="s">
        <v>74</v>
      </c>
      <c r="AG22" s="161" t="s">
        <v>74</v>
      </c>
      <c r="AH22" s="146">
        <v>0</v>
      </c>
      <c r="AI22" s="146">
        <v>2833800</v>
      </c>
      <c r="AJ22" s="140"/>
      <c r="AK22" s="146">
        <v>498017341.05000001</v>
      </c>
      <c r="AL22" s="146">
        <v>3283158331.5900002</v>
      </c>
      <c r="AM22" s="140"/>
      <c r="AN22" s="146">
        <v>0</v>
      </c>
      <c r="AO22" s="146">
        <v>2833800</v>
      </c>
      <c r="AP22" s="148"/>
      <c r="AQ22" s="148"/>
      <c r="AR22" s="148"/>
      <c r="AS22" s="140"/>
      <c r="AT22" s="114"/>
    </row>
    <row r="23" spans="1:48" s="106" customFormat="1" ht="112.5" x14ac:dyDescent="0.3">
      <c r="A23" s="162" t="s">
        <v>62</v>
      </c>
      <c r="B23" s="161" t="s">
        <v>63</v>
      </c>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t="s">
        <v>78</v>
      </c>
      <c r="AD23" s="111" t="s">
        <v>79</v>
      </c>
      <c r="AE23" s="111" t="s">
        <v>80</v>
      </c>
      <c r="AF23" s="161" t="s">
        <v>74</v>
      </c>
      <c r="AG23" s="161" t="s">
        <v>74</v>
      </c>
      <c r="AH23" s="146">
        <v>0</v>
      </c>
      <c r="AI23" s="146">
        <v>2833800</v>
      </c>
      <c r="AJ23" s="140"/>
      <c r="AK23" s="146">
        <v>498017341.05000001</v>
      </c>
      <c r="AL23" s="146">
        <v>3283158331.5900002</v>
      </c>
      <c r="AM23" s="140"/>
      <c r="AN23" s="146">
        <v>0</v>
      </c>
      <c r="AO23" s="146">
        <v>2833800</v>
      </c>
      <c r="AP23" s="148"/>
      <c r="AQ23" s="148"/>
      <c r="AR23" s="148"/>
      <c r="AS23" s="140"/>
      <c r="AT23" s="114"/>
    </row>
    <row r="24" spans="1:48" s="106" customFormat="1" ht="112.5" x14ac:dyDescent="0.3">
      <c r="A24" s="162" t="s">
        <v>62</v>
      </c>
      <c r="B24" s="161" t="s">
        <v>63</v>
      </c>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t="s">
        <v>81</v>
      </c>
      <c r="AD24" s="111" t="s">
        <v>68</v>
      </c>
      <c r="AE24" s="111" t="s">
        <v>69</v>
      </c>
      <c r="AF24" s="161" t="s">
        <v>74</v>
      </c>
      <c r="AG24" s="161" t="s">
        <v>74</v>
      </c>
      <c r="AH24" s="146">
        <v>0</v>
      </c>
      <c r="AI24" s="146">
        <v>2833800</v>
      </c>
      <c r="AJ24" s="140"/>
      <c r="AK24" s="146">
        <v>498017341.05000001</v>
      </c>
      <c r="AL24" s="146">
        <v>3283158331.5900002</v>
      </c>
      <c r="AM24" s="140"/>
      <c r="AN24" s="146">
        <v>0</v>
      </c>
      <c r="AO24" s="146">
        <v>2833800</v>
      </c>
      <c r="AP24" s="148"/>
      <c r="AQ24" s="148"/>
      <c r="AR24" s="148"/>
      <c r="AS24" s="140"/>
      <c r="AT24" s="114"/>
    </row>
    <row r="25" spans="1:48" s="106" customFormat="1" ht="168.75" x14ac:dyDescent="0.3">
      <c r="A25" s="162" t="s">
        <v>62</v>
      </c>
      <c r="B25" s="161" t="s">
        <v>63</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t="s">
        <v>82</v>
      </c>
      <c r="AD25" s="111" t="s">
        <v>68</v>
      </c>
      <c r="AE25" s="111" t="s">
        <v>83</v>
      </c>
      <c r="AF25" s="161" t="s">
        <v>74</v>
      </c>
      <c r="AG25" s="161" t="s">
        <v>74</v>
      </c>
      <c r="AH25" s="146">
        <v>0</v>
      </c>
      <c r="AI25" s="146">
        <v>2833800</v>
      </c>
      <c r="AJ25" s="141"/>
      <c r="AK25" s="146">
        <v>498017341.05000001</v>
      </c>
      <c r="AL25" s="146">
        <v>3283158331.5900002</v>
      </c>
      <c r="AM25" s="141"/>
      <c r="AN25" s="146">
        <v>0</v>
      </c>
      <c r="AO25" s="146">
        <v>2833800</v>
      </c>
      <c r="AP25" s="149"/>
      <c r="AQ25" s="149"/>
      <c r="AR25" s="149"/>
      <c r="AS25" s="141"/>
      <c r="AT25" s="114"/>
    </row>
    <row r="26" spans="1:48" s="106" customFormat="1" ht="300" x14ac:dyDescent="0.3">
      <c r="A26" s="162" t="s">
        <v>84</v>
      </c>
      <c r="B26" s="161" t="s">
        <v>85</v>
      </c>
      <c r="C26" s="111" t="s">
        <v>1028</v>
      </c>
      <c r="D26" s="111" t="s">
        <v>87</v>
      </c>
      <c r="E26" s="111" t="s">
        <v>88</v>
      </c>
      <c r="F26" s="111"/>
      <c r="G26" s="111"/>
      <c r="H26" s="111"/>
      <c r="I26" s="111"/>
      <c r="J26" s="111"/>
      <c r="K26" s="111"/>
      <c r="L26" s="111"/>
      <c r="M26" s="111"/>
      <c r="N26" s="111"/>
      <c r="O26" s="111"/>
      <c r="P26" s="111"/>
      <c r="Q26" s="111"/>
      <c r="R26" s="111"/>
      <c r="S26" s="111"/>
      <c r="T26" s="111"/>
      <c r="U26" s="111"/>
      <c r="V26" s="111"/>
      <c r="W26" s="111" t="s">
        <v>89</v>
      </c>
      <c r="X26" s="111" t="s">
        <v>90</v>
      </c>
      <c r="Y26" s="111" t="s">
        <v>91</v>
      </c>
      <c r="Z26" s="117" t="s">
        <v>92</v>
      </c>
      <c r="AA26" s="111" t="s">
        <v>68</v>
      </c>
      <c r="AB26" s="111" t="s">
        <v>80</v>
      </c>
      <c r="AC26" s="111" t="s">
        <v>93</v>
      </c>
      <c r="AD26" s="111" t="s">
        <v>94</v>
      </c>
      <c r="AE26" s="111" t="s">
        <v>72</v>
      </c>
      <c r="AF26" s="161" t="s">
        <v>1220</v>
      </c>
      <c r="AG26" s="161" t="s">
        <v>1221</v>
      </c>
      <c r="AH26" s="146">
        <v>110580501.56999999</v>
      </c>
      <c r="AI26" s="146">
        <v>90324713.159999996</v>
      </c>
      <c r="AJ26" s="139">
        <v>131642201.84999999</v>
      </c>
      <c r="AK26" s="146">
        <v>115560514.20999999</v>
      </c>
      <c r="AL26" s="146">
        <v>105957577.52</v>
      </c>
      <c r="AM26" s="139">
        <v>18930922.98</v>
      </c>
      <c r="AN26" s="146">
        <v>107168318.66</v>
      </c>
      <c r="AO26" s="146">
        <v>87137659.290000007</v>
      </c>
      <c r="AP26" s="147">
        <f>131642201.85-Лист6!D2</f>
        <v>116492932.53999999</v>
      </c>
      <c r="AQ26" s="147">
        <f>115560514.21-Лист6!E2</f>
        <v>106197875.3</v>
      </c>
      <c r="AR26" s="147">
        <v>105957577.52</v>
      </c>
      <c r="AS26" s="139">
        <f>AM26</f>
        <v>18930922.98</v>
      </c>
      <c r="AT26" s="114"/>
    </row>
    <row r="27" spans="1:48" s="106" customFormat="1" ht="131.25" x14ac:dyDescent="0.3">
      <c r="A27" s="162" t="s">
        <v>84</v>
      </c>
      <c r="B27" s="161" t="s">
        <v>85</v>
      </c>
      <c r="C27" s="111" t="s">
        <v>1029</v>
      </c>
      <c r="D27" s="111" t="s">
        <v>68</v>
      </c>
      <c r="E27" s="111" t="s">
        <v>96</v>
      </c>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t="s">
        <v>70</v>
      </c>
      <c r="AD27" s="111" t="s">
        <v>97</v>
      </c>
      <c r="AE27" s="111" t="s">
        <v>72</v>
      </c>
      <c r="AF27" s="161" t="s">
        <v>74</v>
      </c>
      <c r="AG27" s="161" t="s">
        <v>74</v>
      </c>
      <c r="AH27" s="146">
        <v>0</v>
      </c>
      <c r="AI27" s="146">
        <v>90324713.159999996</v>
      </c>
      <c r="AJ27" s="140"/>
      <c r="AK27" s="146">
        <v>115656695.7</v>
      </c>
      <c r="AL27" s="146">
        <v>105994978.73</v>
      </c>
      <c r="AM27" s="140"/>
      <c r="AN27" s="146">
        <v>0</v>
      </c>
      <c r="AO27" s="146">
        <v>87137659.290000007</v>
      </c>
      <c r="AP27" s="148"/>
      <c r="AQ27" s="148"/>
      <c r="AR27" s="148"/>
      <c r="AS27" s="140"/>
      <c r="AT27" s="114"/>
    </row>
    <row r="28" spans="1:48" s="106" customFormat="1" ht="187.5" x14ac:dyDescent="0.3">
      <c r="A28" s="162" t="s">
        <v>84</v>
      </c>
      <c r="B28" s="161" t="s">
        <v>85</v>
      </c>
      <c r="C28" s="111" t="s">
        <v>98</v>
      </c>
      <c r="D28" s="111" t="s">
        <v>68</v>
      </c>
      <c r="E28" s="111" t="s">
        <v>99</v>
      </c>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7" t="s">
        <v>100</v>
      </c>
      <c r="AD28" s="111" t="s">
        <v>68</v>
      </c>
      <c r="AE28" s="111" t="s">
        <v>101</v>
      </c>
      <c r="AF28" s="161" t="s">
        <v>74</v>
      </c>
      <c r="AG28" s="161" t="s">
        <v>74</v>
      </c>
      <c r="AH28" s="146">
        <v>0</v>
      </c>
      <c r="AI28" s="146">
        <v>90324713.159999996</v>
      </c>
      <c r="AJ28" s="140"/>
      <c r="AK28" s="146">
        <v>115656695.7</v>
      </c>
      <c r="AL28" s="146">
        <v>105994978.73</v>
      </c>
      <c r="AM28" s="140"/>
      <c r="AN28" s="146">
        <v>0</v>
      </c>
      <c r="AO28" s="146">
        <v>87137659.290000007</v>
      </c>
      <c r="AP28" s="148"/>
      <c r="AQ28" s="148"/>
      <c r="AR28" s="148"/>
      <c r="AS28" s="140"/>
      <c r="AT28" s="114"/>
    </row>
    <row r="29" spans="1:48" s="106" customFormat="1" ht="281.25" x14ac:dyDescent="0.3">
      <c r="A29" s="162" t="s">
        <v>84</v>
      </c>
      <c r="B29" s="161" t="s">
        <v>85</v>
      </c>
      <c r="C29" s="111" t="s">
        <v>102</v>
      </c>
      <c r="D29" s="111" t="s">
        <v>103</v>
      </c>
      <c r="E29" s="111" t="s">
        <v>104</v>
      </c>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7" t="s">
        <v>105</v>
      </c>
      <c r="AD29" s="111" t="s">
        <v>68</v>
      </c>
      <c r="AE29" s="111" t="s">
        <v>106</v>
      </c>
      <c r="AF29" s="161" t="s">
        <v>74</v>
      </c>
      <c r="AG29" s="161" t="s">
        <v>74</v>
      </c>
      <c r="AH29" s="146">
        <v>0</v>
      </c>
      <c r="AI29" s="146">
        <v>90324713.159999996</v>
      </c>
      <c r="AJ29" s="140"/>
      <c r="AK29" s="146">
        <v>115656695.7</v>
      </c>
      <c r="AL29" s="146">
        <v>105994978.73</v>
      </c>
      <c r="AM29" s="140"/>
      <c r="AN29" s="146">
        <v>0</v>
      </c>
      <c r="AO29" s="146">
        <v>87137659.290000007</v>
      </c>
      <c r="AP29" s="148"/>
      <c r="AQ29" s="148"/>
      <c r="AR29" s="148"/>
      <c r="AS29" s="140"/>
      <c r="AT29" s="114"/>
    </row>
    <row r="30" spans="1:48" s="106" customFormat="1" ht="168.75" x14ac:dyDescent="0.3">
      <c r="A30" s="162" t="s">
        <v>84</v>
      </c>
      <c r="B30" s="161" t="s">
        <v>85</v>
      </c>
      <c r="C30" s="111" t="s">
        <v>107</v>
      </c>
      <c r="D30" s="111" t="s">
        <v>68</v>
      </c>
      <c r="E30" s="111" t="s">
        <v>108</v>
      </c>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t="s">
        <v>109</v>
      </c>
      <c r="AD30" s="111" t="s">
        <v>110</v>
      </c>
      <c r="AE30" s="111" t="s">
        <v>111</v>
      </c>
      <c r="AF30" s="161" t="s">
        <v>74</v>
      </c>
      <c r="AG30" s="161" t="s">
        <v>74</v>
      </c>
      <c r="AH30" s="146">
        <v>0</v>
      </c>
      <c r="AI30" s="146">
        <v>90324713.159999996</v>
      </c>
      <c r="AJ30" s="140"/>
      <c r="AK30" s="146">
        <v>115656695.7</v>
      </c>
      <c r="AL30" s="146">
        <v>105994978.73</v>
      </c>
      <c r="AM30" s="140"/>
      <c r="AN30" s="146">
        <v>0</v>
      </c>
      <c r="AO30" s="146">
        <v>87137659.290000007</v>
      </c>
      <c r="AP30" s="148"/>
      <c r="AQ30" s="148"/>
      <c r="AR30" s="148"/>
      <c r="AS30" s="140"/>
      <c r="AT30" s="114"/>
    </row>
    <row r="31" spans="1:48" s="106" customFormat="1" ht="187.5" x14ac:dyDescent="0.3">
      <c r="A31" s="162" t="s">
        <v>84</v>
      </c>
      <c r="B31" s="161" t="s">
        <v>85</v>
      </c>
      <c r="C31" s="111" t="s">
        <v>64</v>
      </c>
      <c r="D31" s="111" t="s">
        <v>112</v>
      </c>
      <c r="E31" s="111" t="s">
        <v>66</v>
      </c>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t="s">
        <v>113</v>
      </c>
      <c r="AD31" s="111" t="s">
        <v>114</v>
      </c>
      <c r="AE31" s="111" t="s">
        <v>115</v>
      </c>
      <c r="AF31" s="161" t="s">
        <v>74</v>
      </c>
      <c r="AG31" s="161" t="s">
        <v>74</v>
      </c>
      <c r="AH31" s="146">
        <v>0</v>
      </c>
      <c r="AI31" s="146">
        <v>90324713.159999996</v>
      </c>
      <c r="AJ31" s="140"/>
      <c r="AK31" s="146">
        <v>115656695.7</v>
      </c>
      <c r="AL31" s="146">
        <v>105994978.73</v>
      </c>
      <c r="AM31" s="140"/>
      <c r="AN31" s="146">
        <v>0</v>
      </c>
      <c r="AO31" s="146">
        <v>87137659.290000007</v>
      </c>
      <c r="AP31" s="148"/>
      <c r="AQ31" s="148"/>
      <c r="AR31" s="148"/>
      <c r="AS31" s="140"/>
      <c r="AT31" s="114"/>
    </row>
    <row r="32" spans="1:48" s="106" customFormat="1" ht="206.25" x14ac:dyDescent="0.3">
      <c r="A32" s="162" t="s">
        <v>84</v>
      </c>
      <c r="B32" s="161" t="s">
        <v>85</v>
      </c>
      <c r="C32" s="111" t="s">
        <v>116</v>
      </c>
      <c r="D32" s="111" t="s">
        <v>68</v>
      </c>
      <c r="E32" s="111" t="s">
        <v>117</v>
      </c>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7" t="s">
        <v>118</v>
      </c>
      <c r="AD32" s="111" t="s">
        <v>119</v>
      </c>
      <c r="AE32" s="111" t="s">
        <v>120</v>
      </c>
      <c r="AF32" s="161" t="s">
        <v>74</v>
      </c>
      <c r="AG32" s="161" t="s">
        <v>74</v>
      </c>
      <c r="AH32" s="146">
        <v>0</v>
      </c>
      <c r="AI32" s="146">
        <v>90324713.159999996</v>
      </c>
      <c r="AJ32" s="140"/>
      <c r="AK32" s="146">
        <v>115656695.7</v>
      </c>
      <c r="AL32" s="146">
        <v>105994978.73</v>
      </c>
      <c r="AM32" s="140"/>
      <c r="AN32" s="146">
        <v>0</v>
      </c>
      <c r="AO32" s="146">
        <v>87137659.290000007</v>
      </c>
      <c r="AP32" s="148"/>
      <c r="AQ32" s="148"/>
      <c r="AR32" s="148"/>
      <c r="AS32" s="140"/>
      <c r="AT32" s="114"/>
    </row>
    <row r="33" spans="1:46" s="106" customFormat="1" ht="281.25" x14ac:dyDescent="0.3">
      <c r="A33" s="162" t="s">
        <v>84</v>
      </c>
      <c r="B33" s="161" t="s">
        <v>85</v>
      </c>
      <c r="C33" s="111" t="s">
        <v>121</v>
      </c>
      <c r="D33" s="111" t="s">
        <v>68</v>
      </c>
      <c r="E33" s="111" t="s">
        <v>122</v>
      </c>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t="s">
        <v>123</v>
      </c>
      <c r="AD33" s="111" t="s">
        <v>119</v>
      </c>
      <c r="AE33" s="111" t="s">
        <v>124</v>
      </c>
      <c r="AF33" s="161" t="s">
        <v>74</v>
      </c>
      <c r="AG33" s="161" t="s">
        <v>74</v>
      </c>
      <c r="AH33" s="146">
        <v>0</v>
      </c>
      <c r="AI33" s="146">
        <v>90324713.159999996</v>
      </c>
      <c r="AJ33" s="140"/>
      <c r="AK33" s="146">
        <v>115656695.7</v>
      </c>
      <c r="AL33" s="146">
        <v>105994978.73</v>
      </c>
      <c r="AM33" s="140"/>
      <c r="AN33" s="146">
        <v>0</v>
      </c>
      <c r="AO33" s="146">
        <v>87137659.290000007</v>
      </c>
      <c r="AP33" s="148"/>
      <c r="AQ33" s="148"/>
      <c r="AR33" s="148"/>
      <c r="AS33" s="140"/>
      <c r="AT33" s="114"/>
    </row>
    <row r="34" spans="1:46" s="106" customFormat="1" ht="187.5" x14ac:dyDescent="0.3">
      <c r="A34" s="162" t="s">
        <v>84</v>
      </c>
      <c r="B34" s="161" t="s">
        <v>85</v>
      </c>
      <c r="C34" s="111" t="s">
        <v>125</v>
      </c>
      <c r="D34" s="111" t="s">
        <v>68</v>
      </c>
      <c r="E34" s="111" t="s">
        <v>126</v>
      </c>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7" t="s">
        <v>127</v>
      </c>
      <c r="AD34" s="111" t="s">
        <v>68</v>
      </c>
      <c r="AE34" s="111" t="s">
        <v>128</v>
      </c>
      <c r="AF34" s="161" t="s">
        <v>74</v>
      </c>
      <c r="AG34" s="161" t="s">
        <v>74</v>
      </c>
      <c r="AH34" s="146">
        <v>0</v>
      </c>
      <c r="AI34" s="146">
        <v>90324713.159999996</v>
      </c>
      <c r="AJ34" s="140"/>
      <c r="AK34" s="146">
        <v>115656695.7</v>
      </c>
      <c r="AL34" s="146">
        <v>105994978.73</v>
      </c>
      <c r="AM34" s="140"/>
      <c r="AN34" s="146">
        <v>0</v>
      </c>
      <c r="AO34" s="146">
        <v>87137659.290000007</v>
      </c>
      <c r="AP34" s="148"/>
      <c r="AQ34" s="148"/>
      <c r="AR34" s="148"/>
      <c r="AS34" s="140"/>
      <c r="AT34" s="114"/>
    </row>
    <row r="35" spans="1:46" s="106" customFormat="1" ht="243.75" x14ac:dyDescent="0.3">
      <c r="A35" s="162" t="s">
        <v>84</v>
      </c>
      <c r="B35" s="161" t="s">
        <v>85</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7" t="s">
        <v>129</v>
      </c>
      <c r="AD35" s="111" t="s">
        <v>68</v>
      </c>
      <c r="AE35" s="111" t="s">
        <v>130</v>
      </c>
      <c r="AF35" s="161" t="s">
        <v>74</v>
      </c>
      <c r="AG35" s="161" t="s">
        <v>74</v>
      </c>
      <c r="AH35" s="146">
        <v>0</v>
      </c>
      <c r="AI35" s="146">
        <v>90324713.159999996</v>
      </c>
      <c r="AJ35" s="140"/>
      <c r="AK35" s="146">
        <v>115656695.7</v>
      </c>
      <c r="AL35" s="146">
        <v>105994978.73</v>
      </c>
      <c r="AM35" s="140"/>
      <c r="AN35" s="146">
        <v>0</v>
      </c>
      <c r="AO35" s="146">
        <v>87137659.290000007</v>
      </c>
      <c r="AP35" s="148"/>
      <c r="AQ35" s="148"/>
      <c r="AR35" s="148"/>
      <c r="AS35" s="140"/>
      <c r="AT35" s="114"/>
    </row>
    <row r="36" spans="1:46" s="106" customFormat="1" ht="112.5" x14ac:dyDescent="0.3">
      <c r="A36" s="162" t="s">
        <v>84</v>
      </c>
      <c r="B36" s="161" t="s">
        <v>85</v>
      </c>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t="s">
        <v>131</v>
      </c>
      <c r="AD36" s="111" t="s">
        <v>68</v>
      </c>
      <c r="AE36" s="111" t="s">
        <v>132</v>
      </c>
      <c r="AF36" s="161" t="s">
        <v>74</v>
      </c>
      <c r="AG36" s="161" t="s">
        <v>74</v>
      </c>
      <c r="AH36" s="146">
        <v>0</v>
      </c>
      <c r="AI36" s="146">
        <v>90324713.159999996</v>
      </c>
      <c r="AJ36" s="140"/>
      <c r="AK36" s="146">
        <v>115656695.7</v>
      </c>
      <c r="AL36" s="146">
        <v>105994978.73</v>
      </c>
      <c r="AM36" s="140"/>
      <c r="AN36" s="146">
        <v>0</v>
      </c>
      <c r="AO36" s="146">
        <v>87137659.290000007</v>
      </c>
      <c r="AP36" s="148"/>
      <c r="AQ36" s="148"/>
      <c r="AR36" s="148"/>
      <c r="AS36" s="140"/>
      <c r="AT36" s="114"/>
    </row>
    <row r="37" spans="1:46" s="106" customFormat="1" ht="131.25" x14ac:dyDescent="0.3">
      <c r="A37" s="162" t="s">
        <v>84</v>
      </c>
      <c r="B37" s="161" t="s">
        <v>85</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t="s">
        <v>133</v>
      </c>
      <c r="AD37" s="111" t="s">
        <v>68</v>
      </c>
      <c r="AE37" s="111" t="s">
        <v>132</v>
      </c>
      <c r="AF37" s="161" t="s">
        <v>74</v>
      </c>
      <c r="AG37" s="161" t="s">
        <v>74</v>
      </c>
      <c r="AH37" s="146">
        <v>0</v>
      </c>
      <c r="AI37" s="146">
        <v>90324713.159999996</v>
      </c>
      <c r="AJ37" s="140"/>
      <c r="AK37" s="146">
        <v>115656695.7</v>
      </c>
      <c r="AL37" s="146">
        <v>105994978.73</v>
      </c>
      <c r="AM37" s="140"/>
      <c r="AN37" s="146">
        <v>0</v>
      </c>
      <c r="AO37" s="146">
        <v>87137659.290000007</v>
      </c>
      <c r="AP37" s="148"/>
      <c r="AQ37" s="148"/>
      <c r="AR37" s="148"/>
      <c r="AS37" s="140"/>
      <c r="AT37" s="114"/>
    </row>
    <row r="38" spans="1:46" s="106" customFormat="1" ht="150" x14ac:dyDescent="0.3">
      <c r="A38" s="162" t="s">
        <v>84</v>
      </c>
      <c r="B38" s="161" t="s">
        <v>85</v>
      </c>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t="s">
        <v>134</v>
      </c>
      <c r="AD38" s="111" t="s">
        <v>68</v>
      </c>
      <c r="AE38" s="111" t="s">
        <v>132</v>
      </c>
      <c r="AF38" s="161" t="s">
        <v>74</v>
      </c>
      <c r="AG38" s="161" t="s">
        <v>74</v>
      </c>
      <c r="AH38" s="146">
        <v>0</v>
      </c>
      <c r="AI38" s="146">
        <v>90324713.159999996</v>
      </c>
      <c r="AJ38" s="140"/>
      <c r="AK38" s="146">
        <v>115656695.7</v>
      </c>
      <c r="AL38" s="146">
        <v>105994978.73</v>
      </c>
      <c r="AM38" s="140"/>
      <c r="AN38" s="146">
        <v>0</v>
      </c>
      <c r="AO38" s="146">
        <v>87137659.290000007</v>
      </c>
      <c r="AP38" s="148"/>
      <c r="AQ38" s="148"/>
      <c r="AR38" s="148"/>
      <c r="AS38" s="140"/>
      <c r="AT38" s="114"/>
    </row>
    <row r="39" spans="1:46" s="106" customFormat="1" ht="131.25" x14ac:dyDescent="0.3">
      <c r="A39" s="162" t="s">
        <v>84</v>
      </c>
      <c r="B39" s="161" t="s">
        <v>85</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t="s">
        <v>135</v>
      </c>
      <c r="AD39" s="111" t="s">
        <v>68</v>
      </c>
      <c r="AE39" s="111" t="s">
        <v>69</v>
      </c>
      <c r="AF39" s="161" t="s">
        <v>74</v>
      </c>
      <c r="AG39" s="161" t="s">
        <v>74</v>
      </c>
      <c r="AH39" s="146">
        <v>0</v>
      </c>
      <c r="AI39" s="146">
        <v>90324713.159999996</v>
      </c>
      <c r="AJ39" s="140"/>
      <c r="AK39" s="146">
        <v>115656695.7</v>
      </c>
      <c r="AL39" s="146">
        <v>105994978.73</v>
      </c>
      <c r="AM39" s="140"/>
      <c r="AN39" s="146">
        <v>0</v>
      </c>
      <c r="AO39" s="146">
        <v>87137659.290000007</v>
      </c>
      <c r="AP39" s="148"/>
      <c r="AQ39" s="148"/>
      <c r="AR39" s="148"/>
      <c r="AS39" s="140"/>
      <c r="AT39" s="114"/>
    </row>
    <row r="40" spans="1:46" s="106" customFormat="1" ht="131.25" x14ac:dyDescent="0.3">
      <c r="A40" s="162" t="s">
        <v>84</v>
      </c>
      <c r="B40" s="161" t="s">
        <v>85</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t="s">
        <v>136</v>
      </c>
      <c r="AD40" s="111" t="s">
        <v>68</v>
      </c>
      <c r="AE40" s="111" t="s">
        <v>132</v>
      </c>
      <c r="AF40" s="161" t="s">
        <v>74</v>
      </c>
      <c r="AG40" s="161" t="s">
        <v>74</v>
      </c>
      <c r="AH40" s="146">
        <v>0</v>
      </c>
      <c r="AI40" s="146">
        <v>90324713.159999996</v>
      </c>
      <c r="AJ40" s="141"/>
      <c r="AK40" s="146">
        <v>115656695.7</v>
      </c>
      <c r="AL40" s="146">
        <v>105994978.73</v>
      </c>
      <c r="AM40" s="141"/>
      <c r="AN40" s="146">
        <v>0</v>
      </c>
      <c r="AO40" s="146">
        <v>87137659.290000007</v>
      </c>
      <c r="AP40" s="149"/>
      <c r="AQ40" s="149"/>
      <c r="AR40" s="149"/>
      <c r="AS40" s="141"/>
      <c r="AT40" s="114"/>
    </row>
    <row r="41" spans="1:46" s="106" customFormat="1" ht="225" x14ac:dyDescent="0.3">
      <c r="A41" s="162" t="s">
        <v>137</v>
      </c>
      <c r="B41" s="161" t="s">
        <v>138</v>
      </c>
      <c r="C41" s="111" t="s">
        <v>139</v>
      </c>
      <c r="D41" s="111" t="s">
        <v>140</v>
      </c>
      <c r="E41" s="111" t="s">
        <v>141</v>
      </c>
      <c r="F41" s="111"/>
      <c r="G41" s="111"/>
      <c r="H41" s="111"/>
      <c r="I41" s="111"/>
      <c r="J41" s="111"/>
      <c r="K41" s="111"/>
      <c r="L41" s="111"/>
      <c r="M41" s="111"/>
      <c r="N41" s="111"/>
      <c r="O41" s="111"/>
      <c r="P41" s="111"/>
      <c r="Q41" s="111"/>
      <c r="R41" s="111"/>
      <c r="S41" s="111"/>
      <c r="T41" s="111"/>
      <c r="U41" s="111"/>
      <c r="V41" s="111"/>
      <c r="W41" s="111"/>
      <c r="X41" s="111"/>
      <c r="Y41" s="111"/>
      <c r="Z41" s="111" t="s">
        <v>142</v>
      </c>
      <c r="AA41" s="111" t="s">
        <v>143</v>
      </c>
      <c r="AB41" s="111" t="s">
        <v>69</v>
      </c>
      <c r="AC41" s="111" t="s">
        <v>70</v>
      </c>
      <c r="AD41" s="111" t="s">
        <v>144</v>
      </c>
      <c r="AE41" s="111" t="s">
        <v>72</v>
      </c>
      <c r="AF41" s="161" t="s">
        <v>1222</v>
      </c>
      <c r="AG41" s="161" t="s">
        <v>1223</v>
      </c>
      <c r="AH41" s="146">
        <v>51334265.719999999</v>
      </c>
      <c r="AI41" s="146">
        <v>50699779.82</v>
      </c>
      <c r="AJ41" s="139">
        <v>78994488.709999993</v>
      </c>
      <c r="AK41" s="146">
        <v>58471815.640000001</v>
      </c>
      <c r="AL41" s="146">
        <v>29170351.789999999</v>
      </c>
      <c r="AM41" s="139">
        <v>16543177.939999999</v>
      </c>
      <c r="AN41" s="146">
        <v>42960383.229999997</v>
      </c>
      <c r="AO41" s="146">
        <v>42366311.329999998</v>
      </c>
      <c r="AP41" s="147">
        <f>AJ41-Лист6!D4</f>
        <v>68429698.00999999</v>
      </c>
      <c r="AQ41" s="147">
        <f>58471815.64-Лист6!E4</f>
        <v>45875505.049999997</v>
      </c>
      <c r="AR41" s="147">
        <v>29170351.789999999</v>
      </c>
      <c r="AS41" s="139">
        <f>AM41</f>
        <v>16543177.939999999</v>
      </c>
      <c r="AT41" s="114"/>
    </row>
    <row r="42" spans="1:46" s="106" customFormat="1" ht="187.5" x14ac:dyDescent="0.3">
      <c r="A42" s="162" t="s">
        <v>137</v>
      </c>
      <c r="B42" s="161" t="s">
        <v>138</v>
      </c>
      <c r="C42" s="111" t="s">
        <v>64</v>
      </c>
      <c r="D42" s="111" t="s">
        <v>146</v>
      </c>
      <c r="E42" s="111" t="s">
        <v>66</v>
      </c>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t="s">
        <v>75</v>
      </c>
      <c r="AD42" s="111" t="s">
        <v>147</v>
      </c>
      <c r="AE42" s="111" t="s">
        <v>77</v>
      </c>
      <c r="AF42" s="161" t="s">
        <v>74</v>
      </c>
      <c r="AG42" s="161" t="s">
        <v>74</v>
      </c>
      <c r="AH42" s="146">
        <v>0</v>
      </c>
      <c r="AI42" s="146">
        <v>50699779.82</v>
      </c>
      <c r="AJ42" s="140"/>
      <c r="AK42" s="146">
        <v>58471815.640000001</v>
      </c>
      <c r="AL42" s="146">
        <v>29170351.789999999</v>
      </c>
      <c r="AM42" s="140"/>
      <c r="AN42" s="146">
        <v>0</v>
      </c>
      <c r="AO42" s="146">
        <v>42366311.329999998</v>
      </c>
      <c r="AP42" s="148"/>
      <c r="AQ42" s="148"/>
      <c r="AR42" s="148"/>
      <c r="AS42" s="140"/>
      <c r="AT42" s="114"/>
    </row>
    <row r="43" spans="1:46" s="106" customFormat="1" ht="75" x14ac:dyDescent="0.3">
      <c r="A43" s="162" t="s">
        <v>137</v>
      </c>
      <c r="B43" s="161" t="s">
        <v>138</v>
      </c>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t="s">
        <v>148</v>
      </c>
      <c r="AD43" s="111" t="s">
        <v>149</v>
      </c>
      <c r="AE43" s="111" t="s">
        <v>115</v>
      </c>
      <c r="AF43" s="161" t="s">
        <v>74</v>
      </c>
      <c r="AG43" s="161" t="s">
        <v>74</v>
      </c>
      <c r="AH43" s="146">
        <v>0</v>
      </c>
      <c r="AI43" s="146">
        <v>50699779.82</v>
      </c>
      <c r="AJ43" s="140"/>
      <c r="AK43" s="146">
        <v>58471815.640000001</v>
      </c>
      <c r="AL43" s="146">
        <v>29170351.789999999</v>
      </c>
      <c r="AM43" s="140"/>
      <c r="AN43" s="146">
        <v>0</v>
      </c>
      <c r="AO43" s="146">
        <v>42366311.329999998</v>
      </c>
      <c r="AP43" s="148"/>
      <c r="AQ43" s="148"/>
      <c r="AR43" s="148"/>
      <c r="AS43" s="140"/>
      <c r="AT43" s="114"/>
    </row>
    <row r="44" spans="1:46" s="106" customFormat="1" ht="112.5" x14ac:dyDescent="0.3">
      <c r="A44" s="162" t="s">
        <v>137</v>
      </c>
      <c r="B44" s="161" t="s">
        <v>138</v>
      </c>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t="s">
        <v>113</v>
      </c>
      <c r="AD44" s="111" t="s">
        <v>150</v>
      </c>
      <c r="AE44" s="111" t="s">
        <v>115</v>
      </c>
      <c r="AF44" s="161" t="s">
        <v>74</v>
      </c>
      <c r="AG44" s="161" t="s">
        <v>74</v>
      </c>
      <c r="AH44" s="146">
        <v>0</v>
      </c>
      <c r="AI44" s="146">
        <v>50699779.82</v>
      </c>
      <c r="AJ44" s="140"/>
      <c r="AK44" s="146">
        <v>58471815.640000001</v>
      </c>
      <c r="AL44" s="146">
        <v>29170351.789999999</v>
      </c>
      <c r="AM44" s="140"/>
      <c r="AN44" s="146">
        <v>0</v>
      </c>
      <c r="AO44" s="146">
        <v>42366311.329999998</v>
      </c>
      <c r="AP44" s="148"/>
      <c r="AQ44" s="148"/>
      <c r="AR44" s="148"/>
      <c r="AS44" s="140"/>
      <c r="AT44" s="114"/>
    </row>
    <row r="45" spans="1:46" s="106" customFormat="1" ht="93.75" x14ac:dyDescent="0.3">
      <c r="A45" s="162" t="s">
        <v>137</v>
      </c>
      <c r="B45" s="161" t="s">
        <v>138</v>
      </c>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t="s">
        <v>151</v>
      </c>
      <c r="AD45" s="111" t="s">
        <v>152</v>
      </c>
      <c r="AE45" s="111" t="s">
        <v>153</v>
      </c>
      <c r="AF45" s="161" t="s">
        <v>74</v>
      </c>
      <c r="AG45" s="161" t="s">
        <v>74</v>
      </c>
      <c r="AH45" s="146">
        <v>0</v>
      </c>
      <c r="AI45" s="146">
        <v>50699779.82</v>
      </c>
      <c r="AJ45" s="140"/>
      <c r="AK45" s="146">
        <v>58471815.640000001</v>
      </c>
      <c r="AL45" s="146">
        <v>29170351.789999999</v>
      </c>
      <c r="AM45" s="140"/>
      <c r="AN45" s="146">
        <v>0</v>
      </c>
      <c r="AO45" s="146">
        <v>42366311.329999998</v>
      </c>
      <c r="AP45" s="148"/>
      <c r="AQ45" s="148"/>
      <c r="AR45" s="148"/>
      <c r="AS45" s="140"/>
      <c r="AT45" s="114"/>
    </row>
    <row r="46" spans="1:46" s="106" customFormat="1" ht="168.75" x14ac:dyDescent="0.3">
      <c r="A46" s="162" t="s">
        <v>137</v>
      </c>
      <c r="B46" s="161" t="s">
        <v>138</v>
      </c>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t="s">
        <v>154</v>
      </c>
      <c r="AD46" s="111" t="s">
        <v>68</v>
      </c>
      <c r="AE46" s="111" t="s">
        <v>155</v>
      </c>
      <c r="AF46" s="161" t="s">
        <v>74</v>
      </c>
      <c r="AG46" s="161" t="s">
        <v>74</v>
      </c>
      <c r="AH46" s="146">
        <v>0</v>
      </c>
      <c r="AI46" s="146">
        <v>50699779.82</v>
      </c>
      <c r="AJ46" s="140"/>
      <c r="AK46" s="146">
        <v>58471815.640000001</v>
      </c>
      <c r="AL46" s="146">
        <v>29170351.789999999</v>
      </c>
      <c r="AM46" s="140"/>
      <c r="AN46" s="146">
        <v>0</v>
      </c>
      <c r="AO46" s="146">
        <v>42366311.329999998</v>
      </c>
      <c r="AP46" s="148"/>
      <c r="AQ46" s="148"/>
      <c r="AR46" s="148"/>
      <c r="AS46" s="140"/>
      <c r="AT46" s="114"/>
    </row>
    <row r="47" spans="1:46" s="106" customFormat="1" ht="206.25" x14ac:dyDescent="0.3">
      <c r="A47" s="162" t="s">
        <v>137</v>
      </c>
      <c r="B47" s="161" t="s">
        <v>138</v>
      </c>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7" t="s">
        <v>156</v>
      </c>
      <c r="AD47" s="111" t="s">
        <v>68</v>
      </c>
      <c r="AE47" s="111" t="s">
        <v>157</v>
      </c>
      <c r="AF47" s="161" t="s">
        <v>74</v>
      </c>
      <c r="AG47" s="161" t="s">
        <v>74</v>
      </c>
      <c r="AH47" s="146">
        <v>0</v>
      </c>
      <c r="AI47" s="146">
        <v>50699779.82</v>
      </c>
      <c r="AJ47" s="140"/>
      <c r="AK47" s="146">
        <v>58471815.640000001</v>
      </c>
      <c r="AL47" s="146">
        <v>29170351.789999999</v>
      </c>
      <c r="AM47" s="140"/>
      <c r="AN47" s="146">
        <v>0</v>
      </c>
      <c r="AO47" s="146">
        <v>42366311.329999998</v>
      </c>
      <c r="AP47" s="148"/>
      <c r="AQ47" s="148"/>
      <c r="AR47" s="148"/>
      <c r="AS47" s="140"/>
      <c r="AT47" s="114"/>
    </row>
    <row r="48" spans="1:46" s="106" customFormat="1" ht="409.5" x14ac:dyDescent="0.3">
      <c r="A48" s="162" t="s">
        <v>137</v>
      </c>
      <c r="B48" s="161" t="s">
        <v>138</v>
      </c>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7" t="s">
        <v>158</v>
      </c>
      <c r="AD48" s="111" t="s">
        <v>68</v>
      </c>
      <c r="AE48" s="111" t="s">
        <v>159</v>
      </c>
      <c r="AF48" s="161" t="s">
        <v>74</v>
      </c>
      <c r="AG48" s="161" t="s">
        <v>74</v>
      </c>
      <c r="AH48" s="146">
        <v>0</v>
      </c>
      <c r="AI48" s="146">
        <v>50699779.82</v>
      </c>
      <c r="AJ48" s="140"/>
      <c r="AK48" s="146">
        <v>58471815.640000001</v>
      </c>
      <c r="AL48" s="146">
        <v>29170351.789999999</v>
      </c>
      <c r="AM48" s="140"/>
      <c r="AN48" s="146">
        <v>0</v>
      </c>
      <c r="AO48" s="146">
        <v>42366311.329999998</v>
      </c>
      <c r="AP48" s="148"/>
      <c r="AQ48" s="148"/>
      <c r="AR48" s="148"/>
      <c r="AS48" s="140"/>
      <c r="AT48" s="114"/>
    </row>
    <row r="49" spans="1:47" s="106" customFormat="1" ht="150" x14ac:dyDescent="0.3">
      <c r="A49" s="162" t="s">
        <v>137</v>
      </c>
      <c r="B49" s="161" t="s">
        <v>138</v>
      </c>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t="s">
        <v>160</v>
      </c>
      <c r="AD49" s="111" t="s">
        <v>68</v>
      </c>
      <c r="AE49" s="111" t="s">
        <v>161</v>
      </c>
      <c r="AF49" s="161" t="s">
        <v>74</v>
      </c>
      <c r="AG49" s="161" t="s">
        <v>74</v>
      </c>
      <c r="AH49" s="146">
        <v>0</v>
      </c>
      <c r="AI49" s="146">
        <v>50699779.82</v>
      </c>
      <c r="AJ49" s="140"/>
      <c r="AK49" s="146">
        <v>58471815.640000001</v>
      </c>
      <c r="AL49" s="146">
        <v>29170351.789999999</v>
      </c>
      <c r="AM49" s="140"/>
      <c r="AN49" s="146">
        <v>0</v>
      </c>
      <c r="AO49" s="146">
        <v>42366311.329999998</v>
      </c>
      <c r="AP49" s="148"/>
      <c r="AQ49" s="148"/>
      <c r="AR49" s="148"/>
      <c r="AS49" s="140"/>
      <c r="AT49" s="114"/>
    </row>
    <row r="50" spans="1:47" s="106" customFormat="1" ht="168.75" x14ac:dyDescent="0.3">
      <c r="A50" s="162" t="s">
        <v>137</v>
      </c>
      <c r="B50" s="161" t="s">
        <v>138</v>
      </c>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7" t="s">
        <v>162</v>
      </c>
      <c r="AD50" s="111" t="s">
        <v>68</v>
      </c>
      <c r="AE50" s="111" t="s">
        <v>163</v>
      </c>
      <c r="AF50" s="161" t="s">
        <v>74</v>
      </c>
      <c r="AG50" s="161" t="s">
        <v>74</v>
      </c>
      <c r="AH50" s="146">
        <v>0</v>
      </c>
      <c r="AI50" s="146">
        <v>50699779.82</v>
      </c>
      <c r="AJ50" s="140"/>
      <c r="AK50" s="146">
        <v>58471815.640000001</v>
      </c>
      <c r="AL50" s="146">
        <v>29170351.789999999</v>
      </c>
      <c r="AM50" s="140"/>
      <c r="AN50" s="146">
        <v>0</v>
      </c>
      <c r="AO50" s="146">
        <v>42366311.329999998</v>
      </c>
      <c r="AP50" s="148"/>
      <c r="AQ50" s="148"/>
      <c r="AR50" s="148"/>
      <c r="AS50" s="140"/>
      <c r="AT50" s="114"/>
    </row>
    <row r="51" spans="1:47" s="106" customFormat="1" ht="150" x14ac:dyDescent="0.3">
      <c r="A51" s="162" t="s">
        <v>137</v>
      </c>
      <c r="B51" s="161" t="s">
        <v>138</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t="s">
        <v>164</v>
      </c>
      <c r="AD51" s="111" t="s">
        <v>165</v>
      </c>
      <c r="AE51" s="111" t="s">
        <v>166</v>
      </c>
      <c r="AF51" s="161" t="s">
        <v>74</v>
      </c>
      <c r="AG51" s="161" t="s">
        <v>74</v>
      </c>
      <c r="AH51" s="146">
        <v>0</v>
      </c>
      <c r="AI51" s="146">
        <v>50699779.82</v>
      </c>
      <c r="AJ51" s="140"/>
      <c r="AK51" s="146">
        <v>58471815.640000001</v>
      </c>
      <c r="AL51" s="146">
        <v>29170351.789999999</v>
      </c>
      <c r="AM51" s="140"/>
      <c r="AN51" s="146">
        <v>0</v>
      </c>
      <c r="AO51" s="146">
        <v>42366311.329999998</v>
      </c>
      <c r="AP51" s="148"/>
      <c r="AQ51" s="148"/>
      <c r="AR51" s="148"/>
      <c r="AS51" s="140"/>
      <c r="AT51" s="114"/>
    </row>
    <row r="52" spans="1:47" s="106" customFormat="1" ht="112.5" x14ac:dyDescent="0.3">
      <c r="A52" s="162" t="s">
        <v>137</v>
      </c>
      <c r="B52" s="161" t="s">
        <v>138</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t="s">
        <v>167</v>
      </c>
      <c r="AD52" s="111" t="s">
        <v>68</v>
      </c>
      <c r="AE52" s="111" t="s">
        <v>132</v>
      </c>
      <c r="AF52" s="161" t="s">
        <v>74</v>
      </c>
      <c r="AG52" s="161" t="s">
        <v>74</v>
      </c>
      <c r="AH52" s="146">
        <v>0</v>
      </c>
      <c r="AI52" s="146">
        <v>50699779.82</v>
      </c>
      <c r="AJ52" s="140"/>
      <c r="AK52" s="146">
        <v>58471815.640000001</v>
      </c>
      <c r="AL52" s="146">
        <v>29170351.789999999</v>
      </c>
      <c r="AM52" s="140"/>
      <c r="AN52" s="146">
        <v>0</v>
      </c>
      <c r="AO52" s="146">
        <v>42366311.329999998</v>
      </c>
      <c r="AP52" s="148"/>
      <c r="AQ52" s="148"/>
      <c r="AR52" s="148"/>
      <c r="AS52" s="140"/>
      <c r="AT52" s="114"/>
    </row>
    <row r="53" spans="1:47" s="106" customFormat="1" ht="112.5" x14ac:dyDescent="0.3">
      <c r="A53" s="162" t="s">
        <v>137</v>
      </c>
      <c r="B53" s="161" t="s">
        <v>138</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t="s">
        <v>168</v>
      </c>
      <c r="AD53" s="111" t="s">
        <v>68</v>
      </c>
      <c r="AE53" s="111" t="s">
        <v>69</v>
      </c>
      <c r="AF53" s="161" t="s">
        <v>74</v>
      </c>
      <c r="AG53" s="161" t="s">
        <v>74</v>
      </c>
      <c r="AH53" s="146">
        <v>0</v>
      </c>
      <c r="AI53" s="146">
        <v>50699779.82</v>
      </c>
      <c r="AJ53" s="140"/>
      <c r="AK53" s="146">
        <v>58471815.640000001</v>
      </c>
      <c r="AL53" s="146">
        <v>29170351.789999999</v>
      </c>
      <c r="AM53" s="140"/>
      <c r="AN53" s="146">
        <v>0</v>
      </c>
      <c r="AO53" s="146">
        <v>42366311.329999998</v>
      </c>
      <c r="AP53" s="148"/>
      <c r="AQ53" s="148"/>
      <c r="AR53" s="148"/>
      <c r="AS53" s="140"/>
      <c r="AT53" s="114"/>
    </row>
    <row r="54" spans="1:47" s="106" customFormat="1" ht="112.5" x14ac:dyDescent="0.3">
      <c r="A54" s="162" t="s">
        <v>137</v>
      </c>
      <c r="B54" s="161" t="s">
        <v>138</v>
      </c>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t="s">
        <v>81</v>
      </c>
      <c r="AD54" s="111" t="s">
        <v>68</v>
      </c>
      <c r="AE54" s="111" t="s">
        <v>69</v>
      </c>
      <c r="AF54" s="161" t="s">
        <v>74</v>
      </c>
      <c r="AG54" s="161" t="s">
        <v>74</v>
      </c>
      <c r="AH54" s="146">
        <v>0</v>
      </c>
      <c r="AI54" s="146">
        <v>50699779.82</v>
      </c>
      <c r="AJ54" s="140"/>
      <c r="AK54" s="146">
        <v>58471815.640000001</v>
      </c>
      <c r="AL54" s="146">
        <v>29170351.789999999</v>
      </c>
      <c r="AM54" s="140"/>
      <c r="AN54" s="146">
        <v>0</v>
      </c>
      <c r="AO54" s="146">
        <v>42366311.329999998</v>
      </c>
      <c r="AP54" s="148"/>
      <c r="AQ54" s="148"/>
      <c r="AR54" s="148"/>
      <c r="AS54" s="140"/>
      <c r="AT54" s="114"/>
    </row>
    <row r="55" spans="1:47" s="106" customFormat="1" ht="168.75" x14ac:dyDescent="0.3">
      <c r="A55" s="162" t="s">
        <v>137</v>
      </c>
      <c r="B55" s="161" t="s">
        <v>138</v>
      </c>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t="s">
        <v>169</v>
      </c>
      <c r="AD55" s="111" t="s">
        <v>170</v>
      </c>
      <c r="AE55" s="111" t="s">
        <v>171</v>
      </c>
      <c r="AF55" s="161" t="s">
        <v>74</v>
      </c>
      <c r="AG55" s="161" t="s">
        <v>74</v>
      </c>
      <c r="AH55" s="146">
        <v>0</v>
      </c>
      <c r="AI55" s="146">
        <v>50699779.82</v>
      </c>
      <c r="AJ55" s="141"/>
      <c r="AK55" s="146">
        <v>58471815.640000001</v>
      </c>
      <c r="AL55" s="146">
        <v>29170351.789999999</v>
      </c>
      <c r="AM55" s="141"/>
      <c r="AN55" s="146">
        <v>0</v>
      </c>
      <c r="AO55" s="146">
        <v>42366311.329999998</v>
      </c>
      <c r="AP55" s="149"/>
      <c r="AQ55" s="149"/>
      <c r="AR55" s="149"/>
      <c r="AS55" s="141"/>
      <c r="AT55" s="114"/>
    </row>
    <row r="56" spans="1:47" s="106" customFormat="1" ht="243.75" x14ac:dyDescent="0.3">
      <c r="A56" s="163" t="s">
        <v>172</v>
      </c>
      <c r="B56" s="161" t="s">
        <v>173</v>
      </c>
      <c r="C56" s="111" t="s">
        <v>1030</v>
      </c>
      <c r="D56" s="111" t="s">
        <v>68</v>
      </c>
      <c r="E56" s="111" t="s">
        <v>96</v>
      </c>
      <c r="F56" s="111"/>
      <c r="G56" s="111"/>
      <c r="H56" s="111"/>
      <c r="I56" s="111"/>
      <c r="J56" s="111"/>
      <c r="K56" s="111"/>
      <c r="L56" s="111"/>
      <c r="M56" s="111"/>
      <c r="N56" s="111"/>
      <c r="O56" s="111"/>
      <c r="P56" s="111"/>
      <c r="Q56" s="111"/>
      <c r="R56" s="111"/>
      <c r="S56" s="111"/>
      <c r="T56" s="111"/>
      <c r="U56" s="111"/>
      <c r="V56" s="111"/>
      <c r="W56" s="111" t="s">
        <v>89</v>
      </c>
      <c r="X56" s="111" t="s">
        <v>90</v>
      </c>
      <c r="Y56" s="111" t="s">
        <v>91</v>
      </c>
      <c r="Z56" s="111" t="s">
        <v>174</v>
      </c>
      <c r="AA56" s="111" t="s">
        <v>68</v>
      </c>
      <c r="AB56" s="111" t="s">
        <v>69</v>
      </c>
      <c r="AC56" s="111" t="s">
        <v>70</v>
      </c>
      <c r="AD56" s="111" t="s">
        <v>175</v>
      </c>
      <c r="AE56" s="111" t="s">
        <v>72</v>
      </c>
      <c r="AF56" s="161" t="s">
        <v>1224</v>
      </c>
      <c r="AG56" s="161" t="s">
        <v>1225</v>
      </c>
      <c r="AH56" s="146">
        <v>1703576963.3800001</v>
      </c>
      <c r="AI56" s="146">
        <v>1660511569.5899999</v>
      </c>
      <c r="AJ56" s="139">
        <v>1721724761.23</v>
      </c>
      <c r="AK56" s="146">
        <v>2055241309.26</v>
      </c>
      <c r="AL56" s="146">
        <v>1690977427.1900001</v>
      </c>
      <c r="AM56" s="139">
        <v>1406888184.3</v>
      </c>
      <c r="AN56" s="146">
        <v>1610572942.8399999</v>
      </c>
      <c r="AO56" s="146">
        <v>1574010731.3099999</v>
      </c>
      <c r="AP56" s="147">
        <f>1721724761.23-Лист6!D6</f>
        <v>1494652005.0700002</v>
      </c>
      <c r="AQ56" s="147">
        <f>2055241309.26-Лист6!E6</f>
        <v>1464023296.23</v>
      </c>
      <c r="AR56" s="147">
        <f>1690977427.19-Лист6!F6</f>
        <v>1418167597.4200001</v>
      </c>
      <c r="AS56" s="139">
        <f>AM56-3960736.13</f>
        <v>1402927448.1699998</v>
      </c>
      <c r="AT56" s="114"/>
    </row>
    <row r="57" spans="1:47" s="106" customFormat="1" ht="206.25" x14ac:dyDescent="0.3">
      <c r="A57" s="163" t="s">
        <v>172</v>
      </c>
      <c r="B57" s="161" t="s">
        <v>173</v>
      </c>
      <c r="C57" s="111" t="s">
        <v>177</v>
      </c>
      <c r="D57" s="111" t="s">
        <v>178</v>
      </c>
      <c r="E57" s="111" t="s">
        <v>179</v>
      </c>
      <c r="F57" s="111"/>
      <c r="G57" s="111"/>
      <c r="H57" s="111"/>
      <c r="I57" s="111"/>
      <c r="J57" s="111"/>
      <c r="K57" s="111"/>
      <c r="L57" s="111"/>
      <c r="M57" s="111"/>
      <c r="N57" s="111"/>
      <c r="O57" s="111"/>
      <c r="P57" s="111"/>
      <c r="Q57" s="111"/>
      <c r="R57" s="111"/>
      <c r="S57" s="111"/>
      <c r="T57" s="111"/>
      <c r="U57" s="111"/>
      <c r="V57" s="111"/>
      <c r="W57" s="111"/>
      <c r="X57" s="111"/>
      <c r="Y57" s="111"/>
      <c r="Z57" s="111" t="s">
        <v>180</v>
      </c>
      <c r="AA57" s="111" t="s">
        <v>68</v>
      </c>
      <c r="AB57" s="111" t="s">
        <v>69</v>
      </c>
      <c r="AC57" s="117" t="s">
        <v>100</v>
      </c>
      <c r="AD57" s="111" t="s">
        <v>68</v>
      </c>
      <c r="AE57" s="111" t="s">
        <v>101</v>
      </c>
      <c r="AF57" s="161" t="s">
        <v>74</v>
      </c>
      <c r="AG57" s="161" t="s">
        <v>74</v>
      </c>
      <c r="AH57" s="146">
        <v>0</v>
      </c>
      <c r="AI57" s="146">
        <v>1660511569.5899999</v>
      </c>
      <c r="AJ57" s="140"/>
      <c r="AK57" s="146">
        <v>2100937221.79</v>
      </c>
      <c r="AL57" s="146">
        <v>1690977427.1900001</v>
      </c>
      <c r="AM57" s="140"/>
      <c r="AN57" s="146">
        <v>0</v>
      </c>
      <c r="AO57" s="146">
        <v>1574010731.3099999</v>
      </c>
      <c r="AP57" s="148"/>
      <c r="AQ57" s="148"/>
      <c r="AR57" s="148"/>
      <c r="AS57" s="140"/>
      <c r="AT57" s="114"/>
      <c r="AU57" s="106">
        <f>1406888.2-1402927.4</f>
        <v>3960.8000000000466</v>
      </c>
    </row>
    <row r="58" spans="1:47" s="106" customFormat="1" ht="300" x14ac:dyDescent="0.3">
      <c r="A58" s="163" t="s">
        <v>172</v>
      </c>
      <c r="B58" s="161" t="s">
        <v>173</v>
      </c>
      <c r="C58" s="111" t="s">
        <v>102</v>
      </c>
      <c r="D58" s="111" t="s">
        <v>103</v>
      </c>
      <c r="E58" s="111" t="s">
        <v>104</v>
      </c>
      <c r="F58" s="111"/>
      <c r="G58" s="111"/>
      <c r="H58" s="111"/>
      <c r="I58" s="111"/>
      <c r="J58" s="111"/>
      <c r="K58" s="111"/>
      <c r="L58" s="111"/>
      <c r="M58" s="111"/>
      <c r="N58" s="111"/>
      <c r="O58" s="111"/>
      <c r="P58" s="111"/>
      <c r="Q58" s="111"/>
      <c r="R58" s="111"/>
      <c r="S58" s="111"/>
      <c r="T58" s="111"/>
      <c r="U58" s="111"/>
      <c r="V58" s="111"/>
      <c r="W58" s="111"/>
      <c r="X58" s="111"/>
      <c r="Y58" s="111"/>
      <c r="Z58" s="117" t="s">
        <v>92</v>
      </c>
      <c r="AA58" s="111" t="s">
        <v>68</v>
      </c>
      <c r="AB58" s="111" t="s">
        <v>80</v>
      </c>
      <c r="AC58" s="117" t="s">
        <v>105</v>
      </c>
      <c r="AD58" s="111" t="s">
        <v>68</v>
      </c>
      <c r="AE58" s="111" t="s">
        <v>106</v>
      </c>
      <c r="AF58" s="161" t="s">
        <v>74</v>
      </c>
      <c r="AG58" s="161" t="s">
        <v>74</v>
      </c>
      <c r="AH58" s="146">
        <v>0</v>
      </c>
      <c r="AI58" s="146">
        <v>1660511569.5899999</v>
      </c>
      <c r="AJ58" s="140"/>
      <c r="AK58" s="146">
        <v>2100937221.79</v>
      </c>
      <c r="AL58" s="146">
        <v>1690977427.1900001</v>
      </c>
      <c r="AM58" s="140"/>
      <c r="AN58" s="146">
        <v>0</v>
      </c>
      <c r="AO58" s="146">
        <v>1574010731.3099999</v>
      </c>
      <c r="AP58" s="148"/>
      <c r="AQ58" s="148"/>
      <c r="AR58" s="148"/>
      <c r="AS58" s="140"/>
      <c r="AT58" s="114"/>
    </row>
    <row r="59" spans="1:47" s="106" customFormat="1" ht="300" x14ac:dyDescent="0.3">
      <c r="A59" s="163" t="s">
        <v>172</v>
      </c>
      <c r="B59" s="161" t="s">
        <v>173</v>
      </c>
      <c r="C59" s="111" t="s">
        <v>181</v>
      </c>
      <c r="D59" s="111" t="s">
        <v>182</v>
      </c>
      <c r="E59" s="111" t="s">
        <v>183</v>
      </c>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t="s">
        <v>109</v>
      </c>
      <c r="AD59" s="111" t="s">
        <v>184</v>
      </c>
      <c r="AE59" s="111" t="s">
        <v>111</v>
      </c>
      <c r="AF59" s="161" t="s">
        <v>74</v>
      </c>
      <c r="AG59" s="161" t="s">
        <v>74</v>
      </c>
      <c r="AH59" s="146">
        <v>0</v>
      </c>
      <c r="AI59" s="146">
        <v>1660511569.5899999</v>
      </c>
      <c r="AJ59" s="140"/>
      <c r="AK59" s="146">
        <v>2100937221.79</v>
      </c>
      <c r="AL59" s="146">
        <v>1690977427.1900001</v>
      </c>
      <c r="AM59" s="140"/>
      <c r="AN59" s="146">
        <v>0</v>
      </c>
      <c r="AO59" s="146">
        <v>1574010731.3099999</v>
      </c>
      <c r="AP59" s="148"/>
      <c r="AQ59" s="148"/>
      <c r="AR59" s="148"/>
      <c r="AS59" s="140"/>
      <c r="AT59" s="114"/>
    </row>
    <row r="60" spans="1:47" s="106" customFormat="1" ht="206.25" x14ac:dyDescent="0.3">
      <c r="A60" s="163" t="s">
        <v>172</v>
      </c>
      <c r="B60" s="161" t="s">
        <v>173</v>
      </c>
      <c r="C60" s="111" t="s">
        <v>64</v>
      </c>
      <c r="D60" s="111" t="s">
        <v>185</v>
      </c>
      <c r="E60" s="111" t="s">
        <v>66</v>
      </c>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7" t="s">
        <v>118</v>
      </c>
      <c r="AD60" s="111" t="s">
        <v>119</v>
      </c>
      <c r="AE60" s="111" t="s">
        <v>120</v>
      </c>
      <c r="AF60" s="161" t="s">
        <v>74</v>
      </c>
      <c r="AG60" s="161" t="s">
        <v>74</v>
      </c>
      <c r="AH60" s="146">
        <v>0</v>
      </c>
      <c r="AI60" s="146">
        <v>1660511569.5899999</v>
      </c>
      <c r="AJ60" s="140"/>
      <c r="AK60" s="146">
        <v>2100937221.79</v>
      </c>
      <c r="AL60" s="146">
        <v>1690977427.1900001</v>
      </c>
      <c r="AM60" s="140"/>
      <c r="AN60" s="146">
        <v>0</v>
      </c>
      <c r="AO60" s="146">
        <v>1574010731.3099999</v>
      </c>
      <c r="AP60" s="148"/>
      <c r="AQ60" s="148"/>
      <c r="AR60" s="148"/>
      <c r="AS60" s="140"/>
      <c r="AT60" s="114"/>
    </row>
    <row r="61" spans="1:47" s="106" customFormat="1" ht="281.25" x14ac:dyDescent="0.3">
      <c r="A61" s="163" t="s">
        <v>172</v>
      </c>
      <c r="B61" s="161" t="s">
        <v>173</v>
      </c>
      <c r="C61" s="111" t="s">
        <v>121</v>
      </c>
      <c r="D61" s="111" t="s">
        <v>68</v>
      </c>
      <c r="E61" s="111" t="s">
        <v>122</v>
      </c>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t="s">
        <v>186</v>
      </c>
      <c r="AD61" s="111" t="s">
        <v>187</v>
      </c>
      <c r="AE61" s="111" t="s">
        <v>188</v>
      </c>
      <c r="AF61" s="161" t="s">
        <v>74</v>
      </c>
      <c r="AG61" s="161" t="s">
        <v>74</v>
      </c>
      <c r="AH61" s="146">
        <v>0</v>
      </c>
      <c r="AI61" s="146">
        <v>1660511569.5899999</v>
      </c>
      <c r="AJ61" s="140"/>
      <c r="AK61" s="146">
        <v>2100937221.79</v>
      </c>
      <c r="AL61" s="146">
        <v>1690977427.1900001</v>
      </c>
      <c r="AM61" s="140"/>
      <c r="AN61" s="146">
        <v>0</v>
      </c>
      <c r="AO61" s="146">
        <v>1574010731.3099999</v>
      </c>
      <c r="AP61" s="148"/>
      <c r="AQ61" s="148"/>
      <c r="AR61" s="148"/>
      <c r="AS61" s="140"/>
      <c r="AT61" s="114"/>
    </row>
    <row r="62" spans="1:47" s="106" customFormat="1" ht="75" x14ac:dyDescent="0.3">
      <c r="A62" s="163" t="s">
        <v>172</v>
      </c>
      <c r="B62" s="161" t="s">
        <v>173</v>
      </c>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t="s">
        <v>189</v>
      </c>
      <c r="AD62" s="111" t="s">
        <v>190</v>
      </c>
      <c r="AE62" s="111" t="s">
        <v>191</v>
      </c>
      <c r="AF62" s="161" t="s">
        <v>74</v>
      </c>
      <c r="AG62" s="161" t="s">
        <v>74</v>
      </c>
      <c r="AH62" s="146">
        <v>0</v>
      </c>
      <c r="AI62" s="146">
        <v>1660511569.5899999</v>
      </c>
      <c r="AJ62" s="140"/>
      <c r="AK62" s="146">
        <v>2100937221.79</v>
      </c>
      <c r="AL62" s="146">
        <v>1690977427.1900001</v>
      </c>
      <c r="AM62" s="140"/>
      <c r="AN62" s="146">
        <v>0</v>
      </c>
      <c r="AO62" s="146">
        <v>1574010731.3099999</v>
      </c>
      <c r="AP62" s="148"/>
      <c r="AQ62" s="148"/>
      <c r="AR62" s="148"/>
      <c r="AS62" s="140"/>
      <c r="AT62" s="114"/>
    </row>
    <row r="63" spans="1:47" s="106" customFormat="1" ht="150" x14ac:dyDescent="0.3">
      <c r="A63" s="163" t="s">
        <v>172</v>
      </c>
      <c r="B63" s="161" t="s">
        <v>173</v>
      </c>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t="s">
        <v>123</v>
      </c>
      <c r="AD63" s="111" t="s">
        <v>192</v>
      </c>
      <c r="AE63" s="111" t="s">
        <v>124</v>
      </c>
      <c r="AF63" s="161" t="s">
        <v>74</v>
      </c>
      <c r="AG63" s="161" t="s">
        <v>74</v>
      </c>
      <c r="AH63" s="146">
        <v>0</v>
      </c>
      <c r="AI63" s="146">
        <v>1660511569.5899999</v>
      </c>
      <c r="AJ63" s="140"/>
      <c r="AK63" s="146">
        <v>2100937221.79</v>
      </c>
      <c r="AL63" s="146">
        <v>1690977427.1900001</v>
      </c>
      <c r="AM63" s="140"/>
      <c r="AN63" s="146">
        <v>0</v>
      </c>
      <c r="AO63" s="146">
        <v>1574010731.3099999</v>
      </c>
      <c r="AP63" s="148"/>
      <c r="AQ63" s="148"/>
      <c r="AR63" s="148"/>
      <c r="AS63" s="140"/>
      <c r="AT63" s="114"/>
    </row>
    <row r="64" spans="1:47" s="106" customFormat="1" ht="187.5" x14ac:dyDescent="0.3">
      <c r="A64" s="163" t="s">
        <v>172</v>
      </c>
      <c r="B64" s="161" t="s">
        <v>173</v>
      </c>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7" t="s">
        <v>127</v>
      </c>
      <c r="AD64" s="111" t="s">
        <v>68</v>
      </c>
      <c r="AE64" s="111" t="s">
        <v>128</v>
      </c>
      <c r="AF64" s="161" t="s">
        <v>74</v>
      </c>
      <c r="AG64" s="161" t="s">
        <v>74</v>
      </c>
      <c r="AH64" s="146">
        <v>0</v>
      </c>
      <c r="AI64" s="146">
        <v>1660511569.5899999</v>
      </c>
      <c r="AJ64" s="140"/>
      <c r="AK64" s="146">
        <v>2100937221.79</v>
      </c>
      <c r="AL64" s="146">
        <v>1690977427.1900001</v>
      </c>
      <c r="AM64" s="140"/>
      <c r="AN64" s="146">
        <v>0</v>
      </c>
      <c r="AO64" s="146">
        <v>1574010731.3099999</v>
      </c>
      <c r="AP64" s="148"/>
      <c r="AQ64" s="148"/>
      <c r="AR64" s="148"/>
      <c r="AS64" s="140"/>
      <c r="AT64" s="114"/>
    </row>
    <row r="65" spans="1:46" s="106" customFormat="1" ht="243.75" x14ac:dyDescent="0.3">
      <c r="A65" s="163" t="s">
        <v>172</v>
      </c>
      <c r="B65" s="161" t="s">
        <v>173</v>
      </c>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7" t="s">
        <v>129</v>
      </c>
      <c r="AD65" s="111" t="s">
        <v>68</v>
      </c>
      <c r="AE65" s="111" t="s">
        <v>130</v>
      </c>
      <c r="AF65" s="161" t="s">
        <v>74</v>
      </c>
      <c r="AG65" s="161" t="s">
        <v>74</v>
      </c>
      <c r="AH65" s="146">
        <v>0</v>
      </c>
      <c r="AI65" s="146">
        <v>1660511569.5899999</v>
      </c>
      <c r="AJ65" s="140"/>
      <c r="AK65" s="146">
        <v>2100937221.79</v>
      </c>
      <c r="AL65" s="146">
        <v>1690977427.1900001</v>
      </c>
      <c r="AM65" s="140"/>
      <c r="AN65" s="146">
        <v>0</v>
      </c>
      <c r="AO65" s="146">
        <v>1574010731.3099999</v>
      </c>
      <c r="AP65" s="148"/>
      <c r="AQ65" s="148"/>
      <c r="AR65" s="148"/>
      <c r="AS65" s="140"/>
      <c r="AT65" s="114"/>
    </row>
    <row r="66" spans="1:46" s="106" customFormat="1" ht="131.25" x14ac:dyDescent="0.3">
      <c r="A66" s="163" t="s">
        <v>172</v>
      </c>
      <c r="B66" s="161" t="s">
        <v>173</v>
      </c>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t="s">
        <v>193</v>
      </c>
      <c r="AD66" s="111" t="s">
        <v>68</v>
      </c>
      <c r="AE66" s="111" t="s">
        <v>194</v>
      </c>
      <c r="AF66" s="161" t="s">
        <v>74</v>
      </c>
      <c r="AG66" s="161" t="s">
        <v>74</v>
      </c>
      <c r="AH66" s="146">
        <v>0</v>
      </c>
      <c r="AI66" s="146">
        <v>1660511569.5899999</v>
      </c>
      <c r="AJ66" s="140"/>
      <c r="AK66" s="146">
        <v>2100937221.79</v>
      </c>
      <c r="AL66" s="146">
        <v>1690977427.1900001</v>
      </c>
      <c r="AM66" s="140"/>
      <c r="AN66" s="146">
        <v>0</v>
      </c>
      <c r="AO66" s="146">
        <v>1574010731.3099999</v>
      </c>
      <c r="AP66" s="148"/>
      <c r="AQ66" s="148"/>
      <c r="AR66" s="148"/>
      <c r="AS66" s="140"/>
      <c r="AT66" s="114"/>
    </row>
    <row r="67" spans="1:46" s="106" customFormat="1" ht="168.75" x14ac:dyDescent="0.3">
      <c r="A67" s="163" t="s">
        <v>172</v>
      </c>
      <c r="B67" s="161" t="s">
        <v>173</v>
      </c>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t="s">
        <v>195</v>
      </c>
      <c r="AD67" s="111" t="s">
        <v>196</v>
      </c>
      <c r="AE67" s="111" t="s">
        <v>132</v>
      </c>
      <c r="AF67" s="161" t="s">
        <v>74</v>
      </c>
      <c r="AG67" s="161" t="s">
        <v>74</v>
      </c>
      <c r="AH67" s="146">
        <v>0</v>
      </c>
      <c r="AI67" s="146">
        <v>1660511569.5899999</v>
      </c>
      <c r="AJ67" s="140"/>
      <c r="AK67" s="146">
        <v>2100937221.79</v>
      </c>
      <c r="AL67" s="146">
        <v>1690977427.1900001</v>
      </c>
      <c r="AM67" s="140"/>
      <c r="AN67" s="146">
        <v>0</v>
      </c>
      <c r="AO67" s="146">
        <v>1574010731.3099999</v>
      </c>
      <c r="AP67" s="148"/>
      <c r="AQ67" s="148"/>
      <c r="AR67" s="148"/>
      <c r="AS67" s="140"/>
      <c r="AT67" s="114"/>
    </row>
    <row r="68" spans="1:46" s="106" customFormat="1" ht="131.25" x14ac:dyDescent="0.3">
      <c r="A68" s="163" t="s">
        <v>172</v>
      </c>
      <c r="B68" s="161" t="s">
        <v>173</v>
      </c>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t="s">
        <v>133</v>
      </c>
      <c r="AD68" s="111" t="s">
        <v>68</v>
      </c>
      <c r="AE68" s="111" t="s">
        <v>132</v>
      </c>
      <c r="AF68" s="161" t="s">
        <v>74</v>
      </c>
      <c r="AG68" s="161" t="s">
        <v>74</v>
      </c>
      <c r="AH68" s="146">
        <v>0</v>
      </c>
      <c r="AI68" s="146">
        <v>1660511569.5899999</v>
      </c>
      <c r="AJ68" s="140"/>
      <c r="AK68" s="146">
        <v>2100937221.79</v>
      </c>
      <c r="AL68" s="146">
        <v>1690977427.1900001</v>
      </c>
      <c r="AM68" s="140"/>
      <c r="AN68" s="146">
        <v>0</v>
      </c>
      <c r="AO68" s="146">
        <v>1574010731.3099999</v>
      </c>
      <c r="AP68" s="148"/>
      <c r="AQ68" s="148"/>
      <c r="AR68" s="148"/>
      <c r="AS68" s="140"/>
      <c r="AT68" s="114"/>
    </row>
    <row r="69" spans="1:46" s="106" customFormat="1" ht="112.5" x14ac:dyDescent="0.3">
      <c r="A69" s="163" t="s">
        <v>172</v>
      </c>
      <c r="B69" s="161" t="s">
        <v>173</v>
      </c>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t="s">
        <v>197</v>
      </c>
      <c r="AD69" s="111" t="s">
        <v>68</v>
      </c>
      <c r="AE69" s="111" t="s">
        <v>132</v>
      </c>
      <c r="AF69" s="161" t="s">
        <v>74</v>
      </c>
      <c r="AG69" s="161" t="s">
        <v>74</v>
      </c>
      <c r="AH69" s="146">
        <v>0</v>
      </c>
      <c r="AI69" s="146">
        <v>1660511569.5899999</v>
      </c>
      <c r="AJ69" s="141"/>
      <c r="AK69" s="146">
        <v>2100937221.79</v>
      </c>
      <c r="AL69" s="146">
        <v>1690977427.1900001</v>
      </c>
      <c r="AM69" s="141"/>
      <c r="AN69" s="146">
        <v>0</v>
      </c>
      <c r="AO69" s="146">
        <v>1574010731.3099999</v>
      </c>
      <c r="AP69" s="149"/>
      <c r="AQ69" s="149"/>
      <c r="AR69" s="149"/>
      <c r="AS69" s="141"/>
      <c r="AT69" s="114"/>
    </row>
    <row r="70" spans="1:46" s="106" customFormat="1" ht="243.75" x14ac:dyDescent="0.3">
      <c r="A70" s="163" t="s">
        <v>198</v>
      </c>
      <c r="B70" s="161" t="s">
        <v>199</v>
      </c>
      <c r="C70" s="111" t="s">
        <v>1028</v>
      </c>
      <c r="D70" s="111" t="s">
        <v>200</v>
      </c>
      <c r="E70" s="111" t="s">
        <v>88</v>
      </c>
      <c r="F70" s="111"/>
      <c r="G70" s="111"/>
      <c r="H70" s="111"/>
      <c r="I70" s="111"/>
      <c r="J70" s="111" t="s">
        <v>201</v>
      </c>
      <c r="K70" s="111" t="s">
        <v>202</v>
      </c>
      <c r="L70" s="111" t="s">
        <v>203</v>
      </c>
      <c r="M70" s="111"/>
      <c r="N70" s="111"/>
      <c r="O70" s="111"/>
      <c r="P70" s="111"/>
      <c r="Q70" s="111"/>
      <c r="R70" s="111"/>
      <c r="S70" s="111"/>
      <c r="T70" s="111"/>
      <c r="U70" s="111"/>
      <c r="V70" s="111"/>
      <c r="W70" s="111" t="s">
        <v>204</v>
      </c>
      <c r="X70" s="111" t="s">
        <v>205</v>
      </c>
      <c r="Y70" s="111" t="s">
        <v>206</v>
      </c>
      <c r="Z70" s="111" t="s">
        <v>207</v>
      </c>
      <c r="AA70" s="111" t="s">
        <v>68</v>
      </c>
      <c r="AB70" s="111" t="s">
        <v>69</v>
      </c>
      <c r="AC70" s="111" t="s">
        <v>70</v>
      </c>
      <c r="AD70" s="111" t="s">
        <v>208</v>
      </c>
      <c r="AE70" s="111" t="s">
        <v>72</v>
      </c>
      <c r="AF70" s="161" t="s">
        <v>1226</v>
      </c>
      <c r="AG70" s="161" t="s">
        <v>1227</v>
      </c>
      <c r="AH70" s="146">
        <v>627469223.39999998</v>
      </c>
      <c r="AI70" s="146">
        <v>580821324.01999998</v>
      </c>
      <c r="AJ70" s="142">
        <v>560936313.12</v>
      </c>
      <c r="AK70" s="146">
        <v>392794240.43000001</v>
      </c>
      <c r="AL70" s="146">
        <v>398930967.02999997</v>
      </c>
      <c r="AM70" s="139">
        <v>179915430.88999999</v>
      </c>
      <c r="AN70" s="146">
        <v>165343582.5</v>
      </c>
      <c r="AO70" s="146">
        <v>143450288.38</v>
      </c>
      <c r="AP70" s="166">
        <f>560936313.12-Лист6!D10</f>
        <v>187321949.88999999</v>
      </c>
      <c r="AQ70" s="166">
        <f>392794240.43-Лист6!E10</f>
        <v>119623728.31999999</v>
      </c>
      <c r="AR70" s="166">
        <f>398930967.03-Лист6!F10</f>
        <v>120491961.13</v>
      </c>
      <c r="AS70" s="139">
        <v>36702163.219999999</v>
      </c>
      <c r="AT70" s="114"/>
    </row>
    <row r="71" spans="1:46" s="106" customFormat="1" ht="409.5" x14ac:dyDescent="0.3">
      <c r="A71" s="163" t="s">
        <v>198</v>
      </c>
      <c r="B71" s="161" t="s">
        <v>199</v>
      </c>
      <c r="C71" s="111" t="s">
        <v>1029</v>
      </c>
      <c r="D71" s="111" t="s">
        <v>68</v>
      </c>
      <c r="E71" s="111" t="s">
        <v>96</v>
      </c>
      <c r="F71" s="111"/>
      <c r="G71" s="111"/>
      <c r="H71" s="111"/>
      <c r="I71" s="111"/>
      <c r="J71" s="117" t="s">
        <v>210</v>
      </c>
      <c r="K71" s="111" t="s">
        <v>211</v>
      </c>
      <c r="L71" s="111" t="s">
        <v>212</v>
      </c>
      <c r="M71" s="111"/>
      <c r="N71" s="111"/>
      <c r="O71" s="111"/>
      <c r="P71" s="111"/>
      <c r="Q71" s="111"/>
      <c r="R71" s="111"/>
      <c r="S71" s="111"/>
      <c r="T71" s="111"/>
      <c r="U71" s="111"/>
      <c r="V71" s="111"/>
      <c r="W71" s="111" t="s">
        <v>213</v>
      </c>
      <c r="X71" s="111" t="s">
        <v>214</v>
      </c>
      <c r="Y71" s="111" t="s">
        <v>215</v>
      </c>
      <c r="Z71" s="117" t="s">
        <v>92</v>
      </c>
      <c r="AA71" s="111" t="s">
        <v>68</v>
      </c>
      <c r="AB71" s="111" t="s">
        <v>80</v>
      </c>
      <c r="AC71" s="111" t="s">
        <v>75</v>
      </c>
      <c r="AD71" s="111" t="s">
        <v>76</v>
      </c>
      <c r="AE71" s="111" t="s">
        <v>77</v>
      </c>
      <c r="AF71" s="161" t="s">
        <v>74</v>
      </c>
      <c r="AG71" s="161" t="s">
        <v>74</v>
      </c>
      <c r="AH71" s="146">
        <v>0</v>
      </c>
      <c r="AI71" s="146">
        <v>580821324.01999998</v>
      </c>
      <c r="AJ71" s="143"/>
      <c r="AK71" s="146">
        <v>437887063.18000001</v>
      </c>
      <c r="AL71" s="146">
        <v>398930967.02999997</v>
      </c>
      <c r="AM71" s="140"/>
      <c r="AN71" s="146">
        <v>0</v>
      </c>
      <c r="AO71" s="146">
        <v>143450288.38</v>
      </c>
      <c r="AP71" s="167"/>
      <c r="AQ71" s="167"/>
      <c r="AR71" s="167"/>
      <c r="AS71" s="140"/>
      <c r="AT71" s="114"/>
    </row>
    <row r="72" spans="1:46" s="106" customFormat="1" ht="225" x14ac:dyDescent="0.3">
      <c r="A72" s="163" t="s">
        <v>198</v>
      </c>
      <c r="B72" s="161" t="s">
        <v>199</v>
      </c>
      <c r="C72" s="111" t="s">
        <v>102</v>
      </c>
      <c r="D72" s="111" t="s">
        <v>103</v>
      </c>
      <c r="E72" s="111" t="s">
        <v>104</v>
      </c>
      <c r="F72" s="111"/>
      <c r="G72" s="111"/>
      <c r="H72" s="111"/>
      <c r="I72" s="111"/>
      <c r="J72" s="111" t="s">
        <v>216</v>
      </c>
      <c r="K72" s="111" t="s">
        <v>68</v>
      </c>
      <c r="L72" s="111" t="s">
        <v>217</v>
      </c>
      <c r="M72" s="111"/>
      <c r="N72" s="111"/>
      <c r="O72" s="111"/>
      <c r="P72" s="111"/>
      <c r="Q72" s="111"/>
      <c r="R72" s="111"/>
      <c r="S72" s="111"/>
      <c r="T72" s="111"/>
      <c r="U72" s="111"/>
      <c r="V72" s="111"/>
      <c r="W72" s="111" t="s">
        <v>89</v>
      </c>
      <c r="X72" s="111" t="s">
        <v>90</v>
      </c>
      <c r="Y72" s="111" t="s">
        <v>91</v>
      </c>
      <c r="Z72" s="111" t="s">
        <v>218</v>
      </c>
      <c r="AA72" s="111" t="s">
        <v>68</v>
      </c>
      <c r="AB72" s="111" t="s">
        <v>219</v>
      </c>
      <c r="AC72" s="117" t="s">
        <v>100</v>
      </c>
      <c r="AD72" s="111" t="s">
        <v>68</v>
      </c>
      <c r="AE72" s="111" t="s">
        <v>101</v>
      </c>
      <c r="AF72" s="161" t="s">
        <v>74</v>
      </c>
      <c r="AG72" s="161" t="s">
        <v>74</v>
      </c>
      <c r="AH72" s="146">
        <v>0</v>
      </c>
      <c r="AI72" s="146">
        <v>580821324.01999998</v>
      </c>
      <c r="AJ72" s="143"/>
      <c r="AK72" s="146">
        <v>437887063.18000001</v>
      </c>
      <c r="AL72" s="146">
        <v>398930967.02999997</v>
      </c>
      <c r="AM72" s="140"/>
      <c r="AN72" s="146">
        <v>0</v>
      </c>
      <c r="AO72" s="146">
        <v>143450288.38</v>
      </c>
      <c r="AP72" s="167"/>
      <c r="AQ72" s="167"/>
      <c r="AR72" s="167"/>
      <c r="AS72" s="140"/>
      <c r="AT72" s="114"/>
    </row>
    <row r="73" spans="1:46" s="106" customFormat="1" ht="281.25" x14ac:dyDescent="0.3">
      <c r="A73" s="163" t="s">
        <v>198</v>
      </c>
      <c r="B73" s="161" t="s">
        <v>199</v>
      </c>
      <c r="C73" s="111" t="s">
        <v>139</v>
      </c>
      <c r="D73" s="111" t="s">
        <v>140</v>
      </c>
      <c r="E73" s="111" t="s">
        <v>141</v>
      </c>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7" t="s">
        <v>105</v>
      </c>
      <c r="AD73" s="111" t="s">
        <v>68</v>
      </c>
      <c r="AE73" s="111" t="s">
        <v>106</v>
      </c>
      <c r="AF73" s="161" t="s">
        <v>74</v>
      </c>
      <c r="AG73" s="161" t="s">
        <v>74</v>
      </c>
      <c r="AH73" s="146">
        <v>0</v>
      </c>
      <c r="AI73" s="146">
        <v>580821324.01999998</v>
      </c>
      <c r="AJ73" s="143"/>
      <c r="AK73" s="146">
        <v>437887063.18000001</v>
      </c>
      <c r="AL73" s="146">
        <v>398930967.02999997</v>
      </c>
      <c r="AM73" s="140"/>
      <c r="AN73" s="146">
        <v>0</v>
      </c>
      <c r="AO73" s="146">
        <v>143450288.38</v>
      </c>
      <c r="AP73" s="167"/>
      <c r="AQ73" s="167"/>
      <c r="AR73" s="167"/>
      <c r="AS73" s="140"/>
      <c r="AT73" s="114"/>
    </row>
    <row r="74" spans="1:46" s="106" customFormat="1" ht="187.5" x14ac:dyDescent="0.3">
      <c r="A74" s="163" t="s">
        <v>198</v>
      </c>
      <c r="B74" s="161" t="s">
        <v>199</v>
      </c>
      <c r="C74" s="111" t="s">
        <v>64</v>
      </c>
      <c r="D74" s="111" t="s">
        <v>65</v>
      </c>
      <c r="E74" s="111" t="s">
        <v>66</v>
      </c>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t="s">
        <v>109</v>
      </c>
      <c r="AD74" s="111" t="s">
        <v>220</v>
      </c>
      <c r="AE74" s="111" t="s">
        <v>111</v>
      </c>
      <c r="AF74" s="161" t="s">
        <v>74</v>
      </c>
      <c r="AG74" s="161" t="s">
        <v>74</v>
      </c>
      <c r="AH74" s="146">
        <v>0</v>
      </c>
      <c r="AI74" s="146">
        <v>580821324.01999998</v>
      </c>
      <c r="AJ74" s="143"/>
      <c r="AK74" s="146">
        <v>437887063.18000001</v>
      </c>
      <c r="AL74" s="146">
        <v>398930967.02999997</v>
      </c>
      <c r="AM74" s="140"/>
      <c r="AN74" s="146">
        <v>0</v>
      </c>
      <c r="AO74" s="146">
        <v>143450288.38</v>
      </c>
      <c r="AP74" s="167"/>
      <c r="AQ74" s="167"/>
      <c r="AR74" s="167"/>
      <c r="AS74" s="140"/>
      <c r="AT74" s="114"/>
    </row>
    <row r="75" spans="1:46" s="106" customFormat="1" ht="281.25" x14ac:dyDescent="0.3">
      <c r="A75" s="163" t="s">
        <v>198</v>
      </c>
      <c r="B75" s="161" t="s">
        <v>199</v>
      </c>
      <c r="C75" s="111" t="s">
        <v>121</v>
      </c>
      <c r="D75" s="111" t="s">
        <v>68</v>
      </c>
      <c r="E75" s="111" t="s">
        <v>122</v>
      </c>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t="s">
        <v>113</v>
      </c>
      <c r="AD75" s="111" t="s">
        <v>114</v>
      </c>
      <c r="AE75" s="111" t="s">
        <v>115</v>
      </c>
      <c r="AF75" s="161" t="s">
        <v>74</v>
      </c>
      <c r="AG75" s="161" t="s">
        <v>74</v>
      </c>
      <c r="AH75" s="146">
        <v>0</v>
      </c>
      <c r="AI75" s="146">
        <v>580821324.01999998</v>
      </c>
      <c r="AJ75" s="143"/>
      <c r="AK75" s="146">
        <v>437887063.18000001</v>
      </c>
      <c r="AL75" s="146">
        <v>398930967.02999997</v>
      </c>
      <c r="AM75" s="140"/>
      <c r="AN75" s="146">
        <v>0</v>
      </c>
      <c r="AO75" s="146">
        <v>143450288.38</v>
      </c>
      <c r="AP75" s="167"/>
      <c r="AQ75" s="167"/>
      <c r="AR75" s="167"/>
      <c r="AS75" s="140"/>
      <c r="AT75" s="114"/>
    </row>
    <row r="76" spans="1:46" s="106" customFormat="1" ht="206.25" x14ac:dyDescent="0.3">
      <c r="A76" s="163" t="s">
        <v>198</v>
      </c>
      <c r="B76" s="161" t="s">
        <v>199</v>
      </c>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7" t="s">
        <v>118</v>
      </c>
      <c r="AD76" s="111" t="s">
        <v>119</v>
      </c>
      <c r="AE76" s="111" t="s">
        <v>120</v>
      </c>
      <c r="AF76" s="161" t="s">
        <v>74</v>
      </c>
      <c r="AG76" s="161" t="s">
        <v>74</v>
      </c>
      <c r="AH76" s="146">
        <v>0</v>
      </c>
      <c r="AI76" s="146">
        <v>580821324.01999998</v>
      </c>
      <c r="AJ76" s="143"/>
      <c r="AK76" s="146">
        <v>437887063.18000001</v>
      </c>
      <c r="AL76" s="146">
        <v>398930967.02999997</v>
      </c>
      <c r="AM76" s="140"/>
      <c r="AN76" s="146">
        <v>0</v>
      </c>
      <c r="AO76" s="146">
        <v>143450288.38</v>
      </c>
      <c r="AP76" s="167"/>
      <c r="AQ76" s="167"/>
      <c r="AR76" s="167"/>
      <c r="AS76" s="140"/>
      <c r="AT76" s="114"/>
    </row>
    <row r="77" spans="1:46" s="106" customFormat="1" ht="93.75" x14ac:dyDescent="0.3">
      <c r="A77" s="163" t="s">
        <v>198</v>
      </c>
      <c r="B77" s="161" t="s">
        <v>199</v>
      </c>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t="s">
        <v>151</v>
      </c>
      <c r="AD77" s="111" t="s">
        <v>152</v>
      </c>
      <c r="AE77" s="111" t="s">
        <v>153</v>
      </c>
      <c r="AF77" s="161" t="s">
        <v>74</v>
      </c>
      <c r="AG77" s="161" t="s">
        <v>74</v>
      </c>
      <c r="AH77" s="146">
        <v>0</v>
      </c>
      <c r="AI77" s="146">
        <v>580821324.01999998</v>
      </c>
      <c r="AJ77" s="143"/>
      <c r="AK77" s="146">
        <v>437887063.18000001</v>
      </c>
      <c r="AL77" s="146">
        <v>398930967.02999997</v>
      </c>
      <c r="AM77" s="140"/>
      <c r="AN77" s="146">
        <v>0</v>
      </c>
      <c r="AO77" s="146">
        <v>143450288.38</v>
      </c>
      <c r="AP77" s="167"/>
      <c r="AQ77" s="167"/>
      <c r="AR77" s="167"/>
      <c r="AS77" s="140"/>
      <c r="AT77" s="114"/>
    </row>
    <row r="78" spans="1:46" s="106" customFormat="1" ht="168.75" x14ac:dyDescent="0.3">
      <c r="A78" s="163" t="s">
        <v>198</v>
      </c>
      <c r="B78" s="161" t="s">
        <v>199</v>
      </c>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t="s">
        <v>221</v>
      </c>
      <c r="AD78" s="111" t="s">
        <v>68</v>
      </c>
      <c r="AE78" s="111" t="s">
        <v>222</v>
      </c>
      <c r="AF78" s="161" t="s">
        <v>74</v>
      </c>
      <c r="AG78" s="161" t="s">
        <v>74</v>
      </c>
      <c r="AH78" s="146">
        <v>0</v>
      </c>
      <c r="AI78" s="146">
        <v>580821324.01999998</v>
      </c>
      <c r="AJ78" s="143"/>
      <c r="AK78" s="146">
        <v>437887063.18000001</v>
      </c>
      <c r="AL78" s="146">
        <v>398930967.02999997</v>
      </c>
      <c r="AM78" s="140"/>
      <c r="AN78" s="146">
        <v>0</v>
      </c>
      <c r="AO78" s="146">
        <v>143450288.38</v>
      </c>
      <c r="AP78" s="167"/>
      <c r="AQ78" s="167"/>
      <c r="AR78" s="167"/>
      <c r="AS78" s="140"/>
      <c r="AT78" s="114"/>
    </row>
    <row r="79" spans="1:46" s="106" customFormat="1" ht="150" x14ac:dyDescent="0.3">
      <c r="A79" s="163" t="s">
        <v>198</v>
      </c>
      <c r="B79" s="161" t="s">
        <v>199</v>
      </c>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t="s">
        <v>123</v>
      </c>
      <c r="AD79" s="111" t="s">
        <v>119</v>
      </c>
      <c r="AE79" s="111" t="s">
        <v>124</v>
      </c>
      <c r="AF79" s="161" t="s">
        <v>74</v>
      </c>
      <c r="AG79" s="161" t="s">
        <v>74</v>
      </c>
      <c r="AH79" s="146">
        <v>0</v>
      </c>
      <c r="AI79" s="146">
        <v>580821324.01999998</v>
      </c>
      <c r="AJ79" s="143"/>
      <c r="AK79" s="146">
        <v>437887063.18000001</v>
      </c>
      <c r="AL79" s="146">
        <v>398930967.02999997</v>
      </c>
      <c r="AM79" s="140"/>
      <c r="AN79" s="146">
        <v>0</v>
      </c>
      <c r="AO79" s="146">
        <v>143450288.38</v>
      </c>
      <c r="AP79" s="167"/>
      <c r="AQ79" s="167"/>
      <c r="AR79" s="167"/>
      <c r="AS79" s="140"/>
      <c r="AT79" s="114"/>
    </row>
    <row r="80" spans="1:46" s="106" customFormat="1" ht="206.25" x14ac:dyDescent="0.3">
      <c r="A80" s="163" t="s">
        <v>198</v>
      </c>
      <c r="B80" s="161" t="s">
        <v>199</v>
      </c>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7" t="s">
        <v>223</v>
      </c>
      <c r="AD80" s="111" t="s">
        <v>224</v>
      </c>
      <c r="AE80" s="111" t="s">
        <v>225</v>
      </c>
      <c r="AF80" s="161" t="s">
        <v>74</v>
      </c>
      <c r="AG80" s="161" t="s">
        <v>74</v>
      </c>
      <c r="AH80" s="146">
        <v>0</v>
      </c>
      <c r="AI80" s="146">
        <v>580821324.01999998</v>
      </c>
      <c r="AJ80" s="143"/>
      <c r="AK80" s="146">
        <v>437887063.18000001</v>
      </c>
      <c r="AL80" s="146">
        <v>398930967.02999997</v>
      </c>
      <c r="AM80" s="140"/>
      <c r="AN80" s="146">
        <v>0</v>
      </c>
      <c r="AO80" s="146">
        <v>143450288.38</v>
      </c>
      <c r="AP80" s="167"/>
      <c r="AQ80" s="167"/>
      <c r="AR80" s="167"/>
      <c r="AS80" s="140"/>
      <c r="AT80" s="114"/>
    </row>
    <row r="81" spans="1:46" s="106" customFormat="1" ht="187.5" x14ac:dyDescent="0.3">
      <c r="A81" s="163" t="s">
        <v>198</v>
      </c>
      <c r="B81" s="161" t="s">
        <v>199</v>
      </c>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7" t="s">
        <v>127</v>
      </c>
      <c r="AD81" s="111" t="s">
        <v>68</v>
      </c>
      <c r="AE81" s="111" t="s">
        <v>128</v>
      </c>
      <c r="AF81" s="161" t="s">
        <v>74</v>
      </c>
      <c r="AG81" s="161" t="s">
        <v>74</v>
      </c>
      <c r="AH81" s="146">
        <v>0</v>
      </c>
      <c r="AI81" s="146">
        <v>580821324.01999998</v>
      </c>
      <c r="AJ81" s="143"/>
      <c r="AK81" s="146">
        <v>437887063.18000001</v>
      </c>
      <c r="AL81" s="146">
        <v>398930967.02999997</v>
      </c>
      <c r="AM81" s="140"/>
      <c r="AN81" s="146">
        <v>0</v>
      </c>
      <c r="AO81" s="146">
        <v>143450288.38</v>
      </c>
      <c r="AP81" s="167"/>
      <c r="AQ81" s="167"/>
      <c r="AR81" s="167"/>
      <c r="AS81" s="140"/>
      <c r="AT81" s="114"/>
    </row>
    <row r="82" spans="1:46" s="106" customFormat="1" ht="243.75" x14ac:dyDescent="0.3">
      <c r="A82" s="163" t="s">
        <v>198</v>
      </c>
      <c r="B82" s="161" t="s">
        <v>199</v>
      </c>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7" t="s">
        <v>129</v>
      </c>
      <c r="AD82" s="111" t="s">
        <v>68</v>
      </c>
      <c r="AE82" s="111" t="s">
        <v>130</v>
      </c>
      <c r="AF82" s="161" t="s">
        <v>74</v>
      </c>
      <c r="AG82" s="161" t="s">
        <v>74</v>
      </c>
      <c r="AH82" s="146">
        <v>0</v>
      </c>
      <c r="AI82" s="146">
        <v>580821324.01999998</v>
      </c>
      <c r="AJ82" s="143"/>
      <c r="AK82" s="146">
        <v>437887063.18000001</v>
      </c>
      <c r="AL82" s="146">
        <v>398930967.02999997</v>
      </c>
      <c r="AM82" s="140"/>
      <c r="AN82" s="146">
        <v>0</v>
      </c>
      <c r="AO82" s="146">
        <v>143450288.38</v>
      </c>
      <c r="AP82" s="167"/>
      <c r="AQ82" s="167"/>
      <c r="AR82" s="167"/>
      <c r="AS82" s="140"/>
      <c r="AT82" s="114"/>
    </row>
    <row r="83" spans="1:46" s="106" customFormat="1" ht="112.5" x14ac:dyDescent="0.3">
      <c r="A83" s="163" t="s">
        <v>198</v>
      </c>
      <c r="B83" s="161" t="s">
        <v>199</v>
      </c>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t="s">
        <v>167</v>
      </c>
      <c r="AD83" s="111" t="s">
        <v>68</v>
      </c>
      <c r="AE83" s="111" t="s">
        <v>132</v>
      </c>
      <c r="AF83" s="161" t="s">
        <v>74</v>
      </c>
      <c r="AG83" s="161" t="s">
        <v>74</v>
      </c>
      <c r="AH83" s="146">
        <v>0</v>
      </c>
      <c r="AI83" s="146">
        <v>580821324.01999998</v>
      </c>
      <c r="AJ83" s="143"/>
      <c r="AK83" s="146">
        <v>437887063.18000001</v>
      </c>
      <c r="AL83" s="146">
        <v>398930967.02999997</v>
      </c>
      <c r="AM83" s="140"/>
      <c r="AN83" s="146">
        <v>0</v>
      </c>
      <c r="AO83" s="146">
        <v>143450288.38</v>
      </c>
      <c r="AP83" s="167"/>
      <c r="AQ83" s="167"/>
      <c r="AR83" s="167"/>
      <c r="AS83" s="140"/>
      <c r="AT83" s="114"/>
    </row>
    <row r="84" spans="1:46" s="106" customFormat="1" ht="168.75" x14ac:dyDescent="0.3">
      <c r="A84" s="163" t="s">
        <v>198</v>
      </c>
      <c r="B84" s="161" t="s">
        <v>199</v>
      </c>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t="s">
        <v>195</v>
      </c>
      <c r="AD84" s="111" t="s">
        <v>68</v>
      </c>
      <c r="AE84" s="111" t="s">
        <v>132</v>
      </c>
      <c r="AF84" s="161" t="s">
        <v>74</v>
      </c>
      <c r="AG84" s="161" t="s">
        <v>74</v>
      </c>
      <c r="AH84" s="146">
        <v>0</v>
      </c>
      <c r="AI84" s="146">
        <v>580821324.01999998</v>
      </c>
      <c r="AJ84" s="143"/>
      <c r="AK84" s="146">
        <v>437887063.18000001</v>
      </c>
      <c r="AL84" s="146">
        <v>398930967.02999997</v>
      </c>
      <c r="AM84" s="140"/>
      <c r="AN84" s="146">
        <v>0</v>
      </c>
      <c r="AO84" s="146">
        <v>143450288.38</v>
      </c>
      <c r="AP84" s="167"/>
      <c r="AQ84" s="167"/>
      <c r="AR84" s="167"/>
      <c r="AS84" s="140"/>
      <c r="AT84" s="114"/>
    </row>
    <row r="85" spans="1:46" s="106" customFormat="1" ht="131.25" x14ac:dyDescent="0.3">
      <c r="A85" s="163" t="s">
        <v>198</v>
      </c>
      <c r="B85" s="161" t="s">
        <v>199</v>
      </c>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t="s">
        <v>226</v>
      </c>
      <c r="AD85" s="111" t="s">
        <v>68</v>
      </c>
      <c r="AE85" s="111" t="s">
        <v>132</v>
      </c>
      <c r="AF85" s="161" t="s">
        <v>74</v>
      </c>
      <c r="AG85" s="161" t="s">
        <v>74</v>
      </c>
      <c r="AH85" s="146">
        <v>0</v>
      </c>
      <c r="AI85" s="146">
        <v>580821324.01999998</v>
      </c>
      <c r="AJ85" s="143"/>
      <c r="AK85" s="146">
        <v>437887063.18000001</v>
      </c>
      <c r="AL85" s="146">
        <v>398930967.02999997</v>
      </c>
      <c r="AM85" s="140"/>
      <c r="AN85" s="146">
        <v>0</v>
      </c>
      <c r="AO85" s="146">
        <v>143450288.38</v>
      </c>
      <c r="AP85" s="167"/>
      <c r="AQ85" s="167"/>
      <c r="AR85" s="167"/>
      <c r="AS85" s="140"/>
      <c r="AT85" s="114"/>
    </row>
    <row r="86" spans="1:46" s="106" customFormat="1" ht="150" x14ac:dyDescent="0.3">
      <c r="A86" s="163" t="s">
        <v>198</v>
      </c>
      <c r="B86" s="161" t="s">
        <v>199</v>
      </c>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t="s">
        <v>227</v>
      </c>
      <c r="AD86" s="111" t="s">
        <v>68</v>
      </c>
      <c r="AE86" s="111" t="s">
        <v>69</v>
      </c>
      <c r="AF86" s="161" t="s">
        <v>74</v>
      </c>
      <c r="AG86" s="161" t="s">
        <v>74</v>
      </c>
      <c r="AH86" s="146">
        <v>0</v>
      </c>
      <c r="AI86" s="146">
        <v>580821324.01999998</v>
      </c>
      <c r="AJ86" s="143"/>
      <c r="AK86" s="146">
        <v>437887063.18000001</v>
      </c>
      <c r="AL86" s="146">
        <v>398930967.02999997</v>
      </c>
      <c r="AM86" s="140"/>
      <c r="AN86" s="146">
        <v>0</v>
      </c>
      <c r="AO86" s="146">
        <v>143450288.38</v>
      </c>
      <c r="AP86" s="167"/>
      <c r="AQ86" s="167"/>
      <c r="AR86" s="167"/>
      <c r="AS86" s="140"/>
      <c r="AT86" s="114"/>
    </row>
    <row r="87" spans="1:46" s="106" customFormat="1" ht="112.5" x14ac:dyDescent="0.3">
      <c r="A87" s="163" t="s">
        <v>198</v>
      </c>
      <c r="B87" s="161" t="s">
        <v>199</v>
      </c>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t="s">
        <v>228</v>
      </c>
      <c r="AD87" s="111" t="s">
        <v>68</v>
      </c>
      <c r="AE87" s="111" t="s">
        <v>69</v>
      </c>
      <c r="AF87" s="161" t="s">
        <v>74</v>
      </c>
      <c r="AG87" s="161" t="s">
        <v>74</v>
      </c>
      <c r="AH87" s="146">
        <v>0</v>
      </c>
      <c r="AI87" s="146">
        <v>580821324.01999998</v>
      </c>
      <c r="AJ87" s="143"/>
      <c r="AK87" s="146">
        <v>437887063.18000001</v>
      </c>
      <c r="AL87" s="146">
        <v>398930967.02999997</v>
      </c>
      <c r="AM87" s="140"/>
      <c r="AN87" s="146">
        <v>0</v>
      </c>
      <c r="AO87" s="146">
        <v>143450288.38</v>
      </c>
      <c r="AP87" s="167"/>
      <c r="AQ87" s="167"/>
      <c r="AR87" s="167"/>
      <c r="AS87" s="140"/>
      <c r="AT87" s="114"/>
    </row>
    <row r="88" spans="1:46" s="106" customFormat="1" ht="150" x14ac:dyDescent="0.3">
      <c r="A88" s="163" t="s">
        <v>198</v>
      </c>
      <c r="B88" s="161" t="s">
        <v>199</v>
      </c>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t="s">
        <v>134</v>
      </c>
      <c r="AD88" s="111" t="s">
        <v>68</v>
      </c>
      <c r="AE88" s="111" t="s">
        <v>132</v>
      </c>
      <c r="AF88" s="161" t="s">
        <v>74</v>
      </c>
      <c r="AG88" s="161" t="s">
        <v>74</v>
      </c>
      <c r="AH88" s="146">
        <v>0</v>
      </c>
      <c r="AI88" s="146">
        <v>580821324.01999998</v>
      </c>
      <c r="AJ88" s="143"/>
      <c r="AK88" s="146">
        <v>437887063.18000001</v>
      </c>
      <c r="AL88" s="146">
        <v>398930967.02999997</v>
      </c>
      <c r="AM88" s="140"/>
      <c r="AN88" s="146">
        <v>0</v>
      </c>
      <c r="AO88" s="146">
        <v>143450288.38</v>
      </c>
      <c r="AP88" s="167"/>
      <c r="AQ88" s="167"/>
      <c r="AR88" s="167"/>
      <c r="AS88" s="140"/>
      <c r="AT88" s="114"/>
    </row>
    <row r="89" spans="1:46" s="106" customFormat="1" ht="112.5" x14ac:dyDescent="0.3">
      <c r="A89" s="163" t="s">
        <v>198</v>
      </c>
      <c r="B89" s="161" t="s">
        <v>199</v>
      </c>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t="s">
        <v>81</v>
      </c>
      <c r="AD89" s="111" t="s">
        <v>68</v>
      </c>
      <c r="AE89" s="111" t="s">
        <v>69</v>
      </c>
      <c r="AF89" s="161" t="s">
        <v>74</v>
      </c>
      <c r="AG89" s="161" t="s">
        <v>74</v>
      </c>
      <c r="AH89" s="146">
        <v>0</v>
      </c>
      <c r="AI89" s="146">
        <v>580821324.01999998</v>
      </c>
      <c r="AJ89" s="143"/>
      <c r="AK89" s="146">
        <v>437887063.18000001</v>
      </c>
      <c r="AL89" s="146">
        <v>398930967.02999997</v>
      </c>
      <c r="AM89" s="140"/>
      <c r="AN89" s="146">
        <v>0</v>
      </c>
      <c r="AO89" s="146">
        <v>143450288.38</v>
      </c>
      <c r="AP89" s="167"/>
      <c r="AQ89" s="167"/>
      <c r="AR89" s="167"/>
      <c r="AS89" s="140"/>
      <c r="AT89" s="114"/>
    </row>
    <row r="90" spans="1:46" s="106" customFormat="1" ht="168.75" x14ac:dyDescent="0.3">
      <c r="A90" s="163" t="s">
        <v>198</v>
      </c>
      <c r="B90" s="161" t="s">
        <v>199</v>
      </c>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7" t="s">
        <v>229</v>
      </c>
      <c r="AD90" s="111" t="s">
        <v>68</v>
      </c>
      <c r="AE90" s="111" t="s">
        <v>230</v>
      </c>
      <c r="AF90" s="161" t="s">
        <v>74</v>
      </c>
      <c r="AG90" s="161" t="s">
        <v>74</v>
      </c>
      <c r="AH90" s="146">
        <v>0</v>
      </c>
      <c r="AI90" s="146">
        <v>580821324.01999998</v>
      </c>
      <c r="AJ90" s="143"/>
      <c r="AK90" s="146">
        <v>437887063.18000001</v>
      </c>
      <c r="AL90" s="146">
        <v>398930967.02999997</v>
      </c>
      <c r="AM90" s="140"/>
      <c r="AN90" s="146">
        <v>0</v>
      </c>
      <c r="AO90" s="146">
        <v>143450288.38</v>
      </c>
      <c r="AP90" s="167"/>
      <c r="AQ90" s="167"/>
      <c r="AR90" s="167"/>
      <c r="AS90" s="140"/>
      <c r="AT90" s="114"/>
    </row>
    <row r="91" spans="1:46" s="106" customFormat="1" ht="206.25" x14ac:dyDescent="0.3">
      <c r="A91" s="163" t="s">
        <v>198</v>
      </c>
      <c r="B91" s="161" t="s">
        <v>199</v>
      </c>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7" t="s">
        <v>231</v>
      </c>
      <c r="AD91" s="111" t="s">
        <v>68</v>
      </c>
      <c r="AE91" s="111" t="s">
        <v>232</v>
      </c>
      <c r="AF91" s="161" t="s">
        <v>74</v>
      </c>
      <c r="AG91" s="161" t="s">
        <v>74</v>
      </c>
      <c r="AH91" s="146">
        <v>0</v>
      </c>
      <c r="AI91" s="146">
        <v>580821324.01999998</v>
      </c>
      <c r="AJ91" s="144"/>
      <c r="AK91" s="146">
        <v>437887063.18000001</v>
      </c>
      <c r="AL91" s="146">
        <v>398930967.02999997</v>
      </c>
      <c r="AM91" s="141"/>
      <c r="AN91" s="146">
        <v>0</v>
      </c>
      <c r="AO91" s="146">
        <v>143450288.38</v>
      </c>
      <c r="AP91" s="168"/>
      <c r="AQ91" s="168"/>
      <c r="AR91" s="168"/>
      <c r="AS91" s="141"/>
      <c r="AT91" s="114"/>
    </row>
    <row r="92" spans="1:46" s="106" customFormat="1" ht="187.5" x14ac:dyDescent="0.3">
      <c r="A92" s="162" t="s">
        <v>233</v>
      </c>
      <c r="B92" s="161" t="s">
        <v>234</v>
      </c>
      <c r="C92" s="111" t="s">
        <v>64</v>
      </c>
      <c r="D92" s="111" t="s">
        <v>235</v>
      </c>
      <c r="E92" s="111" t="s">
        <v>66</v>
      </c>
      <c r="F92" s="111"/>
      <c r="G92" s="111"/>
      <c r="H92" s="111"/>
      <c r="I92" s="111"/>
      <c r="J92" s="111" t="s">
        <v>236</v>
      </c>
      <c r="K92" s="111" t="s">
        <v>237</v>
      </c>
      <c r="L92" s="111" t="s">
        <v>238</v>
      </c>
      <c r="M92" s="111"/>
      <c r="N92" s="111"/>
      <c r="O92" s="111"/>
      <c r="P92" s="111"/>
      <c r="Q92" s="111"/>
      <c r="R92" s="111"/>
      <c r="S92" s="111"/>
      <c r="T92" s="111"/>
      <c r="U92" s="111"/>
      <c r="V92" s="111"/>
      <c r="W92" s="111"/>
      <c r="X92" s="111"/>
      <c r="Y92" s="111"/>
      <c r="Z92" s="111"/>
      <c r="AA92" s="111"/>
      <c r="AB92" s="111"/>
      <c r="AC92" s="111" t="s">
        <v>70</v>
      </c>
      <c r="AD92" s="111" t="s">
        <v>239</v>
      </c>
      <c r="AE92" s="111" t="s">
        <v>72</v>
      </c>
      <c r="AF92" s="161" t="s">
        <v>1228</v>
      </c>
      <c r="AG92" s="161" t="s">
        <v>1229</v>
      </c>
      <c r="AH92" s="146">
        <v>782366883.91999996</v>
      </c>
      <c r="AI92" s="146">
        <v>765900204.52999997</v>
      </c>
      <c r="AJ92" s="139">
        <v>781880158.26999998</v>
      </c>
      <c r="AK92" s="146">
        <v>782501952.78999996</v>
      </c>
      <c r="AL92" s="146">
        <v>782501952.78999996</v>
      </c>
      <c r="AM92" s="139">
        <v>710560451</v>
      </c>
      <c r="AN92" s="146">
        <v>782366883.91999996</v>
      </c>
      <c r="AO92" s="146">
        <v>765900204.52999997</v>
      </c>
      <c r="AP92" s="147">
        <v>781880158.26999998</v>
      </c>
      <c r="AQ92" s="147">
        <v>782501952.78999996</v>
      </c>
      <c r="AR92" s="147">
        <v>782501952.78999996</v>
      </c>
      <c r="AS92" s="142">
        <f>AM92</f>
        <v>710560451</v>
      </c>
      <c r="AT92" s="114"/>
    </row>
    <row r="93" spans="1:46" s="106" customFormat="1" ht="409.5" x14ac:dyDescent="0.3">
      <c r="A93" s="162" t="s">
        <v>233</v>
      </c>
      <c r="B93" s="161" t="s">
        <v>234</v>
      </c>
      <c r="C93" s="117" t="s">
        <v>241</v>
      </c>
      <c r="D93" s="111" t="s">
        <v>242</v>
      </c>
      <c r="E93" s="111" t="s">
        <v>243</v>
      </c>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t="s">
        <v>244</v>
      </c>
      <c r="AD93" s="111" t="s">
        <v>245</v>
      </c>
      <c r="AE93" s="111" t="s">
        <v>246</v>
      </c>
      <c r="AF93" s="161" t="s">
        <v>74</v>
      </c>
      <c r="AG93" s="161" t="s">
        <v>74</v>
      </c>
      <c r="AH93" s="146">
        <v>0</v>
      </c>
      <c r="AI93" s="146">
        <v>765900204.52999997</v>
      </c>
      <c r="AJ93" s="140"/>
      <c r="AK93" s="146">
        <v>782457605.50999999</v>
      </c>
      <c r="AL93" s="146">
        <v>782501952.78999996</v>
      </c>
      <c r="AM93" s="140"/>
      <c r="AN93" s="146">
        <v>0</v>
      </c>
      <c r="AO93" s="146">
        <v>765900204.52999997</v>
      </c>
      <c r="AP93" s="148"/>
      <c r="AQ93" s="148"/>
      <c r="AR93" s="148"/>
      <c r="AS93" s="143"/>
      <c r="AT93" s="114"/>
    </row>
    <row r="94" spans="1:46" s="106" customFormat="1" ht="112.5" x14ac:dyDescent="0.3">
      <c r="A94" s="162" t="s">
        <v>233</v>
      </c>
      <c r="B94" s="161" t="s">
        <v>234</v>
      </c>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t="s">
        <v>197</v>
      </c>
      <c r="AD94" s="111" t="s">
        <v>68</v>
      </c>
      <c r="AE94" s="111" t="s">
        <v>132</v>
      </c>
      <c r="AF94" s="161" t="s">
        <v>74</v>
      </c>
      <c r="AG94" s="161" t="s">
        <v>74</v>
      </c>
      <c r="AH94" s="146">
        <v>0</v>
      </c>
      <c r="AI94" s="146">
        <v>765900204.52999997</v>
      </c>
      <c r="AJ94" s="141"/>
      <c r="AK94" s="146">
        <v>782457605.50999999</v>
      </c>
      <c r="AL94" s="146">
        <v>782501952.78999996</v>
      </c>
      <c r="AM94" s="141"/>
      <c r="AN94" s="146">
        <v>0</v>
      </c>
      <c r="AO94" s="146">
        <v>765900204.52999997</v>
      </c>
      <c r="AP94" s="149"/>
      <c r="AQ94" s="149"/>
      <c r="AR94" s="149"/>
      <c r="AS94" s="144"/>
      <c r="AT94" s="114"/>
    </row>
    <row r="95" spans="1:46" s="106" customFormat="1" ht="131.25" x14ac:dyDescent="0.3">
      <c r="A95" s="162" t="s">
        <v>247</v>
      </c>
      <c r="B95" s="161" t="s">
        <v>248</v>
      </c>
      <c r="C95" s="111" t="s">
        <v>249</v>
      </c>
      <c r="D95" s="111" t="s">
        <v>250</v>
      </c>
      <c r="E95" s="111" t="s">
        <v>251</v>
      </c>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t="s">
        <v>70</v>
      </c>
      <c r="AD95" s="111" t="s">
        <v>252</v>
      </c>
      <c r="AE95" s="111" t="s">
        <v>72</v>
      </c>
      <c r="AF95" s="161" t="s">
        <v>1230</v>
      </c>
      <c r="AG95" s="161" t="s">
        <v>1231</v>
      </c>
      <c r="AH95" s="146">
        <v>415664</v>
      </c>
      <c r="AI95" s="146">
        <v>414451.53</v>
      </c>
      <c r="AJ95" s="139">
        <v>676658</v>
      </c>
      <c r="AK95" s="146">
        <v>392708</v>
      </c>
      <c r="AL95" s="146">
        <v>392708</v>
      </c>
      <c r="AM95" s="139">
        <v>392708</v>
      </c>
      <c r="AN95" s="146">
        <v>415664</v>
      </c>
      <c r="AO95" s="146">
        <v>414451.53</v>
      </c>
      <c r="AP95" s="147">
        <v>676658</v>
      </c>
      <c r="AQ95" s="147">
        <v>392708</v>
      </c>
      <c r="AR95" s="147">
        <v>392708</v>
      </c>
      <c r="AS95" s="139">
        <f>AM95</f>
        <v>392708</v>
      </c>
      <c r="AT95" s="114"/>
    </row>
    <row r="96" spans="1:46" s="106" customFormat="1" ht="187.5" x14ac:dyDescent="0.3">
      <c r="A96" s="162" t="s">
        <v>247</v>
      </c>
      <c r="B96" s="161" t="s">
        <v>248</v>
      </c>
      <c r="C96" s="111" t="s">
        <v>64</v>
      </c>
      <c r="D96" s="111" t="s">
        <v>253</v>
      </c>
      <c r="E96" s="111" t="s">
        <v>66</v>
      </c>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t="s">
        <v>133</v>
      </c>
      <c r="AD96" s="111" t="s">
        <v>68</v>
      </c>
      <c r="AE96" s="111" t="s">
        <v>132</v>
      </c>
      <c r="AF96" s="161" t="s">
        <v>74</v>
      </c>
      <c r="AG96" s="161" t="s">
        <v>74</v>
      </c>
      <c r="AH96" s="146">
        <v>0</v>
      </c>
      <c r="AI96" s="146">
        <v>414451.53</v>
      </c>
      <c r="AJ96" s="141"/>
      <c r="AK96" s="146">
        <v>392708</v>
      </c>
      <c r="AL96" s="146">
        <v>392708</v>
      </c>
      <c r="AM96" s="141"/>
      <c r="AN96" s="146">
        <v>0</v>
      </c>
      <c r="AO96" s="146">
        <v>414451.53</v>
      </c>
      <c r="AP96" s="149"/>
      <c r="AQ96" s="149"/>
      <c r="AR96" s="149"/>
      <c r="AS96" s="141"/>
      <c r="AT96" s="114"/>
    </row>
    <row r="97" spans="1:46" s="106" customFormat="1" ht="187.5" x14ac:dyDescent="0.3">
      <c r="A97" s="162" t="s">
        <v>254</v>
      </c>
      <c r="B97" s="161" t="s">
        <v>255</v>
      </c>
      <c r="C97" s="111" t="s">
        <v>64</v>
      </c>
      <c r="D97" s="111" t="s">
        <v>256</v>
      </c>
      <c r="E97" s="111" t="s">
        <v>66</v>
      </c>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t="s">
        <v>70</v>
      </c>
      <c r="AD97" s="111" t="s">
        <v>257</v>
      </c>
      <c r="AE97" s="111" t="s">
        <v>72</v>
      </c>
      <c r="AF97" s="161" t="s">
        <v>1232</v>
      </c>
      <c r="AG97" s="161" t="s">
        <v>1232</v>
      </c>
      <c r="AH97" s="146">
        <v>2834679.8</v>
      </c>
      <c r="AI97" s="146">
        <v>2834679.8</v>
      </c>
      <c r="AJ97" s="139">
        <v>1700070.3</v>
      </c>
      <c r="AK97" s="146">
        <v>1700070.3</v>
      </c>
      <c r="AL97" s="146">
        <v>1700070.3</v>
      </c>
      <c r="AM97" s="139">
        <v>1700070.3</v>
      </c>
      <c r="AN97" s="146">
        <v>2834679.8</v>
      </c>
      <c r="AO97" s="146">
        <v>2834679.8</v>
      </c>
      <c r="AP97" s="147">
        <v>1700070.3</v>
      </c>
      <c r="AQ97" s="147">
        <v>1700070.3</v>
      </c>
      <c r="AR97" s="147">
        <v>1700070.3</v>
      </c>
      <c r="AS97" s="139">
        <f>AM97</f>
        <v>1700070.3</v>
      </c>
      <c r="AT97" s="114"/>
    </row>
    <row r="98" spans="1:46" s="106" customFormat="1" ht="112.5" x14ac:dyDescent="0.3">
      <c r="A98" s="162" t="s">
        <v>254</v>
      </c>
      <c r="B98" s="161" t="s">
        <v>255</v>
      </c>
      <c r="C98" s="111" t="s">
        <v>259</v>
      </c>
      <c r="D98" s="111" t="s">
        <v>260</v>
      </c>
      <c r="E98" s="111" t="s">
        <v>261</v>
      </c>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t="s">
        <v>262</v>
      </c>
      <c r="AD98" s="111" t="s">
        <v>68</v>
      </c>
      <c r="AE98" s="111" t="s">
        <v>263</v>
      </c>
      <c r="AF98" s="161" t="s">
        <v>74</v>
      </c>
      <c r="AG98" s="161" t="s">
        <v>74</v>
      </c>
      <c r="AH98" s="146">
        <v>0</v>
      </c>
      <c r="AI98" s="146">
        <v>2834679.8</v>
      </c>
      <c r="AJ98" s="140"/>
      <c r="AK98" s="146">
        <v>1700070.3</v>
      </c>
      <c r="AL98" s="146">
        <v>1700070.3</v>
      </c>
      <c r="AM98" s="140"/>
      <c r="AN98" s="146">
        <v>0</v>
      </c>
      <c r="AO98" s="146">
        <v>2834679.8</v>
      </c>
      <c r="AP98" s="148"/>
      <c r="AQ98" s="148"/>
      <c r="AR98" s="148"/>
      <c r="AS98" s="140"/>
      <c r="AT98" s="114"/>
    </row>
    <row r="99" spans="1:46" s="106" customFormat="1" ht="131.25" x14ac:dyDescent="0.3">
      <c r="A99" s="162" t="s">
        <v>254</v>
      </c>
      <c r="B99" s="161" t="s">
        <v>255</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t="s">
        <v>264</v>
      </c>
      <c r="AD99" s="111" t="s">
        <v>68</v>
      </c>
      <c r="AE99" s="111" t="s">
        <v>265</v>
      </c>
      <c r="AF99" s="161" t="s">
        <v>74</v>
      </c>
      <c r="AG99" s="161" t="s">
        <v>74</v>
      </c>
      <c r="AH99" s="146">
        <v>0</v>
      </c>
      <c r="AI99" s="146">
        <v>2834679.8</v>
      </c>
      <c r="AJ99" s="141"/>
      <c r="AK99" s="146">
        <v>1700070.3</v>
      </c>
      <c r="AL99" s="146">
        <v>1700070.3</v>
      </c>
      <c r="AM99" s="141"/>
      <c r="AN99" s="146">
        <v>0</v>
      </c>
      <c r="AO99" s="146">
        <v>2834679.8</v>
      </c>
      <c r="AP99" s="149"/>
      <c r="AQ99" s="149"/>
      <c r="AR99" s="149"/>
      <c r="AS99" s="141"/>
      <c r="AT99" s="114"/>
    </row>
    <row r="100" spans="1:46" s="106" customFormat="1" ht="243.75" x14ac:dyDescent="0.3">
      <c r="A100" s="155" t="s">
        <v>266</v>
      </c>
      <c r="B100" s="158" t="s">
        <v>267</v>
      </c>
      <c r="C100" s="111" t="s">
        <v>1029</v>
      </c>
      <c r="D100" s="111" t="s">
        <v>268</v>
      </c>
      <c r="E100" s="111" t="s">
        <v>96</v>
      </c>
      <c r="F100" s="111" t="s">
        <v>269</v>
      </c>
      <c r="G100" s="111" t="s">
        <v>270</v>
      </c>
      <c r="H100" s="111" t="s">
        <v>271</v>
      </c>
      <c r="I100" s="111" t="s">
        <v>272</v>
      </c>
      <c r="J100" s="111"/>
      <c r="K100" s="111"/>
      <c r="L100" s="111"/>
      <c r="M100" s="111"/>
      <c r="N100" s="111"/>
      <c r="O100" s="111"/>
      <c r="P100" s="111"/>
      <c r="Q100" s="111"/>
      <c r="R100" s="111"/>
      <c r="S100" s="111"/>
      <c r="T100" s="111"/>
      <c r="U100" s="111"/>
      <c r="V100" s="111"/>
      <c r="W100" s="111" t="s">
        <v>273</v>
      </c>
      <c r="X100" s="111" t="s">
        <v>274</v>
      </c>
      <c r="Y100" s="111" t="s">
        <v>275</v>
      </c>
      <c r="Z100" s="111" t="s">
        <v>174</v>
      </c>
      <c r="AA100" s="111" t="s">
        <v>68</v>
      </c>
      <c r="AB100" s="111" t="s">
        <v>69</v>
      </c>
      <c r="AC100" s="111" t="s">
        <v>70</v>
      </c>
      <c r="AD100" s="111" t="s">
        <v>276</v>
      </c>
      <c r="AE100" s="111" t="s">
        <v>72</v>
      </c>
      <c r="AF100" s="158" t="s">
        <v>1233</v>
      </c>
      <c r="AG100" s="158" t="s">
        <v>1234</v>
      </c>
      <c r="AH100" s="139">
        <v>3706498353.5300002</v>
      </c>
      <c r="AI100" s="139">
        <v>3586591857.5100002</v>
      </c>
      <c r="AJ100" s="139">
        <v>3515699114.4099998</v>
      </c>
      <c r="AK100" s="139">
        <v>4185080514.4200001</v>
      </c>
      <c r="AL100" s="139">
        <v>4123290784.2399998</v>
      </c>
      <c r="AM100" s="139">
        <f>722667128.14+772675433.33+611331488.45+47972471.25+549122850.57</f>
        <v>2703769371.7400002</v>
      </c>
      <c r="AN100" s="139">
        <v>3419087330.5599999</v>
      </c>
      <c r="AO100" s="139">
        <v>3363497716.6799998</v>
      </c>
      <c r="AP100" s="147">
        <f>3515699114.41-Лист6!D14</f>
        <v>2944191735.5299997</v>
      </c>
      <c r="AQ100" s="147">
        <f>4185080514.42-Лист6!E14</f>
        <v>2776396851.6900001</v>
      </c>
      <c r="AR100" s="147">
        <f>4123290784.24-Лист6!F14</f>
        <v>2764425174.8399997</v>
      </c>
      <c r="AS100" s="147">
        <f>AM100-103084051.92-94571203.06+112842990.53</f>
        <v>2618957107.2900004</v>
      </c>
      <c r="AT100" s="114"/>
    </row>
    <row r="101" spans="1:46" s="106" customFormat="1" ht="206.25" x14ac:dyDescent="0.3">
      <c r="A101" s="156"/>
      <c r="B101" s="159"/>
      <c r="C101" s="111" t="s">
        <v>102</v>
      </c>
      <c r="D101" s="111" t="s">
        <v>103</v>
      </c>
      <c r="E101" s="111" t="s">
        <v>104</v>
      </c>
      <c r="F101" s="111"/>
      <c r="G101" s="111"/>
      <c r="H101" s="111"/>
      <c r="I101" s="111"/>
      <c r="J101" s="111"/>
      <c r="K101" s="111"/>
      <c r="L101" s="111"/>
      <c r="M101" s="111"/>
      <c r="N101" s="111"/>
      <c r="O101" s="111"/>
      <c r="P101" s="111"/>
      <c r="Q101" s="111"/>
      <c r="R101" s="111"/>
      <c r="S101" s="111"/>
      <c r="T101" s="111"/>
      <c r="U101" s="111"/>
      <c r="V101" s="111"/>
      <c r="W101" s="111" t="s">
        <v>278</v>
      </c>
      <c r="X101" s="111" t="s">
        <v>279</v>
      </c>
      <c r="Y101" s="111" t="s">
        <v>280</v>
      </c>
      <c r="Z101" s="111" t="s">
        <v>281</v>
      </c>
      <c r="AA101" s="111" t="s">
        <v>68</v>
      </c>
      <c r="AB101" s="111" t="s">
        <v>69</v>
      </c>
      <c r="AC101" s="117" t="s">
        <v>100</v>
      </c>
      <c r="AD101" s="111" t="s">
        <v>68</v>
      </c>
      <c r="AE101" s="111" t="s">
        <v>101</v>
      </c>
      <c r="AF101" s="159" t="s">
        <v>74</v>
      </c>
      <c r="AG101" s="159" t="s">
        <v>74</v>
      </c>
      <c r="AH101" s="140"/>
      <c r="AI101" s="140"/>
      <c r="AJ101" s="140"/>
      <c r="AK101" s="140"/>
      <c r="AL101" s="140"/>
      <c r="AM101" s="140"/>
      <c r="AN101" s="140"/>
      <c r="AO101" s="140"/>
      <c r="AP101" s="148"/>
      <c r="AQ101" s="148"/>
      <c r="AR101" s="148"/>
      <c r="AS101" s="148"/>
      <c r="AT101" s="114"/>
    </row>
    <row r="102" spans="1:46" s="106" customFormat="1" ht="281.25" x14ac:dyDescent="0.3">
      <c r="A102" s="156"/>
      <c r="B102" s="159"/>
      <c r="C102" s="111" t="s">
        <v>282</v>
      </c>
      <c r="D102" s="111" t="s">
        <v>283</v>
      </c>
      <c r="E102" s="111" t="s">
        <v>284</v>
      </c>
      <c r="F102" s="111"/>
      <c r="G102" s="111"/>
      <c r="H102" s="111"/>
      <c r="I102" s="111"/>
      <c r="J102" s="111"/>
      <c r="K102" s="111"/>
      <c r="L102" s="111"/>
      <c r="M102" s="111"/>
      <c r="N102" s="111"/>
      <c r="O102" s="111"/>
      <c r="P102" s="111"/>
      <c r="Q102" s="111"/>
      <c r="R102" s="111"/>
      <c r="S102" s="111"/>
      <c r="T102" s="111"/>
      <c r="U102" s="111"/>
      <c r="V102" s="111"/>
      <c r="W102" s="111" t="s">
        <v>89</v>
      </c>
      <c r="X102" s="111" t="s">
        <v>90</v>
      </c>
      <c r="Y102" s="111" t="s">
        <v>91</v>
      </c>
      <c r="Z102" s="111" t="s">
        <v>285</v>
      </c>
      <c r="AA102" s="111" t="s">
        <v>68</v>
      </c>
      <c r="AB102" s="111" t="s">
        <v>69</v>
      </c>
      <c r="AC102" s="117" t="s">
        <v>105</v>
      </c>
      <c r="AD102" s="111" t="s">
        <v>68</v>
      </c>
      <c r="AE102" s="111" t="s">
        <v>106</v>
      </c>
      <c r="AF102" s="159" t="s">
        <v>74</v>
      </c>
      <c r="AG102" s="159" t="s">
        <v>74</v>
      </c>
      <c r="AH102" s="140"/>
      <c r="AI102" s="140"/>
      <c r="AJ102" s="140"/>
      <c r="AK102" s="140"/>
      <c r="AL102" s="140"/>
      <c r="AM102" s="140"/>
      <c r="AN102" s="140"/>
      <c r="AO102" s="140"/>
      <c r="AP102" s="148"/>
      <c r="AQ102" s="148"/>
      <c r="AR102" s="148"/>
      <c r="AS102" s="148"/>
      <c r="AT102" s="114"/>
    </row>
    <row r="103" spans="1:46" s="106" customFormat="1" ht="206.25" x14ac:dyDescent="0.3">
      <c r="A103" s="156"/>
      <c r="B103" s="159"/>
      <c r="C103" s="111" t="s">
        <v>286</v>
      </c>
      <c r="D103" s="111" t="s">
        <v>287</v>
      </c>
      <c r="E103" s="111" t="s">
        <v>288</v>
      </c>
      <c r="F103" s="111"/>
      <c r="G103" s="111"/>
      <c r="H103" s="111"/>
      <c r="I103" s="111"/>
      <c r="J103" s="111"/>
      <c r="K103" s="111"/>
      <c r="L103" s="111"/>
      <c r="M103" s="111"/>
      <c r="N103" s="111"/>
      <c r="O103" s="111"/>
      <c r="P103" s="111"/>
      <c r="Q103" s="111"/>
      <c r="R103" s="111"/>
      <c r="S103" s="111"/>
      <c r="T103" s="111"/>
      <c r="U103" s="111"/>
      <c r="V103" s="111"/>
      <c r="W103" s="111"/>
      <c r="X103" s="111"/>
      <c r="Y103" s="111"/>
      <c r="Z103" s="111" t="s">
        <v>67</v>
      </c>
      <c r="AA103" s="111" t="s">
        <v>68</v>
      </c>
      <c r="AB103" s="111" t="s">
        <v>69</v>
      </c>
      <c r="AC103" s="111" t="s">
        <v>109</v>
      </c>
      <c r="AD103" s="111" t="s">
        <v>110</v>
      </c>
      <c r="AE103" s="111" t="s">
        <v>111</v>
      </c>
      <c r="AF103" s="159" t="s">
        <v>74</v>
      </c>
      <c r="AG103" s="159" t="s">
        <v>74</v>
      </c>
      <c r="AH103" s="140"/>
      <c r="AI103" s="140"/>
      <c r="AJ103" s="140"/>
      <c r="AK103" s="140"/>
      <c r="AL103" s="140"/>
      <c r="AM103" s="140"/>
      <c r="AN103" s="140"/>
      <c r="AO103" s="140"/>
      <c r="AP103" s="148"/>
      <c r="AQ103" s="148"/>
      <c r="AR103" s="148"/>
      <c r="AS103" s="148"/>
      <c r="AT103" s="114"/>
    </row>
    <row r="104" spans="1:46" s="106" customFormat="1" ht="206.25" x14ac:dyDescent="0.3">
      <c r="A104" s="156"/>
      <c r="B104" s="159"/>
      <c r="C104" s="111" t="s">
        <v>289</v>
      </c>
      <c r="D104" s="111" t="s">
        <v>68</v>
      </c>
      <c r="E104" s="111" t="s">
        <v>290</v>
      </c>
      <c r="F104" s="111"/>
      <c r="G104" s="111"/>
      <c r="H104" s="111"/>
      <c r="I104" s="111"/>
      <c r="J104" s="111"/>
      <c r="K104" s="111"/>
      <c r="L104" s="111"/>
      <c r="M104" s="111"/>
      <c r="N104" s="111"/>
      <c r="O104" s="111"/>
      <c r="P104" s="111"/>
      <c r="Q104" s="111"/>
      <c r="R104" s="111"/>
      <c r="S104" s="111"/>
      <c r="T104" s="111"/>
      <c r="U104" s="111"/>
      <c r="V104" s="111"/>
      <c r="W104" s="111"/>
      <c r="X104" s="111"/>
      <c r="Y104" s="111"/>
      <c r="Z104" s="111" t="s">
        <v>291</v>
      </c>
      <c r="AA104" s="111" t="s">
        <v>68</v>
      </c>
      <c r="AB104" s="111" t="s">
        <v>69</v>
      </c>
      <c r="AC104" s="117" t="s">
        <v>118</v>
      </c>
      <c r="AD104" s="111" t="s">
        <v>292</v>
      </c>
      <c r="AE104" s="111" t="s">
        <v>120</v>
      </c>
      <c r="AF104" s="159" t="s">
        <v>74</v>
      </c>
      <c r="AG104" s="159" t="s">
        <v>74</v>
      </c>
      <c r="AH104" s="140"/>
      <c r="AI104" s="140"/>
      <c r="AJ104" s="140"/>
      <c r="AK104" s="140"/>
      <c r="AL104" s="140"/>
      <c r="AM104" s="140"/>
      <c r="AN104" s="140"/>
      <c r="AO104" s="140"/>
      <c r="AP104" s="148"/>
      <c r="AQ104" s="148"/>
      <c r="AR104" s="148"/>
      <c r="AS104" s="148"/>
      <c r="AT104" s="114"/>
    </row>
    <row r="105" spans="1:46" s="106" customFormat="1" ht="225" x14ac:dyDescent="0.3">
      <c r="A105" s="156"/>
      <c r="B105" s="159"/>
      <c r="C105" s="111" t="s">
        <v>293</v>
      </c>
      <c r="D105" s="111" t="s">
        <v>294</v>
      </c>
      <c r="E105" s="111" t="s">
        <v>275</v>
      </c>
      <c r="F105" s="111"/>
      <c r="G105" s="111"/>
      <c r="H105" s="111"/>
      <c r="I105" s="111"/>
      <c r="J105" s="111"/>
      <c r="K105" s="111"/>
      <c r="L105" s="111"/>
      <c r="M105" s="111"/>
      <c r="N105" s="111"/>
      <c r="O105" s="111"/>
      <c r="P105" s="111"/>
      <c r="Q105" s="111"/>
      <c r="R105" s="111"/>
      <c r="S105" s="111"/>
      <c r="T105" s="111"/>
      <c r="U105" s="111"/>
      <c r="V105" s="111"/>
      <c r="W105" s="111"/>
      <c r="X105" s="111"/>
      <c r="Y105" s="111"/>
      <c r="Z105" s="111" t="s">
        <v>295</v>
      </c>
      <c r="AA105" s="111" t="s">
        <v>68</v>
      </c>
      <c r="AB105" s="111" t="s">
        <v>69</v>
      </c>
      <c r="AC105" s="111" t="s">
        <v>296</v>
      </c>
      <c r="AD105" s="111" t="s">
        <v>68</v>
      </c>
      <c r="AE105" s="111" t="s">
        <v>297</v>
      </c>
      <c r="AF105" s="159" t="s">
        <v>74</v>
      </c>
      <c r="AG105" s="159" t="s">
        <v>74</v>
      </c>
      <c r="AH105" s="140"/>
      <c r="AI105" s="140"/>
      <c r="AJ105" s="140"/>
      <c r="AK105" s="140"/>
      <c r="AL105" s="140"/>
      <c r="AM105" s="140"/>
      <c r="AN105" s="140"/>
      <c r="AO105" s="140"/>
      <c r="AP105" s="148"/>
      <c r="AQ105" s="148"/>
      <c r="AR105" s="148"/>
      <c r="AS105" s="148"/>
      <c r="AT105" s="114"/>
    </row>
    <row r="106" spans="1:46" s="106" customFormat="1" ht="206.25" x14ac:dyDescent="0.3">
      <c r="A106" s="156"/>
      <c r="B106" s="159"/>
      <c r="C106" s="111" t="s">
        <v>64</v>
      </c>
      <c r="D106" s="111" t="s">
        <v>298</v>
      </c>
      <c r="E106" s="111" t="s">
        <v>66</v>
      </c>
      <c r="F106" s="111"/>
      <c r="G106" s="111"/>
      <c r="H106" s="111"/>
      <c r="I106" s="111"/>
      <c r="J106" s="111"/>
      <c r="K106" s="111"/>
      <c r="L106" s="111"/>
      <c r="M106" s="111"/>
      <c r="N106" s="111"/>
      <c r="O106" s="111"/>
      <c r="P106" s="111"/>
      <c r="Q106" s="111"/>
      <c r="R106" s="111"/>
      <c r="S106" s="111"/>
      <c r="T106" s="111"/>
      <c r="U106" s="111"/>
      <c r="V106" s="111"/>
      <c r="W106" s="111"/>
      <c r="X106" s="111"/>
      <c r="Y106" s="111"/>
      <c r="Z106" s="111" t="s">
        <v>299</v>
      </c>
      <c r="AA106" s="111" t="s">
        <v>68</v>
      </c>
      <c r="AB106" s="111" t="s">
        <v>69</v>
      </c>
      <c r="AC106" s="111" t="s">
        <v>300</v>
      </c>
      <c r="AD106" s="111" t="s">
        <v>68</v>
      </c>
      <c r="AE106" s="111" t="s">
        <v>301</v>
      </c>
      <c r="AF106" s="159" t="s">
        <v>74</v>
      </c>
      <c r="AG106" s="159" t="s">
        <v>74</v>
      </c>
      <c r="AH106" s="140"/>
      <c r="AI106" s="140"/>
      <c r="AJ106" s="140"/>
      <c r="AK106" s="140"/>
      <c r="AL106" s="140"/>
      <c r="AM106" s="140"/>
      <c r="AN106" s="140"/>
      <c r="AO106" s="140"/>
      <c r="AP106" s="148"/>
      <c r="AQ106" s="148"/>
      <c r="AR106" s="148"/>
      <c r="AS106" s="148"/>
      <c r="AT106" s="114"/>
    </row>
    <row r="107" spans="1:46" s="106" customFormat="1" ht="300" x14ac:dyDescent="0.3">
      <c r="A107" s="156"/>
      <c r="B107" s="159"/>
      <c r="C107" s="111" t="s">
        <v>121</v>
      </c>
      <c r="D107" s="111" t="s">
        <v>68</v>
      </c>
      <c r="E107" s="111" t="s">
        <v>122</v>
      </c>
      <c r="F107" s="111"/>
      <c r="G107" s="111"/>
      <c r="H107" s="111"/>
      <c r="I107" s="111"/>
      <c r="J107" s="111"/>
      <c r="K107" s="111"/>
      <c r="L107" s="111"/>
      <c r="M107" s="111"/>
      <c r="N107" s="111"/>
      <c r="O107" s="111"/>
      <c r="P107" s="111"/>
      <c r="Q107" s="111"/>
      <c r="R107" s="111"/>
      <c r="S107" s="111"/>
      <c r="T107" s="111"/>
      <c r="U107" s="111"/>
      <c r="V107" s="111"/>
      <c r="W107" s="111"/>
      <c r="X107" s="111"/>
      <c r="Y107" s="111"/>
      <c r="Z107" s="117" t="s">
        <v>92</v>
      </c>
      <c r="AA107" s="111" t="s">
        <v>68</v>
      </c>
      <c r="AB107" s="111" t="s">
        <v>80</v>
      </c>
      <c r="AC107" s="111" t="s">
        <v>302</v>
      </c>
      <c r="AD107" s="111" t="s">
        <v>165</v>
      </c>
      <c r="AE107" s="111" t="s">
        <v>303</v>
      </c>
      <c r="AF107" s="159" t="s">
        <v>74</v>
      </c>
      <c r="AG107" s="159" t="s">
        <v>74</v>
      </c>
      <c r="AH107" s="140"/>
      <c r="AI107" s="140"/>
      <c r="AJ107" s="140"/>
      <c r="AK107" s="140"/>
      <c r="AL107" s="140"/>
      <c r="AM107" s="140"/>
      <c r="AN107" s="140"/>
      <c r="AO107" s="140"/>
      <c r="AP107" s="148"/>
      <c r="AQ107" s="148"/>
      <c r="AR107" s="148"/>
      <c r="AS107" s="148"/>
      <c r="AT107" s="114"/>
    </row>
    <row r="108" spans="1:46" s="106" customFormat="1" ht="187.5" x14ac:dyDescent="0.3">
      <c r="A108" s="156"/>
      <c r="B108" s="159"/>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t="s">
        <v>305</v>
      </c>
      <c r="AA108" s="111" t="s">
        <v>68</v>
      </c>
      <c r="AB108" s="111" t="s">
        <v>306</v>
      </c>
      <c r="AC108" s="111" t="s">
        <v>123</v>
      </c>
      <c r="AD108" s="111" t="s">
        <v>119</v>
      </c>
      <c r="AE108" s="111" t="s">
        <v>124</v>
      </c>
      <c r="AF108" s="159" t="s">
        <v>74</v>
      </c>
      <c r="AG108" s="159" t="s">
        <v>74</v>
      </c>
      <c r="AH108" s="140"/>
      <c r="AI108" s="140"/>
      <c r="AJ108" s="140"/>
      <c r="AK108" s="140"/>
      <c r="AL108" s="140"/>
      <c r="AM108" s="140"/>
      <c r="AN108" s="140"/>
      <c r="AO108" s="140"/>
      <c r="AP108" s="148"/>
      <c r="AQ108" s="148"/>
      <c r="AR108" s="148"/>
      <c r="AS108" s="148"/>
      <c r="AT108" s="114"/>
    </row>
    <row r="109" spans="1:46" s="106" customFormat="1" ht="187.5" x14ac:dyDescent="0.3">
      <c r="A109" s="156"/>
      <c r="B109" s="159"/>
      <c r="C109" s="111" t="s">
        <v>307</v>
      </c>
      <c r="D109" s="111" t="s">
        <v>972</v>
      </c>
      <c r="E109" s="111" t="s">
        <v>304</v>
      </c>
      <c r="F109" s="111"/>
      <c r="G109" s="111"/>
      <c r="H109" s="111"/>
      <c r="I109" s="111"/>
      <c r="J109" s="111"/>
      <c r="K109" s="111"/>
      <c r="L109" s="111"/>
      <c r="M109" s="111"/>
      <c r="N109" s="111"/>
      <c r="O109" s="111"/>
      <c r="P109" s="111"/>
      <c r="Q109" s="111"/>
      <c r="R109" s="111"/>
      <c r="S109" s="111"/>
      <c r="T109" s="111"/>
      <c r="U109" s="111"/>
      <c r="V109" s="111"/>
      <c r="W109" s="111"/>
      <c r="X109" s="111"/>
      <c r="Y109" s="111"/>
      <c r="Z109" s="111" t="s">
        <v>308</v>
      </c>
      <c r="AA109" s="111" t="s">
        <v>309</v>
      </c>
      <c r="AB109" s="111" t="s">
        <v>310</v>
      </c>
      <c r="AC109" s="117" t="s">
        <v>127</v>
      </c>
      <c r="AD109" s="111" t="s">
        <v>68</v>
      </c>
      <c r="AE109" s="111" t="s">
        <v>311</v>
      </c>
      <c r="AF109" s="159" t="s">
        <v>74</v>
      </c>
      <c r="AG109" s="159" t="s">
        <v>74</v>
      </c>
      <c r="AH109" s="140"/>
      <c r="AI109" s="140"/>
      <c r="AJ109" s="140"/>
      <c r="AK109" s="140"/>
      <c r="AL109" s="140"/>
      <c r="AM109" s="140"/>
      <c r="AN109" s="140"/>
      <c r="AO109" s="140"/>
      <c r="AP109" s="148"/>
      <c r="AQ109" s="148"/>
      <c r="AR109" s="148"/>
      <c r="AS109" s="148"/>
      <c r="AT109" s="114"/>
    </row>
    <row r="110" spans="1:46" s="106" customFormat="1" ht="243.75" x14ac:dyDescent="0.3">
      <c r="A110" s="156"/>
      <c r="B110" s="159"/>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7" t="s">
        <v>129</v>
      </c>
      <c r="AD110" s="111" t="s">
        <v>68</v>
      </c>
      <c r="AE110" s="111" t="s">
        <v>130</v>
      </c>
      <c r="AF110" s="159" t="s">
        <v>74</v>
      </c>
      <c r="AG110" s="159" t="s">
        <v>74</v>
      </c>
      <c r="AH110" s="140"/>
      <c r="AI110" s="140"/>
      <c r="AJ110" s="140"/>
      <c r="AK110" s="140"/>
      <c r="AL110" s="140"/>
      <c r="AM110" s="140"/>
      <c r="AN110" s="140"/>
      <c r="AO110" s="140"/>
      <c r="AP110" s="148"/>
      <c r="AQ110" s="148"/>
      <c r="AR110" s="148"/>
      <c r="AS110" s="148"/>
      <c r="AT110" s="114"/>
    </row>
    <row r="111" spans="1:46" s="106" customFormat="1" ht="75" x14ac:dyDescent="0.3">
      <c r="A111" s="156"/>
      <c r="B111" s="159"/>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t="s">
        <v>312</v>
      </c>
      <c r="AD111" s="111" t="s">
        <v>68</v>
      </c>
      <c r="AE111" s="111" t="s">
        <v>313</v>
      </c>
      <c r="AF111" s="159" t="s">
        <v>74</v>
      </c>
      <c r="AG111" s="159" t="s">
        <v>74</v>
      </c>
      <c r="AH111" s="140"/>
      <c r="AI111" s="140"/>
      <c r="AJ111" s="140"/>
      <c r="AK111" s="140"/>
      <c r="AL111" s="140"/>
      <c r="AM111" s="140"/>
      <c r="AN111" s="140"/>
      <c r="AO111" s="140"/>
      <c r="AP111" s="148"/>
      <c r="AQ111" s="148"/>
      <c r="AR111" s="148"/>
      <c r="AS111" s="148"/>
      <c r="AT111" s="114"/>
    </row>
    <row r="112" spans="1:46" s="106" customFormat="1" ht="168.75" x14ac:dyDescent="0.3">
      <c r="A112" s="156"/>
      <c r="B112" s="159"/>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7" t="s">
        <v>314</v>
      </c>
      <c r="AD112" s="111" t="s">
        <v>68</v>
      </c>
      <c r="AE112" s="111" t="s">
        <v>315</v>
      </c>
      <c r="AF112" s="159" t="s">
        <v>74</v>
      </c>
      <c r="AG112" s="159" t="s">
        <v>74</v>
      </c>
      <c r="AH112" s="140"/>
      <c r="AI112" s="140"/>
      <c r="AJ112" s="140"/>
      <c r="AK112" s="140"/>
      <c r="AL112" s="140"/>
      <c r="AM112" s="140"/>
      <c r="AN112" s="140"/>
      <c r="AO112" s="140"/>
      <c r="AP112" s="148"/>
      <c r="AQ112" s="148"/>
      <c r="AR112" s="148"/>
      <c r="AS112" s="148"/>
      <c r="AT112" s="114"/>
    </row>
    <row r="113" spans="1:46" s="106" customFormat="1" ht="168.75" x14ac:dyDescent="0.3">
      <c r="A113" s="156"/>
      <c r="B113" s="159"/>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t="s">
        <v>316</v>
      </c>
      <c r="AD113" s="111" t="s">
        <v>68</v>
      </c>
      <c r="AE113" s="111" t="s">
        <v>317</v>
      </c>
      <c r="AF113" s="159" t="s">
        <v>74</v>
      </c>
      <c r="AG113" s="159" t="s">
        <v>74</v>
      </c>
      <c r="AH113" s="140"/>
      <c r="AI113" s="140"/>
      <c r="AJ113" s="140"/>
      <c r="AK113" s="140"/>
      <c r="AL113" s="140"/>
      <c r="AM113" s="140"/>
      <c r="AN113" s="140"/>
      <c r="AO113" s="140"/>
      <c r="AP113" s="148"/>
      <c r="AQ113" s="148"/>
      <c r="AR113" s="148"/>
      <c r="AS113" s="148"/>
      <c r="AT113" s="114"/>
    </row>
    <row r="114" spans="1:46" s="106" customFormat="1" ht="112.5" x14ac:dyDescent="0.3">
      <c r="A114" s="156"/>
      <c r="B114" s="159"/>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t="s">
        <v>318</v>
      </c>
      <c r="AD114" s="111" t="s">
        <v>68</v>
      </c>
      <c r="AE114" s="111" t="s">
        <v>319</v>
      </c>
      <c r="AF114" s="159" t="s">
        <v>74</v>
      </c>
      <c r="AG114" s="159" t="s">
        <v>74</v>
      </c>
      <c r="AH114" s="140"/>
      <c r="AI114" s="140"/>
      <c r="AJ114" s="140"/>
      <c r="AK114" s="140"/>
      <c r="AL114" s="140"/>
      <c r="AM114" s="140"/>
      <c r="AN114" s="140"/>
      <c r="AO114" s="140"/>
      <c r="AP114" s="148"/>
      <c r="AQ114" s="148"/>
      <c r="AR114" s="148"/>
      <c r="AS114" s="148"/>
      <c r="AT114" s="114"/>
    </row>
    <row r="115" spans="1:46" s="106" customFormat="1" ht="112.5" x14ac:dyDescent="0.3">
      <c r="A115" s="156"/>
      <c r="B115" s="159"/>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t="s">
        <v>320</v>
      </c>
      <c r="AD115" s="111" t="s">
        <v>68</v>
      </c>
      <c r="AE115" s="111" t="s">
        <v>321</v>
      </c>
      <c r="AF115" s="159" t="s">
        <v>74</v>
      </c>
      <c r="AG115" s="159" t="s">
        <v>74</v>
      </c>
      <c r="AH115" s="140"/>
      <c r="AI115" s="140"/>
      <c r="AJ115" s="140"/>
      <c r="AK115" s="140"/>
      <c r="AL115" s="140"/>
      <c r="AM115" s="140"/>
      <c r="AN115" s="140"/>
      <c r="AO115" s="140"/>
      <c r="AP115" s="148"/>
      <c r="AQ115" s="148"/>
      <c r="AR115" s="148"/>
      <c r="AS115" s="148"/>
      <c r="AT115" s="114"/>
    </row>
    <row r="116" spans="1:46" s="106" customFormat="1" ht="112.5" x14ac:dyDescent="0.3">
      <c r="A116" s="156"/>
      <c r="B116" s="159"/>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t="s">
        <v>322</v>
      </c>
      <c r="AD116" s="111" t="s">
        <v>323</v>
      </c>
      <c r="AE116" s="111" t="s">
        <v>324</v>
      </c>
      <c r="AF116" s="159" t="s">
        <v>74</v>
      </c>
      <c r="AG116" s="159" t="s">
        <v>74</v>
      </c>
      <c r="AH116" s="140"/>
      <c r="AI116" s="140"/>
      <c r="AJ116" s="140"/>
      <c r="AK116" s="140"/>
      <c r="AL116" s="140"/>
      <c r="AM116" s="140"/>
      <c r="AN116" s="140"/>
      <c r="AO116" s="140"/>
      <c r="AP116" s="148"/>
      <c r="AQ116" s="148"/>
      <c r="AR116" s="148"/>
      <c r="AS116" s="148"/>
      <c r="AT116" s="114"/>
    </row>
    <row r="117" spans="1:46" s="106" customFormat="1" ht="93.75" x14ac:dyDescent="0.3">
      <c r="A117" s="156"/>
      <c r="B117" s="159"/>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t="s">
        <v>325</v>
      </c>
      <c r="AD117" s="111" t="s">
        <v>68</v>
      </c>
      <c r="AE117" s="111" t="s">
        <v>326</v>
      </c>
      <c r="AF117" s="159" t="s">
        <v>74</v>
      </c>
      <c r="AG117" s="159" t="s">
        <v>74</v>
      </c>
      <c r="AH117" s="140"/>
      <c r="AI117" s="140"/>
      <c r="AJ117" s="140"/>
      <c r="AK117" s="140"/>
      <c r="AL117" s="140"/>
      <c r="AM117" s="140"/>
      <c r="AN117" s="140"/>
      <c r="AO117" s="140"/>
      <c r="AP117" s="148"/>
      <c r="AQ117" s="148"/>
      <c r="AR117" s="148"/>
      <c r="AS117" s="148"/>
      <c r="AT117" s="114"/>
    </row>
    <row r="118" spans="1:46" s="106" customFormat="1" ht="112.5" x14ac:dyDescent="0.3">
      <c r="A118" s="156"/>
      <c r="B118" s="159"/>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t="s">
        <v>327</v>
      </c>
      <c r="AD118" s="111" t="s">
        <v>68</v>
      </c>
      <c r="AE118" s="111" t="s">
        <v>132</v>
      </c>
      <c r="AF118" s="159" t="s">
        <v>74</v>
      </c>
      <c r="AG118" s="159" t="s">
        <v>74</v>
      </c>
      <c r="AH118" s="140"/>
      <c r="AI118" s="140"/>
      <c r="AJ118" s="140"/>
      <c r="AK118" s="140"/>
      <c r="AL118" s="140"/>
      <c r="AM118" s="140"/>
      <c r="AN118" s="140"/>
      <c r="AO118" s="140"/>
      <c r="AP118" s="148"/>
      <c r="AQ118" s="148"/>
      <c r="AR118" s="148"/>
      <c r="AS118" s="148"/>
      <c r="AT118" s="114"/>
    </row>
    <row r="119" spans="1:46" s="106" customFormat="1" ht="112.5" x14ac:dyDescent="0.3">
      <c r="A119" s="156"/>
      <c r="B119" s="159"/>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t="s">
        <v>328</v>
      </c>
      <c r="AD119" s="111" t="s">
        <v>68</v>
      </c>
      <c r="AE119" s="111" t="s">
        <v>329</v>
      </c>
      <c r="AF119" s="159" t="s">
        <v>74</v>
      </c>
      <c r="AG119" s="159" t="s">
        <v>74</v>
      </c>
      <c r="AH119" s="140"/>
      <c r="AI119" s="140"/>
      <c r="AJ119" s="140"/>
      <c r="AK119" s="140"/>
      <c r="AL119" s="140"/>
      <c r="AM119" s="140"/>
      <c r="AN119" s="140"/>
      <c r="AO119" s="140"/>
      <c r="AP119" s="148"/>
      <c r="AQ119" s="148"/>
      <c r="AR119" s="148"/>
      <c r="AS119" s="148"/>
      <c r="AT119" s="114"/>
    </row>
    <row r="120" spans="1:46" s="106" customFormat="1" ht="112.5" x14ac:dyDescent="0.3">
      <c r="A120" s="156"/>
      <c r="B120" s="159"/>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t="s">
        <v>330</v>
      </c>
      <c r="AD120" s="111" t="s">
        <v>68</v>
      </c>
      <c r="AE120" s="111" t="s">
        <v>132</v>
      </c>
      <c r="AF120" s="159" t="s">
        <v>74</v>
      </c>
      <c r="AG120" s="159" t="s">
        <v>74</v>
      </c>
      <c r="AH120" s="140"/>
      <c r="AI120" s="140"/>
      <c r="AJ120" s="140"/>
      <c r="AK120" s="140"/>
      <c r="AL120" s="140"/>
      <c r="AM120" s="140"/>
      <c r="AN120" s="140"/>
      <c r="AO120" s="140"/>
      <c r="AP120" s="148"/>
      <c r="AQ120" s="148"/>
      <c r="AR120" s="148"/>
      <c r="AS120" s="148"/>
      <c r="AT120" s="114"/>
    </row>
    <row r="121" spans="1:46" s="106" customFormat="1" ht="112.5" x14ac:dyDescent="0.3">
      <c r="A121" s="156"/>
      <c r="B121" s="159"/>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t="s">
        <v>331</v>
      </c>
      <c r="AD121" s="111" t="s">
        <v>68</v>
      </c>
      <c r="AE121" s="111" t="s">
        <v>332</v>
      </c>
      <c r="AF121" s="159" t="s">
        <v>74</v>
      </c>
      <c r="AG121" s="159" t="s">
        <v>74</v>
      </c>
      <c r="AH121" s="140"/>
      <c r="AI121" s="140"/>
      <c r="AJ121" s="140"/>
      <c r="AK121" s="140"/>
      <c r="AL121" s="140"/>
      <c r="AM121" s="140"/>
      <c r="AN121" s="140"/>
      <c r="AO121" s="140"/>
      <c r="AP121" s="148"/>
      <c r="AQ121" s="148"/>
      <c r="AR121" s="148"/>
      <c r="AS121" s="148"/>
      <c r="AT121" s="114"/>
    </row>
    <row r="122" spans="1:46" s="106" customFormat="1" ht="168.75" x14ac:dyDescent="0.3">
      <c r="A122" s="156"/>
      <c r="B122" s="159"/>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t="s">
        <v>333</v>
      </c>
      <c r="AD122" s="111" t="s">
        <v>68</v>
      </c>
      <c r="AE122" s="111" t="s">
        <v>334</v>
      </c>
      <c r="AF122" s="159" t="s">
        <v>74</v>
      </c>
      <c r="AG122" s="159" t="s">
        <v>74</v>
      </c>
      <c r="AH122" s="140"/>
      <c r="AI122" s="140"/>
      <c r="AJ122" s="140"/>
      <c r="AK122" s="140"/>
      <c r="AL122" s="140"/>
      <c r="AM122" s="140"/>
      <c r="AN122" s="140"/>
      <c r="AO122" s="140"/>
      <c r="AP122" s="148"/>
      <c r="AQ122" s="148"/>
      <c r="AR122" s="148"/>
      <c r="AS122" s="148"/>
      <c r="AT122" s="114"/>
    </row>
    <row r="123" spans="1:46" s="106" customFormat="1" ht="225" x14ac:dyDescent="0.3">
      <c r="A123" s="156"/>
      <c r="B123" s="159"/>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7" t="s">
        <v>335</v>
      </c>
      <c r="AD123" s="111" t="s">
        <v>68</v>
      </c>
      <c r="AE123" s="111" t="s">
        <v>336</v>
      </c>
      <c r="AF123" s="159" t="s">
        <v>74</v>
      </c>
      <c r="AG123" s="159" t="s">
        <v>74</v>
      </c>
      <c r="AH123" s="140"/>
      <c r="AI123" s="140"/>
      <c r="AJ123" s="140"/>
      <c r="AK123" s="140"/>
      <c r="AL123" s="140"/>
      <c r="AM123" s="140"/>
      <c r="AN123" s="140"/>
      <c r="AO123" s="140"/>
      <c r="AP123" s="148"/>
      <c r="AQ123" s="148"/>
      <c r="AR123" s="148"/>
      <c r="AS123" s="148"/>
      <c r="AT123" s="114"/>
    </row>
    <row r="124" spans="1:46" s="106" customFormat="1" ht="168.75" x14ac:dyDescent="0.3">
      <c r="A124" s="156"/>
      <c r="B124" s="159"/>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7" t="s">
        <v>337</v>
      </c>
      <c r="AD124" s="111" t="s">
        <v>68</v>
      </c>
      <c r="AE124" s="111" t="s">
        <v>338</v>
      </c>
      <c r="AF124" s="159" t="s">
        <v>74</v>
      </c>
      <c r="AG124" s="159" t="s">
        <v>74</v>
      </c>
      <c r="AH124" s="140"/>
      <c r="AI124" s="140"/>
      <c r="AJ124" s="140"/>
      <c r="AK124" s="140"/>
      <c r="AL124" s="140"/>
      <c r="AM124" s="140"/>
      <c r="AN124" s="140"/>
      <c r="AO124" s="140"/>
      <c r="AP124" s="148"/>
      <c r="AQ124" s="148"/>
      <c r="AR124" s="148"/>
      <c r="AS124" s="148"/>
      <c r="AT124" s="114"/>
    </row>
    <row r="125" spans="1:46" s="106" customFormat="1" ht="187.5" x14ac:dyDescent="0.3">
      <c r="A125" s="157"/>
      <c r="B125" s="160"/>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t="s">
        <v>339</v>
      </c>
      <c r="AD125" s="111" t="s">
        <v>68</v>
      </c>
      <c r="AE125" s="111" t="s">
        <v>340</v>
      </c>
      <c r="AF125" s="160" t="s">
        <v>74</v>
      </c>
      <c r="AG125" s="160" t="s">
        <v>74</v>
      </c>
      <c r="AH125" s="141"/>
      <c r="AI125" s="141"/>
      <c r="AJ125" s="141"/>
      <c r="AK125" s="141"/>
      <c r="AL125" s="141"/>
      <c r="AM125" s="141"/>
      <c r="AN125" s="141"/>
      <c r="AO125" s="141"/>
      <c r="AP125" s="149"/>
      <c r="AQ125" s="149"/>
      <c r="AR125" s="149"/>
      <c r="AS125" s="149"/>
      <c r="AT125" s="114"/>
    </row>
    <row r="126" spans="1:46" s="106" customFormat="1" ht="300" x14ac:dyDescent="0.3">
      <c r="A126" s="163" t="s">
        <v>341</v>
      </c>
      <c r="B126" s="161" t="s">
        <v>342</v>
      </c>
      <c r="C126" s="111" t="s">
        <v>1029</v>
      </c>
      <c r="D126" s="111" t="s">
        <v>68</v>
      </c>
      <c r="E126" s="111" t="s">
        <v>96</v>
      </c>
      <c r="F126" s="111"/>
      <c r="G126" s="111"/>
      <c r="H126" s="111"/>
      <c r="I126" s="111"/>
      <c r="J126" s="111"/>
      <c r="K126" s="111"/>
      <c r="L126" s="111"/>
      <c r="M126" s="111"/>
      <c r="N126" s="111"/>
      <c r="O126" s="111"/>
      <c r="P126" s="111"/>
      <c r="Q126" s="111"/>
      <c r="R126" s="111"/>
      <c r="S126" s="111"/>
      <c r="T126" s="111"/>
      <c r="U126" s="111"/>
      <c r="V126" s="111"/>
      <c r="W126" s="111" t="s">
        <v>89</v>
      </c>
      <c r="X126" s="111" t="s">
        <v>90</v>
      </c>
      <c r="Y126" s="111" t="s">
        <v>91</v>
      </c>
      <c r="Z126" s="117" t="s">
        <v>92</v>
      </c>
      <c r="AA126" s="111" t="s">
        <v>68</v>
      </c>
      <c r="AB126" s="111" t="s">
        <v>80</v>
      </c>
      <c r="AC126" s="111" t="s">
        <v>93</v>
      </c>
      <c r="AD126" s="111" t="s">
        <v>343</v>
      </c>
      <c r="AE126" s="111" t="s">
        <v>72</v>
      </c>
      <c r="AF126" s="161" t="s">
        <v>1217</v>
      </c>
      <c r="AG126" s="161" t="s">
        <v>824</v>
      </c>
      <c r="AH126" s="146">
        <v>4507125.8499999996</v>
      </c>
      <c r="AI126" s="146">
        <v>3978304.47</v>
      </c>
      <c r="AJ126" s="139">
        <v>4653478.37</v>
      </c>
      <c r="AK126" s="146">
        <v>4653478.37</v>
      </c>
      <c r="AL126" s="146">
        <v>4686672.9000000004</v>
      </c>
      <c r="AM126" s="139">
        <v>0</v>
      </c>
      <c r="AN126" s="146">
        <v>4507125.8499999996</v>
      </c>
      <c r="AO126" s="146">
        <v>3978304.47</v>
      </c>
      <c r="AP126" s="147">
        <v>4653478.37</v>
      </c>
      <c r="AQ126" s="147">
        <v>4653478.37</v>
      </c>
      <c r="AR126" s="147">
        <v>4686672.9000000004</v>
      </c>
      <c r="AS126" s="139">
        <v>0</v>
      </c>
      <c r="AT126" s="114"/>
    </row>
    <row r="127" spans="1:46" s="106" customFormat="1" ht="187.5" x14ac:dyDescent="0.3">
      <c r="A127" s="163" t="s">
        <v>341</v>
      </c>
      <c r="B127" s="161" t="s">
        <v>342</v>
      </c>
      <c r="C127" s="111" t="s">
        <v>102</v>
      </c>
      <c r="D127" s="111" t="s">
        <v>103</v>
      </c>
      <c r="E127" s="111" t="s">
        <v>104</v>
      </c>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7" t="s">
        <v>100</v>
      </c>
      <c r="AD127" s="111" t="s">
        <v>68</v>
      </c>
      <c r="AE127" s="111" t="s">
        <v>101</v>
      </c>
      <c r="AF127" s="161" t="s">
        <v>74</v>
      </c>
      <c r="AG127" s="161" t="s">
        <v>74</v>
      </c>
      <c r="AH127" s="146">
        <v>0</v>
      </c>
      <c r="AI127" s="146">
        <v>3978304.47</v>
      </c>
      <c r="AJ127" s="140"/>
      <c r="AK127" s="146">
        <v>4653478.37</v>
      </c>
      <c r="AL127" s="146">
        <v>4686672.9000000004</v>
      </c>
      <c r="AM127" s="140"/>
      <c r="AN127" s="146">
        <v>0</v>
      </c>
      <c r="AO127" s="146">
        <v>3978304.47</v>
      </c>
      <c r="AP127" s="148"/>
      <c r="AQ127" s="148"/>
      <c r="AR127" s="148"/>
      <c r="AS127" s="140"/>
      <c r="AT127" s="114"/>
    </row>
    <row r="128" spans="1:46" s="106" customFormat="1" ht="281.25" x14ac:dyDescent="0.3">
      <c r="A128" s="163" t="s">
        <v>341</v>
      </c>
      <c r="B128" s="161" t="s">
        <v>342</v>
      </c>
      <c r="C128" s="111" t="s">
        <v>64</v>
      </c>
      <c r="D128" s="111" t="s">
        <v>345</v>
      </c>
      <c r="E128" s="111" t="s">
        <v>66</v>
      </c>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7" t="s">
        <v>105</v>
      </c>
      <c r="AD128" s="111" t="s">
        <v>68</v>
      </c>
      <c r="AE128" s="111" t="s">
        <v>106</v>
      </c>
      <c r="AF128" s="161" t="s">
        <v>74</v>
      </c>
      <c r="AG128" s="161" t="s">
        <v>74</v>
      </c>
      <c r="AH128" s="146">
        <v>0</v>
      </c>
      <c r="AI128" s="146">
        <v>3978304.47</v>
      </c>
      <c r="AJ128" s="140"/>
      <c r="AK128" s="146">
        <v>4653478.37</v>
      </c>
      <c r="AL128" s="146">
        <v>4686672.9000000004</v>
      </c>
      <c r="AM128" s="140"/>
      <c r="AN128" s="146">
        <v>0</v>
      </c>
      <c r="AO128" s="146">
        <v>3978304.47</v>
      </c>
      <c r="AP128" s="148"/>
      <c r="AQ128" s="148"/>
      <c r="AR128" s="148"/>
      <c r="AS128" s="140"/>
      <c r="AT128" s="114"/>
    </row>
    <row r="129" spans="1:46" s="106" customFormat="1" ht="281.25" x14ac:dyDescent="0.3">
      <c r="A129" s="163" t="s">
        <v>341</v>
      </c>
      <c r="B129" s="161" t="s">
        <v>342</v>
      </c>
      <c r="C129" s="111" t="s">
        <v>121</v>
      </c>
      <c r="D129" s="111" t="s">
        <v>68</v>
      </c>
      <c r="E129" s="111" t="s">
        <v>122</v>
      </c>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t="s">
        <v>109</v>
      </c>
      <c r="AD129" s="111" t="s">
        <v>110</v>
      </c>
      <c r="AE129" s="111" t="s">
        <v>111</v>
      </c>
      <c r="AF129" s="161" t="s">
        <v>74</v>
      </c>
      <c r="AG129" s="161" t="s">
        <v>74</v>
      </c>
      <c r="AH129" s="146">
        <v>0</v>
      </c>
      <c r="AI129" s="146">
        <v>3978304.47</v>
      </c>
      <c r="AJ129" s="140"/>
      <c r="AK129" s="146">
        <v>4653478.37</v>
      </c>
      <c r="AL129" s="146">
        <v>4686672.9000000004</v>
      </c>
      <c r="AM129" s="140"/>
      <c r="AN129" s="146">
        <v>0</v>
      </c>
      <c r="AO129" s="146">
        <v>3978304.47</v>
      </c>
      <c r="AP129" s="148"/>
      <c r="AQ129" s="148"/>
      <c r="AR129" s="148"/>
      <c r="AS129" s="140"/>
      <c r="AT129" s="114"/>
    </row>
    <row r="130" spans="1:46" s="106" customFormat="1" ht="206.25" x14ac:dyDescent="0.3">
      <c r="A130" s="163" t="s">
        <v>341</v>
      </c>
      <c r="B130" s="161" t="s">
        <v>342</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7" t="s">
        <v>118</v>
      </c>
      <c r="AD130" s="111" t="s">
        <v>119</v>
      </c>
      <c r="AE130" s="111" t="s">
        <v>120</v>
      </c>
      <c r="AF130" s="161" t="s">
        <v>74</v>
      </c>
      <c r="AG130" s="161" t="s">
        <v>74</v>
      </c>
      <c r="AH130" s="146">
        <v>0</v>
      </c>
      <c r="AI130" s="146">
        <v>3978304.47</v>
      </c>
      <c r="AJ130" s="140"/>
      <c r="AK130" s="146">
        <v>4653478.37</v>
      </c>
      <c r="AL130" s="146">
        <v>4686672.9000000004</v>
      </c>
      <c r="AM130" s="140"/>
      <c r="AN130" s="146">
        <v>0</v>
      </c>
      <c r="AO130" s="146">
        <v>3978304.47</v>
      </c>
      <c r="AP130" s="148"/>
      <c r="AQ130" s="148"/>
      <c r="AR130" s="148"/>
      <c r="AS130" s="140"/>
      <c r="AT130" s="114"/>
    </row>
    <row r="131" spans="1:46" s="106" customFormat="1" ht="150" x14ac:dyDescent="0.3">
      <c r="A131" s="163" t="s">
        <v>341</v>
      </c>
      <c r="B131" s="161" t="s">
        <v>342</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t="s">
        <v>123</v>
      </c>
      <c r="AD131" s="111" t="s">
        <v>119</v>
      </c>
      <c r="AE131" s="111" t="s">
        <v>124</v>
      </c>
      <c r="AF131" s="161" t="s">
        <v>74</v>
      </c>
      <c r="AG131" s="161" t="s">
        <v>74</v>
      </c>
      <c r="AH131" s="146">
        <v>0</v>
      </c>
      <c r="AI131" s="146">
        <v>3978304.47</v>
      </c>
      <c r="AJ131" s="140"/>
      <c r="AK131" s="146">
        <v>4653478.37</v>
      </c>
      <c r="AL131" s="146">
        <v>4686672.9000000004</v>
      </c>
      <c r="AM131" s="140"/>
      <c r="AN131" s="146">
        <v>0</v>
      </c>
      <c r="AO131" s="146">
        <v>3978304.47</v>
      </c>
      <c r="AP131" s="148"/>
      <c r="AQ131" s="148"/>
      <c r="AR131" s="148"/>
      <c r="AS131" s="140"/>
      <c r="AT131" s="114"/>
    </row>
    <row r="132" spans="1:46" s="106" customFormat="1" ht="112.5" x14ac:dyDescent="0.3">
      <c r="A132" s="163" t="s">
        <v>341</v>
      </c>
      <c r="B132" s="161" t="s">
        <v>342</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t="s">
        <v>131</v>
      </c>
      <c r="AD132" s="111" t="s">
        <v>68</v>
      </c>
      <c r="AE132" s="111" t="s">
        <v>132</v>
      </c>
      <c r="AF132" s="161" t="s">
        <v>74</v>
      </c>
      <c r="AG132" s="161" t="s">
        <v>74</v>
      </c>
      <c r="AH132" s="146">
        <v>0</v>
      </c>
      <c r="AI132" s="146">
        <v>3978304.47</v>
      </c>
      <c r="AJ132" s="141"/>
      <c r="AK132" s="146">
        <v>4653478.37</v>
      </c>
      <c r="AL132" s="146">
        <v>4686672.9000000004</v>
      </c>
      <c r="AM132" s="141"/>
      <c r="AN132" s="146">
        <v>0</v>
      </c>
      <c r="AO132" s="146">
        <v>3978304.47</v>
      </c>
      <c r="AP132" s="149"/>
      <c r="AQ132" s="149"/>
      <c r="AR132" s="149"/>
      <c r="AS132" s="141"/>
      <c r="AT132" s="114"/>
    </row>
    <row r="133" spans="1:46" s="106" customFormat="1" ht="300" x14ac:dyDescent="0.3">
      <c r="A133" s="162" t="s">
        <v>346</v>
      </c>
      <c r="B133" s="161" t="s">
        <v>347</v>
      </c>
      <c r="C133" s="111" t="s">
        <v>102</v>
      </c>
      <c r="D133" s="111" t="s">
        <v>103</v>
      </c>
      <c r="E133" s="111" t="s">
        <v>104</v>
      </c>
      <c r="F133" s="111"/>
      <c r="G133" s="111"/>
      <c r="H133" s="111"/>
      <c r="I133" s="111"/>
      <c r="J133" s="111"/>
      <c r="K133" s="111"/>
      <c r="L133" s="111"/>
      <c r="M133" s="111"/>
      <c r="N133" s="111"/>
      <c r="O133" s="111"/>
      <c r="P133" s="111"/>
      <c r="Q133" s="111"/>
      <c r="R133" s="111"/>
      <c r="S133" s="111"/>
      <c r="T133" s="111"/>
      <c r="U133" s="111"/>
      <c r="V133" s="111"/>
      <c r="W133" s="111" t="s">
        <v>89</v>
      </c>
      <c r="X133" s="111" t="s">
        <v>90</v>
      </c>
      <c r="Y133" s="111" t="s">
        <v>91</v>
      </c>
      <c r="Z133" s="117" t="s">
        <v>92</v>
      </c>
      <c r="AA133" s="111" t="s">
        <v>68</v>
      </c>
      <c r="AB133" s="111" t="s">
        <v>80</v>
      </c>
      <c r="AC133" s="111" t="s">
        <v>70</v>
      </c>
      <c r="AD133" s="111" t="s">
        <v>348</v>
      </c>
      <c r="AE133" s="111" t="s">
        <v>72</v>
      </c>
      <c r="AF133" s="161" t="s">
        <v>1228</v>
      </c>
      <c r="AG133" s="161" t="s">
        <v>401</v>
      </c>
      <c r="AH133" s="146">
        <v>84160822.799999997</v>
      </c>
      <c r="AI133" s="146">
        <v>84135076.5</v>
      </c>
      <c r="AJ133" s="139">
        <v>84537966.200000003</v>
      </c>
      <c r="AK133" s="146">
        <v>91263963.530000001</v>
      </c>
      <c r="AL133" s="146">
        <v>91263963.530000001</v>
      </c>
      <c r="AM133" s="139">
        <v>73592108.530000001</v>
      </c>
      <c r="AN133" s="146">
        <v>73354510.849999994</v>
      </c>
      <c r="AO133" s="146">
        <v>73328764.549999997</v>
      </c>
      <c r="AP133" s="147">
        <f>84537966.2-Лист6!D22</f>
        <v>76677285.010000005</v>
      </c>
      <c r="AQ133" s="147">
        <f>91263963.53-Лист6!E22</f>
        <v>75079403.010000005</v>
      </c>
      <c r="AR133" s="147">
        <f>91263963.53-Лист6!F22</f>
        <v>76270585.010000005</v>
      </c>
      <c r="AS133" s="139">
        <f>AM133-14993378.52</f>
        <v>58598730.010000005</v>
      </c>
      <c r="AT133" s="114"/>
    </row>
    <row r="134" spans="1:46" s="106" customFormat="1" ht="187.5" x14ac:dyDescent="0.3">
      <c r="A134" s="162" t="s">
        <v>346</v>
      </c>
      <c r="B134" s="161" t="s">
        <v>347</v>
      </c>
      <c r="C134" s="111" t="s">
        <v>64</v>
      </c>
      <c r="D134" s="111" t="s">
        <v>350</v>
      </c>
      <c r="E134" s="111" t="s">
        <v>66</v>
      </c>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t="s">
        <v>109</v>
      </c>
      <c r="AD134" s="111" t="s">
        <v>110</v>
      </c>
      <c r="AE134" s="111" t="s">
        <v>111</v>
      </c>
      <c r="AF134" s="161" t="s">
        <v>74</v>
      </c>
      <c r="AG134" s="161" t="s">
        <v>74</v>
      </c>
      <c r="AH134" s="146">
        <v>0</v>
      </c>
      <c r="AI134" s="146">
        <v>84135076.5</v>
      </c>
      <c r="AJ134" s="140"/>
      <c r="AK134" s="146">
        <v>91263963.530000001</v>
      </c>
      <c r="AL134" s="146">
        <v>91263963.530000001</v>
      </c>
      <c r="AM134" s="140"/>
      <c r="AN134" s="146">
        <v>0</v>
      </c>
      <c r="AO134" s="146">
        <v>73328764.549999997</v>
      </c>
      <c r="AP134" s="148"/>
      <c r="AQ134" s="148"/>
      <c r="AR134" s="148"/>
      <c r="AS134" s="140"/>
      <c r="AT134" s="114"/>
    </row>
    <row r="135" spans="1:46" s="106" customFormat="1" ht="206.25" x14ac:dyDescent="0.3">
      <c r="A135" s="162" t="s">
        <v>346</v>
      </c>
      <c r="B135" s="161" t="s">
        <v>347</v>
      </c>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7" t="s">
        <v>118</v>
      </c>
      <c r="AD135" s="111" t="s">
        <v>292</v>
      </c>
      <c r="AE135" s="111" t="s">
        <v>120</v>
      </c>
      <c r="AF135" s="161" t="s">
        <v>74</v>
      </c>
      <c r="AG135" s="161" t="s">
        <v>74</v>
      </c>
      <c r="AH135" s="146">
        <v>0</v>
      </c>
      <c r="AI135" s="146">
        <v>84135076.5</v>
      </c>
      <c r="AJ135" s="140"/>
      <c r="AK135" s="146">
        <v>91263963.530000001</v>
      </c>
      <c r="AL135" s="146">
        <v>91263963.530000001</v>
      </c>
      <c r="AM135" s="140"/>
      <c r="AN135" s="146">
        <v>0</v>
      </c>
      <c r="AO135" s="146">
        <v>73328764.549999997</v>
      </c>
      <c r="AP135" s="148"/>
      <c r="AQ135" s="148"/>
      <c r="AR135" s="148"/>
      <c r="AS135" s="140"/>
      <c r="AT135" s="114"/>
    </row>
    <row r="136" spans="1:46" s="106" customFormat="1" ht="150" x14ac:dyDescent="0.3">
      <c r="A136" s="162" t="s">
        <v>346</v>
      </c>
      <c r="B136" s="161" t="s">
        <v>347</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t="s">
        <v>123</v>
      </c>
      <c r="AD136" s="111" t="s">
        <v>292</v>
      </c>
      <c r="AE136" s="111" t="s">
        <v>124</v>
      </c>
      <c r="AF136" s="161" t="s">
        <v>74</v>
      </c>
      <c r="AG136" s="161" t="s">
        <v>74</v>
      </c>
      <c r="AH136" s="146">
        <v>0</v>
      </c>
      <c r="AI136" s="146">
        <v>84135076.5</v>
      </c>
      <c r="AJ136" s="140"/>
      <c r="AK136" s="146">
        <v>91263963.530000001</v>
      </c>
      <c r="AL136" s="146">
        <v>91263963.530000001</v>
      </c>
      <c r="AM136" s="140"/>
      <c r="AN136" s="146">
        <v>0</v>
      </c>
      <c r="AO136" s="146">
        <v>73328764.549999997</v>
      </c>
      <c r="AP136" s="148"/>
      <c r="AQ136" s="148"/>
      <c r="AR136" s="148"/>
      <c r="AS136" s="140"/>
      <c r="AT136" s="114"/>
    </row>
    <row r="137" spans="1:46" s="106" customFormat="1" ht="187.5" x14ac:dyDescent="0.3">
      <c r="A137" s="162" t="s">
        <v>346</v>
      </c>
      <c r="B137" s="161" t="s">
        <v>347</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7" t="s">
        <v>127</v>
      </c>
      <c r="AD137" s="111" t="s">
        <v>68</v>
      </c>
      <c r="AE137" s="111" t="s">
        <v>128</v>
      </c>
      <c r="AF137" s="161" t="s">
        <v>74</v>
      </c>
      <c r="AG137" s="161" t="s">
        <v>74</v>
      </c>
      <c r="AH137" s="146">
        <v>0</v>
      </c>
      <c r="AI137" s="146">
        <v>84135076.5</v>
      </c>
      <c r="AJ137" s="140"/>
      <c r="AK137" s="146">
        <v>91263963.530000001</v>
      </c>
      <c r="AL137" s="146">
        <v>91263963.530000001</v>
      </c>
      <c r="AM137" s="140"/>
      <c r="AN137" s="146">
        <v>0</v>
      </c>
      <c r="AO137" s="146">
        <v>73328764.549999997</v>
      </c>
      <c r="AP137" s="148"/>
      <c r="AQ137" s="148"/>
      <c r="AR137" s="148"/>
      <c r="AS137" s="140"/>
      <c r="AT137" s="114"/>
    </row>
    <row r="138" spans="1:46" s="106" customFormat="1" ht="112.5" x14ac:dyDescent="0.3">
      <c r="A138" s="162" t="s">
        <v>346</v>
      </c>
      <c r="B138" s="161" t="s">
        <v>347</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t="s">
        <v>351</v>
      </c>
      <c r="AD138" s="111" t="s">
        <v>68</v>
      </c>
      <c r="AE138" s="111" t="s">
        <v>352</v>
      </c>
      <c r="AF138" s="161" t="s">
        <v>74</v>
      </c>
      <c r="AG138" s="161" t="s">
        <v>74</v>
      </c>
      <c r="AH138" s="146">
        <v>0</v>
      </c>
      <c r="AI138" s="146">
        <v>84135076.5</v>
      </c>
      <c r="AJ138" s="140"/>
      <c r="AK138" s="146">
        <v>91263963.530000001</v>
      </c>
      <c r="AL138" s="146">
        <v>91263963.530000001</v>
      </c>
      <c r="AM138" s="140"/>
      <c r="AN138" s="146">
        <v>0</v>
      </c>
      <c r="AO138" s="146">
        <v>73328764.549999997</v>
      </c>
      <c r="AP138" s="148"/>
      <c r="AQ138" s="148"/>
      <c r="AR138" s="148"/>
      <c r="AS138" s="140"/>
      <c r="AT138" s="114"/>
    </row>
    <row r="139" spans="1:46" s="106" customFormat="1" ht="112.5" x14ac:dyDescent="0.3">
      <c r="A139" s="162" t="s">
        <v>346</v>
      </c>
      <c r="B139" s="161" t="s">
        <v>347</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t="s">
        <v>353</v>
      </c>
      <c r="AD139" s="111" t="s">
        <v>68</v>
      </c>
      <c r="AE139" s="111" t="s">
        <v>354</v>
      </c>
      <c r="AF139" s="161" t="s">
        <v>74</v>
      </c>
      <c r="AG139" s="161" t="s">
        <v>74</v>
      </c>
      <c r="AH139" s="146">
        <v>0</v>
      </c>
      <c r="AI139" s="146">
        <v>84135076.5</v>
      </c>
      <c r="AJ139" s="141"/>
      <c r="AK139" s="146">
        <v>91263963.530000001</v>
      </c>
      <c r="AL139" s="146">
        <v>91263963.530000001</v>
      </c>
      <c r="AM139" s="141"/>
      <c r="AN139" s="146">
        <v>0</v>
      </c>
      <c r="AO139" s="146">
        <v>73328764.549999997</v>
      </c>
      <c r="AP139" s="149"/>
      <c r="AQ139" s="149"/>
      <c r="AR139" s="149"/>
      <c r="AS139" s="141"/>
      <c r="AT139" s="114"/>
    </row>
    <row r="140" spans="1:46" s="106" customFormat="1" ht="206.25" x14ac:dyDescent="0.3">
      <c r="A140" s="162" t="s">
        <v>355</v>
      </c>
      <c r="B140" s="161" t="s">
        <v>356</v>
      </c>
      <c r="C140" s="111" t="s">
        <v>1029</v>
      </c>
      <c r="D140" s="111" t="s">
        <v>68</v>
      </c>
      <c r="E140" s="111" t="s">
        <v>96</v>
      </c>
      <c r="F140" s="111"/>
      <c r="G140" s="111"/>
      <c r="H140" s="111"/>
      <c r="I140" s="111"/>
      <c r="J140" s="111"/>
      <c r="K140" s="111"/>
      <c r="L140" s="111"/>
      <c r="M140" s="111"/>
      <c r="N140" s="111"/>
      <c r="O140" s="111"/>
      <c r="P140" s="111"/>
      <c r="Q140" s="111"/>
      <c r="R140" s="111"/>
      <c r="S140" s="111"/>
      <c r="T140" s="111"/>
      <c r="U140" s="111"/>
      <c r="V140" s="111"/>
      <c r="W140" s="111" t="s">
        <v>357</v>
      </c>
      <c r="X140" s="111" t="s">
        <v>358</v>
      </c>
      <c r="Y140" s="111" t="s">
        <v>359</v>
      </c>
      <c r="Z140" s="111" t="s">
        <v>285</v>
      </c>
      <c r="AA140" s="111" t="s">
        <v>68</v>
      </c>
      <c r="AB140" s="111" t="s">
        <v>69</v>
      </c>
      <c r="AC140" s="111" t="s">
        <v>93</v>
      </c>
      <c r="AD140" s="111" t="s">
        <v>360</v>
      </c>
      <c r="AE140" s="111" t="s">
        <v>72</v>
      </c>
      <c r="AF140" s="161" t="s">
        <v>1229</v>
      </c>
      <c r="AG140" s="161" t="s">
        <v>1217</v>
      </c>
      <c r="AH140" s="146">
        <v>207489224.13999999</v>
      </c>
      <c r="AI140" s="146">
        <v>207488483.66999999</v>
      </c>
      <c r="AJ140" s="139">
        <v>216919179.06</v>
      </c>
      <c r="AK140" s="146">
        <v>171950830.59999999</v>
      </c>
      <c r="AL140" s="146">
        <v>169775563.91999999</v>
      </c>
      <c r="AM140" s="139">
        <v>162859464.13</v>
      </c>
      <c r="AN140" s="146">
        <v>192579181.43000001</v>
      </c>
      <c r="AO140" s="146">
        <v>192578467.84999999</v>
      </c>
      <c r="AP140" s="147">
        <f>216919179.06-Лист6!D24</f>
        <v>207875190.81999999</v>
      </c>
      <c r="AQ140" s="147">
        <f>171950830.6-Лист6!E24</f>
        <v>162636840.59999999</v>
      </c>
      <c r="AR140" s="147">
        <f>169775563.92-Лист6!F24</f>
        <v>160761573.91999999</v>
      </c>
      <c r="AS140" s="139">
        <f>AM140</f>
        <v>162859464.13</v>
      </c>
      <c r="AT140" s="114"/>
    </row>
    <row r="141" spans="1:46" s="106" customFormat="1" ht="187.5" x14ac:dyDescent="0.3">
      <c r="A141" s="162" t="s">
        <v>355</v>
      </c>
      <c r="B141" s="161" t="s">
        <v>356</v>
      </c>
      <c r="C141" s="111" t="s">
        <v>362</v>
      </c>
      <c r="D141" s="111" t="s">
        <v>363</v>
      </c>
      <c r="E141" s="111" t="s">
        <v>364</v>
      </c>
      <c r="F141" s="111"/>
      <c r="G141" s="111"/>
      <c r="H141" s="111"/>
      <c r="I141" s="111"/>
      <c r="J141" s="111"/>
      <c r="K141" s="111"/>
      <c r="L141" s="111"/>
      <c r="M141" s="111"/>
      <c r="N141" s="111"/>
      <c r="O141" s="111"/>
      <c r="P141" s="111"/>
      <c r="Q141" s="111"/>
      <c r="R141" s="111"/>
      <c r="S141" s="111"/>
      <c r="T141" s="111"/>
      <c r="U141" s="111"/>
      <c r="V141" s="111"/>
      <c r="W141" s="111" t="s">
        <v>365</v>
      </c>
      <c r="X141" s="111" t="s">
        <v>68</v>
      </c>
      <c r="Y141" s="111" t="s">
        <v>366</v>
      </c>
      <c r="Z141" s="111"/>
      <c r="AA141" s="111"/>
      <c r="AB141" s="111"/>
      <c r="AC141" s="111" t="s">
        <v>70</v>
      </c>
      <c r="AD141" s="111" t="s">
        <v>360</v>
      </c>
      <c r="AE141" s="111" t="s">
        <v>72</v>
      </c>
      <c r="AF141" s="161" t="s">
        <v>74</v>
      </c>
      <c r="AG141" s="161" t="s">
        <v>74</v>
      </c>
      <c r="AH141" s="146">
        <v>0</v>
      </c>
      <c r="AI141" s="146">
        <v>207488483.66999999</v>
      </c>
      <c r="AJ141" s="140"/>
      <c r="AK141" s="146">
        <v>171950830.59999999</v>
      </c>
      <c r="AL141" s="146">
        <v>169775563.91999999</v>
      </c>
      <c r="AM141" s="140"/>
      <c r="AN141" s="146">
        <v>0</v>
      </c>
      <c r="AO141" s="146">
        <v>192578467.84999999</v>
      </c>
      <c r="AP141" s="148"/>
      <c r="AQ141" s="148"/>
      <c r="AR141" s="148"/>
      <c r="AS141" s="140"/>
      <c r="AT141" s="114"/>
    </row>
    <row r="142" spans="1:46" s="106" customFormat="1" ht="187.5" x14ac:dyDescent="0.3">
      <c r="A142" s="162" t="s">
        <v>355</v>
      </c>
      <c r="B142" s="161" t="s">
        <v>356</v>
      </c>
      <c r="C142" s="111" t="s">
        <v>64</v>
      </c>
      <c r="D142" s="111" t="s">
        <v>367</v>
      </c>
      <c r="E142" s="111" t="s">
        <v>66</v>
      </c>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7" t="s">
        <v>100</v>
      </c>
      <c r="AD142" s="111" t="s">
        <v>68</v>
      </c>
      <c r="AE142" s="111" t="s">
        <v>101</v>
      </c>
      <c r="AF142" s="161" t="s">
        <v>74</v>
      </c>
      <c r="AG142" s="161" t="s">
        <v>74</v>
      </c>
      <c r="AH142" s="146">
        <v>0</v>
      </c>
      <c r="AI142" s="146">
        <v>207488483.66999999</v>
      </c>
      <c r="AJ142" s="140"/>
      <c r="AK142" s="146">
        <v>171950830.59999999</v>
      </c>
      <c r="AL142" s="146">
        <v>169775563.91999999</v>
      </c>
      <c r="AM142" s="140"/>
      <c r="AN142" s="146">
        <v>0</v>
      </c>
      <c r="AO142" s="146">
        <v>192578467.84999999</v>
      </c>
      <c r="AP142" s="148"/>
      <c r="AQ142" s="148"/>
      <c r="AR142" s="148"/>
      <c r="AS142" s="140"/>
      <c r="AT142" s="114"/>
    </row>
    <row r="143" spans="1:46" s="106" customFormat="1" ht="281.25" x14ac:dyDescent="0.3">
      <c r="A143" s="162" t="s">
        <v>355</v>
      </c>
      <c r="B143" s="161" t="s">
        <v>356</v>
      </c>
      <c r="C143" s="111" t="s">
        <v>121</v>
      </c>
      <c r="D143" s="111" t="s">
        <v>68</v>
      </c>
      <c r="E143" s="111" t="s">
        <v>122</v>
      </c>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t="s">
        <v>296</v>
      </c>
      <c r="AD143" s="111" t="s">
        <v>68</v>
      </c>
      <c r="AE143" s="111" t="s">
        <v>297</v>
      </c>
      <c r="AF143" s="161" t="s">
        <v>74</v>
      </c>
      <c r="AG143" s="161" t="s">
        <v>74</v>
      </c>
      <c r="AH143" s="146">
        <v>0</v>
      </c>
      <c r="AI143" s="146">
        <v>207488483.66999999</v>
      </c>
      <c r="AJ143" s="140"/>
      <c r="AK143" s="146">
        <v>171950830.59999999</v>
      </c>
      <c r="AL143" s="146">
        <v>169775563.91999999</v>
      </c>
      <c r="AM143" s="140"/>
      <c r="AN143" s="146">
        <v>0</v>
      </c>
      <c r="AO143" s="146">
        <v>192578467.84999999</v>
      </c>
      <c r="AP143" s="148"/>
      <c r="AQ143" s="148"/>
      <c r="AR143" s="148"/>
      <c r="AS143" s="140"/>
      <c r="AT143" s="114"/>
    </row>
    <row r="144" spans="1:46" s="106" customFormat="1" ht="168.75" x14ac:dyDescent="0.3">
      <c r="A144" s="162" t="s">
        <v>355</v>
      </c>
      <c r="B144" s="161" t="s">
        <v>356</v>
      </c>
      <c r="C144" s="111" t="s">
        <v>368</v>
      </c>
      <c r="D144" s="111" t="s">
        <v>369</v>
      </c>
      <c r="E144" s="111" t="s">
        <v>370</v>
      </c>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t="s">
        <v>322</v>
      </c>
      <c r="AD144" s="111" t="s">
        <v>371</v>
      </c>
      <c r="AE144" s="111" t="s">
        <v>324</v>
      </c>
      <c r="AF144" s="161" t="s">
        <v>74</v>
      </c>
      <c r="AG144" s="161" t="s">
        <v>74</v>
      </c>
      <c r="AH144" s="146">
        <v>0</v>
      </c>
      <c r="AI144" s="146">
        <v>207488483.66999999</v>
      </c>
      <c r="AJ144" s="140"/>
      <c r="AK144" s="146">
        <v>171950830.59999999</v>
      </c>
      <c r="AL144" s="146">
        <v>169775563.91999999</v>
      </c>
      <c r="AM144" s="140"/>
      <c r="AN144" s="146">
        <v>0</v>
      </c>
      <c r="AO144" s="146">
        <v>192578467.84999999</v>
      </c>
      <c r="AP144" s="148"/>
      <c r="AQ144" s="148"/>
      <c r="AR144" s="148"/>
      <c r="AS144" s="140"/>
      <c r="AT144" s="114"/>
    </row>
    <row r="145" spans="1:46" s="106" customFormat="1" ht="93.75" x14ac:dyDescent="0.3">
      <c r="A145" s="162" t="s">
        <v>355</v>
      </c>
      <c r="B145" s="161" t="s">
        <v>356</v>
      </c>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t="s">
        <v>325</v>
      </c>
      <c r="AD145" s="111" t="s">
        <v>68</v>
      </c>
      <c r="AE145" s="111" t="s">
        <v>326</v>
      </c>
      <c r="AF145" s="161" t="s">
        <v>74</v>
      </c>
      <c r="AG145" s="161" t="s">
        <v>74</v>
      </c>
      <c r="AH145" s="146">
        <v>0</v>
      </c>
      <c r="AI145" s="146">
        <v>207488483.66999999</v>
      </c>
      <c r="AJ145" s="140"/>
      <c r="AK145" s="146">
        <v>171950830.59999999</v>
      </c>
      <c r="AL145" s="146">
        <v>169775563.91999999</v>
      </c>
      <c r="AM145" s="140"/>
      <c r="AN145" s="146">
        <v>0</v>
      </c>
      <c r="AO145" s="146">
        <v>192578467.84999999</v>
      </c>
      <c r="AP145" s="148"/>
      <c r="AQ145" s="148"/>
      <c r="AR145" s="148"/>
      <c r="AS145" s="140"/>
      <c r="AT145" s="114"/>
    </row>
    <row r="146" spans="1:46" s="106" customFormat="1" ht="112.5" x14ac:dyDescent="0.3">
      <c r="A146" s="162" t="s">
        <v>355</v>
      </c>
      <c r="B146" s="161" t="s">
        <v>356</v>
      </c>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t="s">
        <v>327</v>
      </c>
      <c r="AD146" s="111" t="s">
        <v>68</v>
      </c>
      <c r="AE146" s="111" t="s">
        <v>132</v>
      </c>
      <c r="AF146" s="161" t="s">
        <v>74</v>
      </c>
      <c r="AG146" s="161" t="s">
        <v>74</v>
      </c>
      <c r="AH146" s="146">
        <v>0</v>
      </c>
      <c r="AI146" s="146">
        <v>207488483.66999999</v>
      </c>
      <c r="AJ146" s="140"/>
      <c r="AK146" s="146">
        <v>171950830.59999999</v>
      </c>
      <c r="AL146" s="146">
        <v>169775563.91999999</v>
      </c>
      <c r="AM146" s="140"/>
      <c r="AN146" s="146">
        <v>0</v>
      </c>
      <c r="AO146" s="146">
        <v>192578467.84999999</v>
      </c>
      <c r="AP146" s="148"/>
      <c r="AQ146" s="148"/>
      <c r="AR146" s="148"/>
      <c r="AS146" s="140"/>
      <c r="AT146" s="114"/>
    </row>
    <row r="147" spans="1:46" s="106" customFormat="1" ht="112.5" x14ac:dyDescent="0.3">
      <c r="A147" s="162" t="s">
        <v>355</v>
      </c>
      <c r="B147" s="161" t="s">
        <v>356</v>
      </c>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t="s">
        <v>331</v>
      </c>
      <c r="AD147" s="111" t="s">
        <v>68</v>
      </c>
      <c r="AE147" s="111" t="s">
        <v>332</v>
      </c>
      <c r="AF147" s="161" t="s">
        <v>74</v>
      </c>
      <c r="AG147" s="161" t="s">
        <v>74</v>
      </c>
      <c r="AH147" s="146">
        <v>0</v>
      </c>
      <c r="AI147" s="146">
        <v>207488483.66999999</v>
      </c>
      <c r="AJ147" s="141"/>
      <c r="AK147" s="146">
        <v>171950830.59999999</v>
      </c>
      <c r="AL147" s="146">
        <v>169775563.91999999</v>
      </c>
      <c r="AM147" s="141"/>
      <c r="AN147" s="146">
        <v>0</v>
      </c>
      <c r="AO147" s="146">
        <v>192578467.84999999</v>
      </c>
      <c r="AP147" s="149"/>
      <c r="AQ147" s="149"/>
      <c r="AR147" s="149"/>
      <c r="AS147" s="141"/>
      <c r="AT147" s="114"/>
    </row>
    <row r="148" spans="1:46" s="106" customFormat="1" ht="300" x14ac:dyDescent="0.3">
      <c r="A148" s="158" t="s">
        <v>372</v>
      </c>
      <c r="B148" s="158" t="s">
        <v>373</v>
      </c>
      <c r="C148" s="111" t="s">
        <v>1029</v>
      </c>
      <c r="D148" s="111" t="s">
        <v>68</v>
      </c>
      <c r="E148" s="111" t="s">
        <v>96</v>
      </c>
      <c r="F148" s="111" t="s">
        <v>269</v>
      </c>
      <c r="G148" s="111" t="s">
        <v>68</v>
      </c>
      <c r="H148" s="111" t="s">
        <v>271</v>
      </c>
      <c r="I148" s="111" t="s">
        <v>272</v>
      </c>
      <c r="J148" s="111"/>
      <c r="K148" s="111"/>
      <c r="L148" s="111"/>
      <c r="M148" s="111"/>
      <c r="N148" s="111"/>
      <c r="O148" s="111"/>
      <c r="P148" s="111"/>
      <c r="Q148" s="111"/>
      <c r="R148" s="111"/>
      <c r="S148" s="111"/>
      <c r="T148" s="111"/>
      <c r="U148" s="111"/>
      <c r="V148" s="111"/>
      <c r="W148" s="111" t="s">
        <v>357</v>
      </c>
      <c r="X148" s="111" t="s">
        <v>358</v>
      </c>
      <c r="Y148" s="111" t="s">
        <v>359</v>
      </c>
      <c r="Z148" s="117" t="s">
        <v>92</v>
      </c>
      <c r="AA148" s="111" t="s">
        <v>68</v>
      </c>
      <c r="AB148" s="111" t="s">
        <v>80</v>
      </c>
      <c r="AC148" s="111" t="s">
        <v>70</v>
      </c>
      <c r="AD148" s="111" t="s">
        <v>374</v>
      </c>
      <c r="AE148" s="111" t="s">
        <v>72</v>
      </c>
      <c r="AF148" s="158" t="s">
        <v>1235</v>
      </c>
      <c r="AG148" s="158" t="s">
        <v>1236</v>
      </c>
      <c r="AH148" s="139">
        <v>495218323.29000002</v>
      </c>
      <c r="AI148" s="139">
        <v>487715794.08999997</v>
      </c>
      <c r="AJ148" s="139">
        <v>569227082.76999998</v>
      </c>
      <c r="AK148" s="139">
        <v>441081901.87</v>
      </c>
      <c r="AL148" s="139">
        <v>439099412.31999999</v>
      </c>
      <c r="AM148" s="139">
        <v>382598414.36000001</v>
      </c>
      <c r="AN148" s="139">
        <v>493659197.54000002</v>
      </c>
      <c r="AO148" s="139">
        <v>486156668.33999997</v>
      </c>
      <c r="AP148" s="147">
        <f>569227082.77-Лист6!D26</f>
        <v>543855932.55999994</v>
      </c>
      <c r="AQ148" s="147">
        <f>441081901.87-Лист6!E26</f>
        <v>440982237.91000003</v>
      </c>
      <c r="AR148" s="147">
        <f>439099412.32-Лист6!F26</f>
        <v>430228454.52999997</v>
      </c>
      <c r="AS148" s="139">
        <f>AM148-5981561.93</f>
        <v>376616852.43000001</v>
      </c>
      <c r="AT148" s="114"/>
    </row>
    <row r="149" spans="1:46" s="106" customFormat="1" ht="187.5" x14ac:dyDescent="0.3">
      <c r="A149" s="159"/>
      <c r="B149" s="159"/>
      <c r="C149" s="111" t="s">
        <v>102</v>
      </c>
      <c r="D149" s="111" t="s">
        <v>103</v>
      </c>
      <c r="E149" s="111" t="s">
        <v>104</v>
      </c>
      <c r="F149" s="111"/>
      <c r="G149" s="111"/>
      <c r="H149" s="111"/>
      <c r="I149" s="111"/>
      <c r="J149" s="111"/>
      <c r="K149" s="111"/>
      <c r="L149" s="111"/>
      <c r="M149" s="111"/>
      <c r="N149" s="111"/>
      <c r="O149" s="111"/>
      <c r="P149" s="111"/>
      <c r="Q149" s="111"/>
      <c r="R149" s="111"/>
      <c r="S149" s="111"/>
      <c r="T149" s="111"/>
      <c r="U149" s="111"/>
      <c r="V149" s="111"/>
      <c r="W149" s="111" t="s">
        <v>89</v>
      </c>
      <c r="X149" s="111" t="s">
        <v>90</v>
      </c>
      <c r="Y149" s="111" t="s">
        <v>91</v>
      </c>
      <c r="Z149" s="111"/>
      <c r="AA149" s="111"/>
      <c r="AB149" s="111"/>
      <c r="AC149" s="117" t="s">
        <v>100</v>
      </c>
      <c r="AD149" s="111" t="s">
        <v>68</v>
      </c>
      <c r="AE149" s="111" t="s">
        <v>101</v>
      </c>
      <c r="AF149" s="159" t="s">
        <v>74</v>
      </c>
      <c r="AG149" s="159" t="s">
        <v>74</v>
      </c>
      <c r="AH149" s="140"/>
      <c r="AI149" s="140"/>
      <c r="AJ149" s="140"/>
      <c r="AK149" s="140"/>
      <c r="AL149" s="140"/>
      <c r="AM149" s="140"/>
      <c r="AN149" s="140"/>
      <c r="AO149" s="140"/>
      <c r="AP149" s="148"/>
      <c r="AQ149" s="148"/>
      <c r="AR149" s="148"/>
      <c r="AS149" s="140"/>
      <c r="AT149" s="114"/>
    </row>
    <row r="150" spans="1:46" s="106" customFormat="1" ht="281.25" x14ac:dyDescent="0.3">
      <c r="A150" s="159"/>
      <c r="B150" s="159"/>
      <c r="C150" s="111" t="s">
        <v>289</v>
      </c>
      <c r="D150" s="111" t="s">
        <v>68</v>
      </c>
      <c r="E150" s="111" t="s">
        <v>290</v>
      </c>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7" t="s">
        <v>105</v>
      </c>
      <c r="AD150" s="111" t="s">
        <v>68</v>
      </c>
      <c r="AE150" s="111" t="s">
        <v>106</v>
      </c>
      <c r="AF150" s="159" t="s">
        <v>74</v>
      </c>
      <c r="AG150" s="159" t="s">
        <v>74</v>
      </c>
      <c r="AH150" s="140"/>
      <c r="AI150" s="140"/>
      <c r="AJ150" s="140"/>
      <c r="AK150" s="140"/>
      <c r="AL150" s="140"/>
      <c r="AM150" s="140"/>
      <c r="AN150" s="140"/>
      <c r="AO150" s="140"/>
      <c r="AP150" s="148"/>
      <c r="AQ150" s="148"/>
      <c r="AR150" s="148"/>
      <c r="AS150" s="140"/>
      <c r="AT150" s="114"/>
    </row>
    <row r="151" spans="1:46" s="106" customFormat="1" ht="187.5" x14ac:dyDescent="0.3">
      <c r="A151" s="159"/>
      <c r="B151" s="159"/>
      <c r="C151" s="111" t="s">
        <v>64</v>
      </c>
      <c r="D151" s="111" t="s">
        <v>375</v>
      </c>
      <c r="E151" s="111" t="s">
        <v>66</v>
      </c>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t="s">
        <v>109</v>
      </c>
      <c r="AD151" s="111" t="s">
        <v>376</v>
      </c>
      <c r="AE151" s="111" t="s">
        <v>111</v>
      </c>
      <c r="AF151" s="159" t="s">
        <v>74</v>
      </c>
      <c r="AG151" s="159" t="s">
        <v>74</v>
      </c>
      <c r="AH151" s="140"/>
      <c r="AI151" s="140"/>
      <c r="AJ151" s="140"/>
      <c r="AK151" s="140"/>
      <c r="AL151" s="140"/>
      <c r="AM151" s="140"/>
      <c r="AN151" s="140"/>
      <c r="AO151" s="140"/>
      <c r="AP151" s="148"/>
      <c r="AQ151" s="148"/>
      <c r="AR151" s="148"/>
      <c r="AS151" s="140"/>
      <c r="AT151" s="114"/>
    </row>
    <row r="152" spans="1:46" s="106" customFormat="1" ht="281.25" x14ac:dyDescent="0.3">
      <c r="A152" s="159"/>
      <c r="B152" s="159"/>
      <c r="C152" s="111" t="s">
        <v>121</v>
      </c>
      <c r="D152" s="111" t="s">
        <v>68</v>
      </c>
      <c r="E152" s="111" t="s">
        <v>122</v>
      </c>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7" t="s">
        <v>118</v>
      </c>
      <c r="AD152" s="111" t="s">
        <v>377</v>
      </c>
      <c r="AE152" s="111" t="s">
        <v>120</v>
      </c>
      <c r="AF152" s="159" t="s">
        <v>74</v>
      </c>
      <c r="AG152" s="159" t="s">
        <v>74</v>
      </c>
      <c r="AH152" s="140"/>
      <c r="AI152" s="140"/>
      <c r="AJ152" s="140"/>
      <c r="AK152" s="140"/>
      <c r="AL152" s="140"/>
      <c r="AM152" s="140"/>
      <c r="AN152" s="140"/>
      <c r="AO152" s="140"/>
      <c r="AP152" s="148"/>
      <c r="AQ152" s="148"/>
      <c r="AR152" s="148"/>
      <c r="AS152" s="140"/>
      <c r="AT152" s="114"/>
    </row>
    <row r="153" spans="1:46" s="106" customFormat="1" ht="168.75" x14ac:dyDescent="0.3">
      <c r="A153" s="159"/>
      <c r="B153" s="159"/>
      <c r="C153" s="111" t="s">
        <v>368</v>
      </c>
      <c r="D153" s="111" t="s">
        <v>369</v>
      </c>
      <c r="E153" s="111" t="s">
        <v>370</v>
      </c>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t="s">
        <v>296</v>
      </c>
      <c r="AD153" s="111" t="s">
        <v>68</v>
      </c>
      <c r="AE153" s="111" t="s">
        <v>297</v>
      </c>
      <c r="AF153" s="159" t="s">
        <v>74</v>
      </c>
      <c r="AG153" s="159" t="s">
        <v>74</v>
      </c>
      <c r="AH153" s="140"/>
      <c r="AI153" s="140"/>
      <c r="AJ153" s="140"/>
      <c r="AK153" s="140"/>
      <c r="AL153" s="140"/>
      <c r="AM153" s="140"/>
      <c r="AN153" s="140"/>
      <c r="AO153" s="140"/>
      <c r="AP153" s="148"/>
      <c r="AQ153" s="148"/>
      <c r="AR153" s="148"/>
      <c r="AS153" s="140"/>
      <c r="AT153" s="114"/>
    </row>
    <row r="154" spans="1:46" s="106" customFormat="1" ht="150" x14ac:dyDescent="0.3">
      <c r="A154" s="159"/>
      <c r="B154" s="159"/>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t="s">
        <v>123</v>
      </c>
      <c r="AD154" s="111" t="s">
        <v>119</v>
      </c>
      <c r="AE154" s="111" t="s">
        <v>124</v>
      </c>
      <c r="AF154" s="159" t="s">
        <v>74</v>
      </c>
      <c r="AG154" s="159" t="s">
        <v>74</v>
      </c>
      <c r="AH154" s="140"/>
      <c r="AI154" s="140"/>
      <c r="AJ154" s="140"/>
      <c r="AK154" s="140"/>
      <c r="AL154" s="140"/>
      <c r="AM154" s="140"/>
      <c r="AN154" s="140"/>
      <c r="AO154" s="140"/>
      <c r="AP154" s="148"/>
      <c r="AQ154" s="148"/>
      <c r="AR154" s="148"/>
      <c r="AS154" s="140"/>
      <c r="AT154" s="114"/>
    </row>
    <row r="155" spans="1:46" s="106" customFormat="1" ht="187.5" x14ac:dyDescent="0.3">
      <c r="A155" s="159"/>
      <c r="B155" s="159"/>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7" t="s">
        <v>127</v>
      </c>
      <c r="AD155" s="111" t="s">
        <v>68</v>
      </c>
      <c r="AE155" s="111" t="s">
        <v>128</v>
      </c>
      <c r="AF155" s="159" t="s">
        <v>74</v>
      </c>
      <c r="AG155" s="159" t="s">
        <v>74</v>
      </c>
      <c r="AH155" s="140"/>
      <c r="AI155" s="140"/>
      <c r="AJ155" s="140"/>
      <c r="AK155" s="140"/>
      <c r="AL155" s="140"/>
      <c r="AM155" s="140"/>
      <c r="AN155" s="140"/>
      <c r="AO155" s="140"/>
      <c r="AP155" s="148"/>
      <c r="AQ155" s="148"/>
      <c r="AR155" s="148"/>
      <c r="AS155" s="140"/>
      <c r="AT155" s="114"/>
    </row>
    <row r="156" spans="1:46" s="106" customFormat="1" ht="243.75" x14ac:dyDescent="0.3">
      <c r="A156" s="159"/>
      <c r="B156" s="159"/>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7" t="s">
        <v>129</v>
      </c>
      <c r="AD156" s="111" t="s">
        <v>68</v>
      </c>
      <c r="AE156" s="111" t="s">
        <v>130</v>
      </c>
      <c r="AF156" s="159" t="s">
        <v>74</v>
      </c>
      <c r="AG156" s="159" t="s">
        <v>74</v>
      </c>
      <c r="AH156" s="140"/>
      <c r="AI156" s="140"/>
      <c r="AJ156" s="140"/>
      <c r="AK156" s="140"/>
      <c r="AL156" s="140"/>
      <c r="AM156" s="140"/>
      <c r="AN156" s="140"/>
      <c r="AO156" s="140"/>
      <c r="AP156" s="148"/>
      <c r="AQ156" s="148"/>
      <c r="AR156" s="148"/>
      <c r="AS156" s="140"/>
      <c r="AT156" s="114"/>
    </row>
    <row r="157" spans="1:46" s="106" customFormat="1" ht="75" x14ac:dyDescent="0.3">
      <c r="A157" s="159"/>
      <c r="B157" s="159"/>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t="s">
        <v>378</v>
      </c>
      <c r="AD157" s="111" t="s">
        <v>68</v>
      </c>
      <c r="AE157" s="111" t="s">
        <v>379</v>
      </c>
      <c r="AF157" s="159" t="s">
        <v>74</v>
      </c>
      <c r="AG157" s="159" t="s">
        <v>74</v>
      </c>
      <c r="AH157" s="140"/>
      <c r="AI157" s="140"/>
      <c r="AJ157" s="140"/>
      <c r="AK157" s="140"/>
      <c r="AL157" s="140"/>
      <c r="AM157" s="140"/>
      <c r="AN157" s="140"/>
      <c r="AO157" s="140"/>
      <c r="AP157" s="148"/>
      <c r="AQ157" s="148"/>
      <c r="AR157" s="148"/>
      <c r="AS157" s="140"/>
      <c r="AT157" s="114"/>
    </row>
    <row r="158" spans="1:46" s="106" customFormat="1" ht="112.5" x14ac:dyDescent="0.3">
      <c r="A158" s="159"/>
      <c r="B158" s="159"/>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t="s">
        <v>322</v>
      </c>
      <c r="AD158" s="111" t="s">
        <v>380</v>
      </c>
      <c r="AE158" s="111" t="s">
        <v>324</v>
      </c>
      <c r="AF158" s="159" t="s">
        <v>74</v>
      </c>
      <c r="AG158" s="159" t="s">
        <v>74</v>
      </c>
      <c r="AH158" s="140"/>
      <c r="AI158" s="140"/>
      <c r="AJ158" s="140"/>
      <c r="AK158" s="140"/>
      <c r="AL158" s="140"/>
      <c r="AM158" s="140"/>
      <c r="AN158" s="140"/>
      <c r="AO158" s="140"/>
      <c r="AP158" s="148"/>
      <c r="AQ158" s="148"/>
      <c r="AR158" s="148"/>
      <c r="AS158" s="140"/>
      <c r="AT158" s="114"/>
    </row>
    <row r="159" spans="1:46" s="106" customFormat="1" ht="93.75" x14ac:dyDescent="0.3">
      <c r="A159" s="159"/>
      <c r="B159" s="159"/>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t="s">
        <v>325</v>
      </c>
      <c r="AD159" s="111" t="s">
        <v>68</v>
      </c>
      <c r="AE159" s="111" t="s">
        <v>326</v>
      </c>
      <c r="AF159" s="159" t="s">
        <v>74</v>
      </c>
      <c r="AG159" s="159" t="s">
        <v>74</v>
      </c>
      <c r="AH159" s="140"/>
      <c r="AI159" s="140"/>
      <c r="AJ159" s="140"/>
      <c r="AK159" s="140"/>
      <c r="AL159" s="140"/>
      <c r="AM159" s="140"/>
      <c r="AN159" s="140"/>
      <c r="AO159" s="140"/>
      <c r="AP159" s="148"/>
      <c r="AQ159" s="148"/>
      <c r="AR159" s="148"/>
      <c r="AS159" s="140"/>
      <c r="AT159" s="114"/>
    </row>
    <row r="160" spans="1:46" s="106" customFormat="1" ht="112.5" x14ac:dyDescent="0.3">
      <c r="A160" s="159"/>
      <c r="B160" s="159"/>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t="s">
        <v>327</v>
      </c>
      <c r="AD160" s="111" t="s">
        <v>68</v>
      </c>
      <c r="AE160" s="111" t="s">
        <v>132</v>
      </c>
      <c r="AF160" s="159" t="s">
        <v>74</v>
      </c>
      <c r="AG160" s="159" t="s">
        <v>74</v>
      </c>
      <c r="AH160" s="140"/>
      <c r="AI160" s="140"/>
      <c r="AJ160" s="140"/>
      <c r="AK160" s="140"/>
      <c r="AL160" s="140"/>
      <c r="AM160" s="140"/>
      <c r="AN160" s="140"/>
      <c r="AO160" s="140"/>
      <c r="AP160" s="148"/>
      <c r="AQ160" s="148"/>
      <c r="AR160" s="148"/>
      <c r="AS160" s="140"/>
      <c r="AT160" s="114"/>
    </row>
    <row r="161" spans="1:46" s="106" customFormat="1" ht="93.75" x14ac:dyDescent="0.3">
      <c r="A161" s="159"/>
      <c r="B161" s="159"/>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t="s">
        <v>381</v>
      </c>
      <c r="AD161" s="111" t="s">
        <v>68</v>
      </c>
      <c r="AE161" s="111" t="s">
        <v>132</v>
      </c>
      <c r="AF161" s="159" t="s">
        <v>74</v>
      </c>
      <c r="AG161" s="159" t="s">
        <v>74</v>
      </c>
      <c r="AH161" s="140"/>
      <c r="AI161" s="140"/>
      <c r="AJ161" s="140"/>
      <c r="AK161" s="140"/>
      <c r="AL161" s="140"/>
      <c r="AM161" s="140"/>
      <c r="AN161" s="140"/>
      <c r="AO161" s="140"/>
      <c r="AP161" s="148"/>
      <c r="AQ161" s="148"/>
      <c r="AR161" s="148"/>
      <c r="AS161" s="140"/>
      <c r="AT161" s="114"/>
    </row>
    <row r="162" spans="1:46" s="106" customFormat="1" ht="112.5" x14ac:dyDescent="0.3">
      <c r="A162" s="159"/>
      <c r="B162" s="159"/>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t="s">
        <v>331</v>
      </c>
      <c r="AD162" s="111" t="s">
        <v>68</v>
      </c>
      <c r="AE162" s="111" t="s">
        <v>332</v>
      </c>
      <c r="AF162" s="159" t="s">
        <v>74</v>
      </c>
      <c r="AG162" s="159" t="s">
        <v>74</v>
      </c>
      <c r="AH162" s="140"/>
      <c r="AI162" s="140"/>
      <c r="AJ162" s="140"/>
      <c r="AK162" s="140"/>
      <c r="AL162" s="140"/>
      <c r="AM162" s="140"/>
      <c r="AN162" s="140"/>
      <c r="AO162" s="140"/>
      <c r="AP162" s="148"/>
      <c r="AQ162" s="148"/>
      <c r="AR162" s="148"/>
      <c r="AS162" s="140"/>
      <c r="AT162" s="114"/>
    </row>
    <row r="163" spans="1:46" s="106" customFormat="1" ht="131.25" x14ac:dyDescent="0.3">
      <c r="A163" s="160"/>
      <c r="B163" s="160"/>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t="s">
        <v>382</v>
      </c>
      <c r="AD163" s="111" t="s">
        <v>383</v>
      </c>
      <c r="AE163" s="111" t="s">
        <v>384</v>
      </c>
      <c r="AF163" s="160" t="s">
        <v>74</v>
      </c>
      <c r="AG163" s="160" t="s">
        <v>74</v>
      </c>
      <c r="AH163" s="141"/>
      <c r="AI163" s="141"/>
      <c r="AJ163" s="141"/>
      <c r="AK163" s="141"/>
      <c r="AL163" s="141"/>
      <c r="AM163" s="141"/>
      <c r="AN163" s="141"/>
      <c r="AO163" s="141"/>
      <c r="AP163" s="149"/>
      <c r="AQ163" s="149"/>
      <c r="AR163" s="149"/>
      <c r="AS163" s="141"/>
      <c r="AT163" s="114"/>
    </row>
    <row r="164" spans="1:46" s="106" customFormat="1" ht="206.25" x14ac:dyDescent="0.3">
      <c r="A164" s="162" t="s">
        <v>385</v>
      </c>
      <c r="B164" s="161" t="s">
        <v>386</v>
      </c>
      <c r="C164" s="111" t="s">
        <v>1029</v>
      </c>
      <c r="D164" s="111" t="s">
        <v>68</v>
      </c>
      <c r="E164" s="111" t="s">
        <v>96</v>
      </c>
      <c r="F164" s="111"/>
      <c r="G164" s="111"/>
      <c r="H164" s="111"/>
      <c r="I164" s="111"/>
      <c r="J164" s="111"/>
      <c r="K164" s="111"/>
      <c r="L164" s="111"/>
      <c r="M164" s="111"/>
      <c r="N164" s="111"/>
      <c r="O164" s="111"/>
      <c r="P164" s="111"/>
      <c r="Q164" s="111"/>
      <c r="R164" s="111"/>
      <c r="S164" s="111"/>
      <c r="T164" s="111"/>
      <c r="U164" s="111"/>
      <c r="V164" s="111"/>
      <c r="W164" s="111" t="s">
        <v>357</v>
      </c>
      <c r="X164" s="111" t="s">
        <v>358</v>
      </c>
      <c r="Y164" s="111" t="s">
        <v>359</v>
      </c>
      <c r="Z164" s="111" t="s">
        <v>285</v>
      </c>
      <c r="AA164" s="111" t="s">
        <v>68</v>
      </c>
      <c r="AB164" s="111" t="s">
        <v>69</v>
      </c>
      <c r="AC164" s="111" t="s">
        <v>70</v>
      </c>
      <c r="AD164" s="111" t="s">
        <v>387</v>
      </c>
      <c r="AE164" s="111" t="s">
        <v>72</v>
      </c>
      <c r="AF164" s="161" t="s">
        <v>1229</v>
      </c>
      <c r="AG164" s="161" t="s">
        <v>1217</v>
      </c>
      <c r="AH164" s="146">
        <v>79432290.230000004</v>
      </c>
      <c r="AI164" s="146">
        <v>79428420.230000004</v>
      </c>
      <c r="AJ164" s="139">
        <v>88263511.180000007</v>
      </c>
      <c r="AK164" s="146">
        <v>65397771.969999999</v>
      </c>
      <c r="AL164" s="146">
        <v>65226910.369999997</v>
      </c>
      <c r="AM164" s="139">
        <v>63689395.369999997</v>
      </c>
      <c r="AN164" s="146">
        <v>79432920.230000004</v>
      </c>
      <c r="AO164" s="146">
        <v>79428420.230000004</v>
      </c>
      <c r="AP164" s="147">
        <f>88263511.18-Лист6!D28</f>
        <v>87970038.840000004</v>
      </c>
      <c r="AQ164" s="147">
        <v>65397771.969999999</v>
      </c>
      <c r="AR164" s="147">
        <v>65226910.369999997</v>
      </c>
      <c r="AS164" s="139">
        <f>AM164</f>
        <v>63689395.369999997</v>
      </c>
      <c r="AT164" s="114"/>
    </row>
    <row r="165" spans="1:46" s="106" customFormat="1" ht="187.5" x14ac:dyDescent="0.3">
      <c r="A165" s="162" t="s">
        <v>385</v>
      </c>
      <c r="B165" s="161" t="s">
        <v>386</v>
      </c>
      <c r="C165" s="111" t="s">
        <v>64</v>
      </c>
      <c r="D165" s="111" t="s">
        <v>388</v>
      </c>
      <c r="E165" s="111" t="s">
        <v>66</v>
      </c>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7" t="s">
        <v>100</v>
      </c>
      <c r="AD165" s="111" t="s">
        <v>68</v>
      </c>
      <c r="AE165" s="111" t="s">
        <v>101</v>
      </c>
      <c r="AF165" s="161" t="s">
        <v>74</v>
      </c>
      <c r="AG165" s="161" t="s">
        <v>74</v>
      </c>
      <c r="AH165" s="146">
        <v>0</v>
      </c>
      <c r="AI165" s="146">
        <v>79428420.230000004</v>
      </c>
      <c r="AJ165" s="140"/>
      <c r="AK165" s="146">
        <v>65397771.969999999</v>
      </c>
      <c r="AL165" s="146">
        <v>65226910.369999997</v>
      </c>
      <c r="AM165" s="140"/>
      <c r="AN165" s="146">
        <v>0</v>
      </c>
      <c r="AO165" s="146">
        <v>79428420.230000004</v>
      </c>
      <c r="AP165" s="148"/>
      <c r="AQ165" s="148"/>
      <c r="AR165" s="148"/>
      <c r="AS165" s="140"/>
      <c r="AT165" s="114"/>
    </row>
    <row r="166" spans="1:46" s="106" customFormat="1" ht="281.25" x14ac:dyDescent="0.3">
      <c r="A166" s="162" t="s">
        <v>385</v>
      </c>
      <c r="B166" s="161" t="s">
        <v>386</v>
      </c>
      <c r="C166" s="111" t="s">
        <v>121</v>
      </c>
      <c r="D166" s="111" t="s">
        <v>68</v>
      </c>
      <c r="E166" s="111" t="s">
        <v>122</v>
      </c>
      <c r="F166" s="111"/>
      <c r="G166" s="111"/>
      <c r="H166" s="111"/>
      <c r="I166" s="111"/>
      <c r="J166" s="111"/>
      <c r="K166" s="111"/>
      <c r="L166" s="111"/>
      <c r="M166" s="111"/>
      <c r="N166" s="111"/>
      <c r="O166" s="111"/>
      <c r="P166" s="111"/>
      <c r="Q166" s="111"/>
      <c r="R166" s="111"/>
      <c r="S166" s="111"/>
      <c r="T166" s="111"/>
      <c r="U166" s="111"/>
      <c r="V166" s="111"/>
      <c r="W166" s="111"/>
      <c r="X166" s="111"/>
      <c r="Y166" s="111"/>
      <c r="Z166" s="111"/>
      <c r="AA166" s="111"/>
      <c r="AB166" s="111"/>
      <c r="AC166" s="111" t="s">
        <v>296</v>
      </c>
      <c r="AD166" s="111" t="s">
        <v>68</v>
      </c>
      <c r="AE166" s="111" t="s">
        <v>297</v>
      </c>
      <c r="AF166" s="161" t="s">
        <v>74</v>
      </c>
      <c r="AG166" s="161" t="s">
        <v>74</v>
      </c>
      <c r="AH166" s="146">
        <v>0</v>
      </c>
      <c r="AI166" s="146">
        <v>79428420.230000004</v>
      </c>
      <c r="AJ166" s="140"/>
      <c r="AK166" s="146">
        <v>65397771.969999999</v>
      </c>
      <c r="AL166" s="146">
        <v>65226910.369999997</v>
      </c>
      <c r="AM166" s="140"/>
      <c r="AN166" s="146">
        <v>0</v>
      </c>
      <c r="AO166" s="146">
        <v>79428420.230000004</v>
      </c>
      <c r="AP166" s="148"/>
      <c r="AQ166" s="148"/>
      <c r="AR166" s="148"/>
      <c r="AS166" s="140"/>
      <c r="AT166" s="114"/>
    </row>
    <row r="167" spans="1:46" s="106" customFormat="1" ht="168.75" x14ac:dyDescent="0.3">
      <c r="A167" s="162" t="s">
        <v>385</v>
      </c>
      <c r="B167" s="161" t="s">
        <v>386</v>
      </c>
      <c r="C167" s="111" t="s">
        <v>368</v>
      </c>
      <c r="D167" s="111" t="s">
        <v>369</v>
      </c>
      <c r="E167" s="111" t="s">
        <v>370</v>
      </c>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t="s">
        <v>322</v>
      </c>
      <c r="AD167" s="111" t="s">
        <v>371</v>
      </c>
      <c r="AE167" s="111" t="s">
        <v>324</v>
      </c>
      <c r="AF167" s="161" t="s">
        <v>74</v>
      </c>
      <c r="AG167" s="161" t="s">
        <v>74</v>
      </c>
      <c r="AH167" s="146">
        <v>0</v>
      </c>
      <c r="AI167" s="146">
        <v>79428420.230000004</v>
      </c>
      <c r="AJ167" s="140"/>
      <c r="AK167" s="146">
        <v>65397771.969999999</v>
      </c>
      <c r="AL167" s="146">
        <v>65226910.369999997</v>
      </c>
      <c r="AM167" s="140"/>
      <c r="AN167" s="146">
        <v>0</v>
      </c>
      <c r="AO167" s="146">
        <v>79428420.230000004</v>
      </c>
      <c r="AP167" s="148"/>
      <c r="AQ167" s="148"/>
      <c r="AR167" s="148"/>
      <c r="AS167" s="140"/>
      <c r="AT167" s="114"/>
    </row>
    <row r="168" spans="1:46" s="106" customFormat="1" ht="112.5" x14ac:dyDescent="0.3">
      <c r="A168" s="162" t="s">
        <v>385</v>
      </c>
      <c r="B168" s="161" t="s">
        <v>386</v>
      </c>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t="s">
        <v>327</v>
      </c>
      <c r="AD168" s="111" t="s">
        <v>68</v>
      </c>
      <c r="AE168" s="111" t="s">
        <v>132</v>
      </c>
      <c r="AF168" s="161" t="s">
        <v>74</v>
      </c>
      <c r="AG168" s="161" t="s">
        <v>74</v>
      </c>
      <c r="AH168" s="146">
        <v>0</v>
      </c>
      <c r="AI168" s="146">
        <v>79428420.230000004</v>
      </c>
      <c r="AJ168" s="140"/>
      <c r="AK168" s="146">
        <v>65397771.969999999</v>
      </c>
      <c r="AL168" s="146">
        <v>65226910.369999997</v>
      </c>
      <c r="AM168" s="140"/>
      <c r="AN168" s="146">
        <v>0</v>
      </c>
      <c r="AO168" s="146">
        <v>79428420.230000004</v>
      </c>
      <c r="AP168" s="148"/>
      <c r="AQ168" s="148"/>
      <c r="AR168" s="148"/>
      <c r="AS168" s="140"/>
      <c r="AT168" s="114"/>
    </row>
    <row r="169" spans="1:46" s="106" customFormat="1" ht="112.5" x14ac:dyDescent="0.3">
      <c r="A169" s="162" t="s">
        <v>385</v>
      </c>
      <c r="B169" s="161" t="s">
        <v>386</v>
      </c>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t="s">
        <v>331</v>
      </c>
      <c r="AD169" s="111" t="s">
        <v>68</v>
      </c>
      <c r="AE169" s="111" t="s">
        <v>332</v>
      </c>
      <c r="AF169" s="161" t="s">
        <v>74</v>
      </c>
      <c r="AG169" s="161" t="s">
        <v>74</v>
      </c>
      <c r="AH169" s="146">
        <v>0</v>
      </c>
      <c r="AI169" s="146">
        <v>79428420.230000004</v>
      </c>
      <c r="AJ169" s="141"/>
      <c r="AK169" s="146">
        <v>65397771.969999999</v>
      </c>
      <c r="AL169" s="146">
        <v>65226910.369999997</v>
      </c>
      <c r="AM169" s="140"/>
      <c r="AN169" s="146">
        <v>0</v>
      </c>
      <c r="AO169" s="146">
        <v>79428420.230000004</v>
      </c>
      <c r="AP169" s="149"/>
      <c r="AQ169" s="149"/>
      <c r="AR169" s="149"/>
      <c r="AS169" s="141"/>
      <c r="AT169" s="114"/>
    </row>
    <row r="170" spans="1:46" s="106" customFormat="1" ht="206.25" x14ac:dyDescent="0.3">
      <c r="A170" s="163" t="s">
        <v>389</v>
      </c>
      <c r="B170" s="161" t="s">
        <v>390</v>
      </c>
      <c r="C170" s="111" t="s">
        <v>1029</v>
      </c>
      <c r="D170" s="111" t="s">
        <v>68</v>
      </c>
      <c r="E170" s="111" t="s">
        <v>96</v>
      </c>
      <c r="F170" s="111"/>
      <c r="G170" s="111"/>
      <c r="H170" s="111"/>
      <c r="I170" s="111"/>
      <c r="J170" s="111"/>
      <c r="K170" s="111"/>
      <c r="L170" s="111"/>
      <c r="M170" s="111"/>
      <c r="N170" s="111"/>
      <c r="O170" s="111"/>
      <c r="P170" s="111"/>
      <c r="Q170" s="111"/>
      <c r="R170" s="111"/>
      <c r="S170" s="111"/>
      <c r="T170" s="111"/>
      <c r="U170" s="111"/>
      <c r="V170" s="111"/>
      <c r="W170" s="111" t="s">
        <v>357</v>
      </c>
      <c r="X170" s="111" t="s">
        <v>358</v>
      </c>
      <c r="Y170" s="111" t="s">
        <v>359</v>
      </c>
      <c r="Z170" s="111" t="s">
        <v>285</v>
      </c>
      <c r="AA170" s="111" t="s">
        <v>68</v>
      </c>
      <c r="AB170" s="111" t="s">
        <v>69</v>
      </c>
      <c r="AC170" s="111" t="s">
        <v>70</v>
      </c>
      <c r="AD170" s="111" t="s">
        <v>391</v>
      </c>
      <c r="AE170" s="111" t="s">
        <v>72</v>
      </c>
      <c r="AF170" s="161" t="s">
        <v>1229</v>
      </c>
      <c r="AG170" s="161" t="s">
        <v>1217</v>
      </c>
      <c r="AH170" s="146">
        <v>122556323.67</v>
      </c>
      <c r="AI170" s="146">
        <v>122553676.29000001</v>
      </c>
      <c r="AJ170" s="139">
        <v>138419041.36000001</v>
      </c>
      <c r="AK170" s="146">
        <v>100990933.59</v>
      </c>
      <c r="AL170" s="146">
        <v>101846708.84999999</v>
      </c>
      <c r="AM170" s="145">
        <v>98557426.680000007</v>
      </c>
      <c r="AN170" s="146">
        <v>120950441.31</v>
      </c>
      <c r="AO170" s="146">
        <v>120949393.93000001</v>
      </c>
      <c r="AP170" s="147">
        <f>138419041.36-Лист6!D30</f>
        <v>135799609.15000001</v>
      </c>
      <c r="AQ170" s="147">
        <f>100990933.59-Лист6!E30</f>
        <v>100390933.59</v>
      </c>
      <c r="AR170" s="147">
        <f>101846708.85-Лист6!F30</f>
        <v>101446708.84999999</v>
      </c>
      <c r="AS170" s="139">
        <f>AM170</f>
        <v>98557426.680000007</v>
      </c>
      <c r="AT170" s="114"/>
    </row>
    <row r="171" spans="1:46" s="106" customFormat="1" ht="187.5" x14ac:dyDescent="0.3">
      <c r="A171" s="163" t="s">
        <v>389</v>
      </c>
      <c r="B171" s="161" t="s">
        <v>390</v>
      </c>
      <c r="C171" s="111" t="s">
        <v>392</v>
      </c>
      <c r="D171" s="111" t="s">
        <v>393</v>
      </c>
      <c r="E171" s="111" t="s">
        <v>394</v>
      </c>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7" t="s">
        <v>100</v>
      </c>
      <c r="AD171" s="111" t="s">
        <v>68</v>
      </c>
      <c r="AE171" s="111" t="s">
        <v>101</v>
      </c>
      <c r="AF171" s="161" t="s">
        <v>74</v>
      </c>
      <c r="AG171" s="161" t="s">
        <v>74</v>
      </c>
      <c r="AH171" s="146">
        <v>0</v>
      </c>
      <c r="AI171" s="146">
        <v>122553676.29000001</v>
      </c>
      <c r="AJ171" s="140"/>
      <c r="AK171" s="146">
        <v>100990933.59</v>
      </c>
      <c r="AL171" s="146">
        <v>101846708.84999999</v>
      </c>
      <c r="AM171" s="145"/>
      <c r="AN171" s="146">
        <v>0</v>
      </c>
      <c r="AO171" s="146">
        <v>120949393.93000001</v>
      </c>
      <c r="AP171" s="148"/>
      <c r="AQ171" s="148"/>
      <c r="AR171" s="148"/>
      <c r="AS171" s="140"/>
      <c r="AT171" s="114"/>
    </row>
    <row r="172" spans="1:46" s="106" customFormat="1" ht="187.5" x14ac:dyDescent="0.3">
      <c r="A172" s="163" t="s">
        <v>389</v>
      </c>
      <c r="B172" s="161" t="s">
        <v>390</v>
      </c>
      <c r="C172" s="111" t="s">
        <v>64</v>
      </c>
      <c r="D172" s="111" t="s">
        <v>395</v>
      </c>
      <c r="E172" s="111" t="s">
        <v>66</v>
      </c>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t="s">
        <v>296</v>
      </c>
      <c r="AD172" s="111" t="s">
        <v>68</v>
      </c>
      <c r="AE172" s="111" t="s">
        <v>297</v>
      </c>
      <c r="AF172" s="161" t="s">
        <v>74</v>
      </c>
      <c r="AG172" s="161" t="s">
        <v>74</v>
      </c>
      <c r="AH172" s="146">
        <v>0</v>
      </c>
      <c r="AI172" s="146">
        <v>122553676.29000001</v>
      </c>
      <c r="AJ172" s="140"/>
      <c r="AK172" s="146">
        <v>100990933.59</v>
      </c>
      <c r="AL172" s="146">
        <v>101846708.84999999</v>
      </c>
      <c r="AM172" s="145"/>
      <c r="AN172" s="146">
        <v>0</v>
      </c>
      <c r="AO172" s="146">
        <v>120949393.93000001</v>
      </c>
      <c r="AP172" s="148"/>
      <c r="AQ172" s="148"/>
      <c r="AR172" s="148"/>
      <c r="AS172" s="140"/>
      <c r="AT172" s="114"/>
    </row>
    <row r="173" spans="1:46" s="106" customFormat="1" ht="225" x14ac:dyDescent="0.3">
      <c r="A173" s="163" t="s">
        <v>389</v>
      </c>
      <c r="B173" s="161" t="s">
        <v>390</v>
      </c>
      <c r="C173" s="111" t="s">
        <v>396</v>
      </c>
      <c r="D173" s="111" t="s">
        <v>68</v>
      </c>
      <c r="E173" s="111" t="s">
        <v>397</v>
      </c>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t="s">
        <v>322</v>
      </c>
      <c r="AD173" s="111" t="s">
        <v>371</v>
      </c>
      <c r="AE173" s="111" t="s">
        <v>324</v>
      </c>
      <c r="AF173" s="161" t="s">
        <v>74</v>
      </c>
      <c r="AG173" s="161" t="s">
        <v>74</v>
      </c>
      <c r="AH173" s="146">
        <v>0</v>
      </c>
      <c r="AI173" s="146">
        <v>122553676.29000001</v>
      </c>
      <c r="AJ173" s="140"/>
      <c r="AK173" s="146">
        <v>100990933.59</v>
      </c>
      <c r="AL173" s="146">
        <v>101846708.84999999</v>
      </c>
      <c r="AM173" s="145"/>
      <c r="AN173" s="146">
        <v>0</v>
      </c>
      <c r="AO173" s="146">
        <v>120949393.93000001</v>
      </c>
      <c r="AP173" s="148"/>
      <c r="AQ173" s="148"/>
      <c r="AR173" s="148"/>
      <c r="AS173" s="140"/>
      <c r="AT173" s="114"/>
    </row>
    <row r="174" spans="1:46" s="106" customFormat="1" ht="281.25" x14ac:dyDescent="0.3">
      <c r="A174" s="163" t="s">
        <v>389</v>
      </c>
      <c r="B174" s="161" t="s">
        <v>390</v>
      </c>
      <c r="C174" s="111" t="s">
        <v>121</v>
      </c>
      <c r="D174" s="111" t="s">
        <v>68</v>
      </c>
      <c r="E174" s="111" t="s">
        <v>122</v>
      </c>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t="s">
        <v>325</v>
      </c>
      <c r="AD174" s="111" t="s">
        <v>68</v>
      </c>
      <c r="AE174" s="111" t="s">
        <v>326</v>
      </c>
      <c r="AF174" s="161" t="s">
        <v>74</v>
      </c>
      <c r="AG174" s="161" t="s">
        <v>74</v>
      </c>
      <c r="AH174" s="146">
        <v>0</v>
      </c>
      <c r="AI174" s="146">
        <v>122553676.29000001</v>
      </c>
      <c r="AJ174" s="140"/>
      <c r="AK174" s="146">
        <v>100990933.59</v>
      </c>
      <c r="AL174" s="146">
        <v>101846708.84999999</v>
      </c>
      <c r="AM174" s="145"/>
      <c r="AN174" s="146">
        <v>0</v>
      </c>
      <c r="AO174" s="146">
        <v>120949393.93000001</v>
      </c>
      <c r="AP174" s="148"/>
      <c r="AQ174" s="148"/>
      <c r="AR174" s="148"/>
      <c r="AS174" s="140"/>
      <c r="AT174" s="114"/>
    </row>
    <row r="175" spans="1:46" s="106" customFormat="1" ht="168.75" x14ac:dyDescent="0.3">
      <c r="A175" s="163" t="s">
        <v>389</v>
      </c>
      <c r="B175" s="161" t="s">
        <v>390</v>
      </c>
      <c r="C175" s="111" t="s">
        <v>368</v>
      </c>
      <c r="D175" s="111" t="s">
        <v>369</v>
      </c>
      <c r="E175" s="111" t="s">
        <v>370</v>
      </c>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t="s">
        <v>327</v>
      </c>
      <c r="AD175" s="111" t="s">
        <v>68</v>
      </c>
      <c r="AE175" s="111" t="s">
        <v>132</v>
      </c>
      <c r="AF175" s="161" t="s">
        <v>74</v>
      </c>
      <c r="AG175" s="161" t="s">
        <v>74</v>
      </c>
      <c r="AH175" s="146">
        <v>0</v>
      </c>
      <c r="AI175" s="146">
        <v>122553676.29000001</v>
      </c>
      <c r="AJ175" s="140"/>
      <c r="AK175" s="146">
        <v>100990933.59</v>
      </c>
      <c r="AL175" s="146">
        <v>101846708.84999999</v>
      </c>
      <c r="AM175" s="145"/>
      <c r="AN175" s="146">
        <v>0</v>
      </c>
      <c r="AO175" s="146">
        <v>120949393.93000001</v>
      </c>
      <c r="AP175" s="148"/>
      <c r="AQ175" s="148"/>
      <c r="AR175" s="148"/>
      <c r="AS175" s="140"/>
      <c r="AT175" s="114"/>
    </row>
    <row r="176" spans="1:46" s="106" customFormat="1" ht="112.5" x14ac:dyDescent="0.3">
      <c r="A176" s="163" t="s">
        <v>389</v>
      </c>
      <c r="B176" s="161" t="s">
        <v>390</v>
      </c>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t="s">
        <v>331</v>
      </c>
      <c r="AD176" s="111" t="s">
        <v>68</v>
      </c>
      <c r="AE176" s="111" t="s">
        <v>332</v>
      </c>
      <c r="AF176" s="161" t="s">
        <v>74</v>
      </c>
      <c r="AG176" s="161" t="s">
        <v>74</v>
      </c>
      <c r="AH176" s="146">
        <v>0</v>
      </c>
      <c r="AI176" s="146">
        <v>122553676.29000001</v>
      </c>
      <c r="AJ176" s="141"/>
      <c r="AK176" s="146">
        <v>100990933.59</v>
      </c>
      <c r="AL176" s="146">
        <v>101846708.84999999</v>
      </c>
      <c r="AM176" s="145"/>
      <c r="AN176" s="146">
        <v>0</v>
      </c>
      <c r="AO176" s="146">
        <v>120949393.93000001</v>
      </c>
      <c r="AP176" s="149"/>
      <c r="AQ176" s="149"/>
      <c r="AR176" s="149"/>
      <c r="AS176" s="141"/>
      <c r="AT176" s="114"/>
    </row>
    <row r="177" spans="1:46" s="106" customFormat="1" ht="206.25" x14ac:dyDescent="0.3">
      <c r="A177" s="162" t="s">
        <v>398</v>
      </c>
      <c r="B177" s="161" t="s">
        <v>399</v>
      </c>
      <c r="C177" s="111" t="s">
        <v>1029</v>
      </c>
      <c r="D177" s="111" t="s">
        <v>68</v>
      </c>
      <c r="E177" s="111" t="s">
        <v>96</v>
      </c>
      <c r="F177" s="111"/>
      <c r="G177" s="111"/>
      <c r="H177" s="111"/>
      <c r="I177" s="111"/>
      <c r="J177" s="111"/>
      <c r="K177" s="111"/>
      <c r="L177" s="111"/>
      <c r="M177" s="111"/>
      <c r="N177" s="111"/>
      <c r="O177" s="111"/>
      <c r="P177" s="111"/>
      <c r="Q177" s="111"/>
      <c r="R177" s="111"/>
      <c r="S177" s="111"/>
      <c r="T177" s="111"/>
      <c r="U177" s="111"/>
      <c r="V177" s="111"/>
      <c r="W177" s="111" t="s">
        <v>89</v>
      </c>
      <c r="X177" s="111" t="s">
        <v>90</v>
      </c>
      <c r="Y177" s="111" t="s">
        <v>91</v>
      </c>
      <c r="Z177" s="111" t="s">
        <v>281</v>
      </c>
      <c r="AA177" s="111" t="s">
        <v>68</v>
      </c>
      <c r="AB177" s="111" t="s">
        <v>69</v>
      </c>
      <c r="AC177" s="111" t="s">
        <v>70</v>
      </c>
      <c r="AD177" s="111" t="s">
        <v>400</v>
      </c>
      <c r="AE177" s="111" t="s">
        <v>72</v>
      </c>
      <c r="AF177" s="161" t="s">
        <v>1237</v>
      </c>
      <c r="AG177" s="161" t="s">
        <v>1238</v>
      </c>
      <c r="AH177" s="146">
        <v>651696755.55999994</v>
      </c>
      <c r="AI177" s="146">
        <v>643615984.74000001</v>
      </c>
      <c r="AJ177" s="139">
        <v>1142201588.72</v>
      </c>
      <c r="AK177" s="146">
        <v>989009078.25</v>
      </c>
      <c r="AL177" s="146">
        <v>978263350.97000003</v>
      </c>
      <c r="AM177" s="139">
        <f>832021709.49+35227475.81+17641168.87-38292874.43</f>
        <v>846597479.74000001</v>
      </c>
      <c r="AN177" s="146">
        <v>402467271.24000001</v>
      </c>
      <c r="AO177" s="146">
        <v>395860921.19999999</v>
      </c>
      <c r="AP177" s="147">
        <f>1142201588.72-Лист6!D32</f>
        <v>1079373975.4000001</v>
      </c>
      <c r="AQ177" s="147">
        <f>989009078.25-Лист6!E32</f>
        <v>970799566.67999995</v>
      </c>
      <c r="AR177" s="147">
        <f>978263350.97-Лист6!F32</f>
        <v>973062964.67000008</v>
      </c>
      <c r="AS177" s="139">
        <f>AM177-1922074.33</f>
        <v>844675405.40999997</v>
      </c>
      <c r="AT177" s="114"/>
    </row>
    <row r="178" spans="1:46" s="106" customFormat="1" ht="206.25" x14ac:dyDescent="0.3">
      <c r="A178" s="162" t="s">
        <v>398</v>
      </c>
      <c r="B178" s="161" t="s">
        <v>399</v>
      </c>
      <c r="C178" s="111" t="s">
        <v>102</v>
      </c>
      <c r="D178" s="111" t="s">
        <v>103</v>
      </c>
      <c r="E178" s="111" t="s">
        <v>104</v>
      </c>
      <c r="F178" s="111"/>
      <c r="G178" s="111"/>
      <c r="H178" s="111"/>
      <c r="I178" s="111"/>
      <c r="J178" s="111"/>
      <c r="K178" s="111"/>
      <c r="L178" s="111"/>
      <c r="M178" s="111"/>
      <c r="N178" s="111"/>
      <c r="O178" s="111"/>
      <c r="P178" s="111"/>
      <c r="Q178" s="111"/>
      <c r="R178" s="111"/>
      <c r="S178" s="111"/>
      <c r="T178" s="111"/>
      <c r="U178" s="111"/>
      <c r="V178" s="111"/>
      <c r="W178" s="111"/>
      <c r="X178" s="111"/>
      <c r="Y178" s="111"/>
      <c r="Z178" s="111" t="s">
        <v>67</v>
      </c>
      <c r="AA178" s="111" t="s">
        <v>68</v>
      </c>
      <c r="AB178" s="111" t="s">
        <v>69</v>
      </c>
      <c r="AC178" s="117" t="s">
        <v>100</v>
      </c>
      <c r="AD178" s="111" t="s">
        <v>68</v>
      </c>
      <c r="AE178" s="111" t="s">
        <v>101</v>
      </c>
      <c r="AF178" s="161" t="s">
        <v>74</v>
      </c>
      <c r="AG178" s="161" t="s">
        <v>74</v>
      </c>
      <c r="AH178" s="146">
        <v>0</v>
      </c>
      <c r="AI178" s="146">
        <v>643615984.74000001</v>
      </c>
      <c r="AJ178" s="140"/>
      <c r="AK178" s="146">
        <v>992108848.25</v>
      </c>
      <c r="AL178" s="146">
        <v>978263350.97000003</v>
      </c>
      <c r="AM178" s="140"/>
      <c r="AN178" s="146">
        <v>0</v>
      </c>
      <c r="AO178" s="146">
        <v>395860921.19999999</v>
      </c>
      <c r="AP178" s="148"/>
      <c r="AQ178" s="148"/>
      <c r="AR178" s="148"/>
      <c r="AS178" s="140"/>
      <c r="AT178" s="114"/>
    </row>
    <row r="179" spans="1:46" s="106" customFormat="1" ht="300" x14ac:dyDescent="0.3">
      <c r="A179" s="162" t="s">
        <v>398</v>
      </c>
      <c r="B179" s="161" t="s">
        <v>399</v>
      </c>
      <c r="C179" s="111" t="s">
        <v>402</v>
      </c>
      <c r="D179" s="111" t="s">
        <v>403</v>
      </c>
      <c r="E179" s="111" t="s">
        <v>404</v>
      </c>
      <c r="F179" s="111"/>
      <c r="G179" s="111"/>
      <c r="H179" s="111"/>
      <c r="I179" s="111"/>
      <c r="J179" s="111"/>
      <c r="K179" s="111"/>
      <c r="L179" s="111"/>
      <c r="M179" s="111"/>
      <c r="N179" s="111"/>
      <c r="O179" s="111"/>
      <c r="P179" s="111"/>
      <c r="Q179" s="111"/>
      <c r="R179" s="111"/>
      <c r="S179" s="111"/>
      <c r="T179" s="111"/>
      <c r="U179" s="111"/>
      <c r="V179" s="111"/>
      <c r="W179" s="111"/>
      <c r="X179" s="111"/>
      <c r="Y179" s="111"/>
      <c r="Z179" s="117" t="s">
        <v>92</v>
      </c>
      <c r="AA179" s="111" t="s">
        <v>68</v>
      </c>
      <c r="AB179" s="111" t="s">
        <v>80</v>
      </c>
      <c r="AC179" s="117" t="s">
        <v>105</v>
      </c>
      <c r="AD179" s="111" t="s">
        <v>68</v>
      </c>
      <c r="AE179" s="111" t="s">
        <v>106</v>
      </c>
      <c r="AF179" s="161" t="s">
        <v>74</v>
      </c>
      <c r="AG179" s="161" t="s">
        <v>74</v>
      </c>
      <c r="AH179" s="146">
        <v>0</v>
      </c>
      <c r="AI179" s="146">
        <v>643615984.74000001</v>
      </c>
      <c r="AJ179" s="140"/>
      <c r="AK179" s="146">
        <v>992108848.25</v>
      </c>
      <c r="AL179" s="146">
        <v>978263350.97000003</v>
      </c>
      <c r="AM179" s="140"/>
      <c r="AN179" s="146">
        <v>0</v>
      </c>
      <c r="AO179" s="146">
        <v>395860921.19999999</v>
      </c>
      <c r="AP179" s="148"/>
      <c r="AQ179" s="148"/>
      <c r="AR179" s="148"/>
      <c r="AS179" s="140"/>
      <c r="AT179" s="114"/>
    </row>
    <row r="180" spans="1:46" s="106" customFormat="1" ht="131.25" x14ac:dyDescent="0.3">
      <c r="A180" s="162" t="s">
        <v>398</v>
      </c>
      <c r="B180" s="161" t="s">
        <v>399</v>
      </c>
      <c r="C180" s="111" t="s">
        <v>289</v>
      </c>
      <c r="D180" s="111" t="s">
        <v>68</v>
      </c>
      <c r="E180" s="111" t="s">
        <v>290</v>
      </c>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t="s">
        <v>109</v>
      </c>
      <c r="AD180" s="111" t="s">
        <v>405</v>
      </c>
      <c r="AE180" s="111" t="s">
        <v>111</v>
      </c>
      <c r="AF180" s="161" t="s">
        <v>74</v>
      </c>
      <c r="AG180" s="161" t="s">
        <v>74</v>
      </c>
      <c r="AH180" s="146">
        <v>0</v>
      </c>
      <c r="AI180" s="146">
        <v>643615984.74000001</v>
      </c>
      <c r="AJ180" s="140"/>
      <c r="AK180" s="146">
        <v>992108848.25</v>
      </c>
      <c r="AL180" s="146">
        <v>978263350.97000003</v>
      </c>
      <c r="AM180" s="140"/>
      <c r="AN180" s="146">
        <v>0</v>
      </c>
      <c r="AO180" s="146">
        <v>395860921.19999999</v>
      </c>
      <c r="AP180" s="148"/>
      <c r="AQ180" s="148"/>
      <c r="AR180" s="148"/>
      <c r="AS180" s="140"/>
      <c r="AT180" s="114"/>
    </row>
    <row r="181" spans="1:46" s="106" customFormat="1" ht="206.25" x14ac:dyDescent="0.3">
      <c r="A181" s="162" t="s">
        <v>398</v>
      </c>
      <c r="B181" s="161" t="s">
        <v>399</v>
      </c>
      <c r="C181" s="111" t="s">
        <v>64</v>
      </c>
      <c r="D181" s="111" t="s">
        <v>406</v>
      </c>
      <c r="E181" s="111" t="s">
        <v>66</v>
      </c>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7" t="s">
        <v>118</v>
      </c>
      <c r="AD181" s="111" t="s">
        <v>407</v>
      </c>
      <c r="AE181" s="111" t="s">
        <v>120</v>
      </c>
      <c r="AF181" s="161" t="s">
        <v>74</v>
      </c>
      <c r="AG181" s="161" t="s">
        <v>74</v>
      </c>
      <c r="AH181" s="146">
        <v>0</v>
      </c>
      <c r="AI181" s="146">
        <v>643615984.74000001</v>
      </c>
      <c r="AJ181" s="140"/>
      <c r="AK181" s="146">
        <v>992108848.25</v>
      </c>
      <c r="AL181" s="146">
        <v>978263350.97000003</v>
      </c>
      <c r="AM181" s="140"/>
      <c r="AN181" s="146">
        <v>0</v>
      </c>
      <c r="AO181" s="146">
        <v>395860921.19999999</v>
      </c>
      <c r="AP181" s="148"/>
      <c r="AQ181" s="148"/>
      <c r="AR181" s="148"/>
      <c r="AS181" s="140"/>
      <c r="AT181" s="114"/>
    </row>
    <row r="182" spans="1:46" s="106" customFormat="1" ht="281.25" x14ac:dyDescent="0.3">
      <c r="A182" s="162" t="s">
        <v>398</v>
      </c>
      <c r="B182" s="161" t="s">
        <v>399</v>
      </c>
      <c r="C182" s="111" t="s">
        <v>121</v>
      </c>
      <c r="D182" s="111" t="s">
        <v>68</v>
      </c>
      <c r="E182" s="111" t="s">
        <v>122</v>
      </c>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t="s">
        <v>296</v>
      </c>
      <c r="AD182" s="111" t="s">
        <v>68</v>
      </c>
      <c r="AE182" s="111" t="s">
        <v>297</v>
      </c>
      <c r="AF182" s="161" t="s">
        <v>74</v>
      </c>
      <c r="AG182" s="161" t="s">
        <v>74</v>
      </c>
      <c r="AH182" s="146">
        <v>0</v>
      </c>
      <c r="AI182" s="146">
        <v>643615984.74000001</v>
      </c>
      <c r="AJ182" s="140"/>
      <c r="AK182" s="146">
        <v>992108848.25</v>
      </c>
      <c r="AL182" s="146">
        <v>978263350.97000003</v>
      </c>
      <c r="AM182" s="140"/>
      <c r="AN182" s="146">
        <v>0</v>
      </c>
      <c r="AO182" s="146">
        <v>395860921.19999999</v>
      </c>
      <c r="AP182" s="148"/>
      <c r="AQ182" s="148"/>
      <c r="AR182" s="148"/>
      <c r="AS182" s="140"/>
      <c r="AT182" s="114"/>
    </row>
    <row r="183" spans="1:46" s="106" customFormat="1" ht="168.75" x14ac:dyDescent="0.3">
      <c r="A183" s="162" t="s">
        <v>398</v>
      </c>
      <c r="B183" s="161" t="s">
        <v>399</v>
      </c>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t="s">
        <v>300</v>
      </c>
      <c r="AD183" s="111" t="s">
        <v>68</v>
      </c>
      <c r="AE183" s="111" t="s">
        <v>301</v>
      </c>
      <c r="AF183" s="161" t="s">
        <v>74</v>
      </c>
      <c r="AG183" s="161" t="s">
        <v>74</v>
      </c>
      <c r="AH183" s="146">
        <v>0</v>
      </c>
      <c r="AI183" s="146">
        <v>643615984.74000001</v>
      </c>
      <c r="AJ183" s="140"/>
      <c r="AK183" s="146">
        <v>992108848.25</v>
      </c>
      <c r="AL183" s="146">
        <v>978263350.97000003</v>
      </c>
      <c r="AM183" s="140"/>
      <c r="AN183" s="146">
        <v>0</v>
      </c>
      <c r="AO183" s="146">
        <v>395860921.19999999</v>
      </c>
      <c r="AP183" s="148"/>
      <c r="AQ183" s="148"/>
      <c r="AR183" s="148"/>
      <c r="AS183" s="140"/>
      <c r="AT183" s="114"/>
    </row>
    <row r="184" spans="1:46" s="106" customFormat="1" ht="150" x14ac:dyDescent="0.3">
      <c r="A184" s="162" t="s">
        <v>398</v>
      </c>
      <c r="B184" s="161" t="s">
        <v>399</v>
      </c>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t="s">
        <v>123</v>
      </c>
      <c r="AD184" s="111" t="s">
        <v>407</v>
      </c>
      <c r="AE184" s="111" t="s">
        <v>124</v>
      </c>
      <c r="AF184" s="161" t="s">
        <v>74</v>
      </c>
      <c r="AG184" s="161" t="s">
        <v>74</v>
      </c>
      <c r="AH184" s="146">
        <v>0</v>
      </c>
      <c r="AI184" s="146">
        <v>643615984.74000001</v>
      </c>
      <c r="AJ184" s="140"/>
      <c r="AK184" s="146">
        <v>992108848.25</v>
      </c>
      <c r="AL184" s="146">
        <v>978263350.97000003</v>
      </c>
      <c r="AM184" s="140"/>
      <c r="AN184" s="146">
        <v>0</v>
      </c>
      <c r="AO184" s="146">
        <v>395860921.19999999</v>
      </c>
      <c r="AP184" s="148"/>
      <c r="AQ184" s="148"/>
      <c r="AR184" s="148"/>
      <c r="AS184" s="140"/>
      <c r="AT184" s="114"/>
    </row>
    <row r="185" spans="1:46" s="106" customFormat="1" ht="187.5" x14ac:dyDescent="0.3">
      <c r="A185" s="162" t="s">
        <v>398</v>
      </c>
      <c r="B185" s="161" t="s">
        <v>399</v>
      </c>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7" t="s">
        <v>127</v>
      </c>
      <c r="AD185" s="111" t="s">
        <v>68</v>
      </c>
      <c r="AE185" s="111" t="s">
        <v>128</v>
      </c>
      <c r="AF185" s="161" t="s">
        <v>74</v>
      </c>
      <c r="AG185" s="161" t="s">
        <v>74</v>
      </c>
      <c r="AH185" s="146">
        <v>0</v>
      </c>
      <c r="AI185" s="146">
        <v>643615984.74000001</v>
      </c>
      <c r="AJ185" s="140"/>
      <c r="AK185" s="146">
        <v>992108848.25</v>
      </c>
      <c r="AL185" s="146">
        <v>978263350.97000003</v>
      </c>
      <c r="AM185" s="140"/>
      <c r="AN185" s="146">
        <v>0</v>
      </c>
      <c r="AO185" s="146">
        <v>395860921.19999999</v>
      </c>
      <c r="AP185" s="148"/>
      <c r="AQ185" s="148"/>
      <c r="AR185" s="148"/>
      <c r="AS185" s="140"/>
      <c r="AT185" s="114"/>
    </row>
    <row r="186" spans="1:46" s="106" customFormat="1" ht="243.75" x14ac:dyDescent="0.3">
      <c r="A186" s="162" t="s">
        <v>398</v>
      </c>
      <c r="B186" s="161" t="s">
        <v>399</v>
      </c>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7" t="s">
        <v>129</v>
      </c>
      <c r="AD186" s="111" t="s">
        <v>68</v>
      </c>
      <c r="AE186" s="111" t="s">
        <v>130</v>
      </c>
      <c r="AF186" s="161" t="s">
        <v>74</v>
      </c>
      <c r="AG186" s="161" t="s">
        <v>74</v>
      </c>
      <c r="AH186" s="146">
        <v>0</v>
      </c>
      <c r="AI186" s="146">
        <v>643615984.74000001</v>
      </c>
      <c r="AJ186" s="140"/>
      <c r="AK186" s="146">
        <v>992108848.25</v>
      </c>
      <c r="AL186" s="146">
        <v>978263350.97000003</v>
      </c>
      <c r="AM186" s="140"/>
      <c r="AN186" s="146">
        <v>0</v>
      </c>
      <c r="AO186" s="146">
        <v>395860921.19999999</v>
      </c>
      <c r="AP186" s="148"/>
      <c r="AQ186" s="148"/>
      <c r="AR186" s="148"/>
      <c r="AS186" s="140"/>
      <c r="AT186" s="114"/>
    </row>
    <row r="187" spans="1:46" s="106" customFormat="1" ht="75" x14ac:dyDescent="0.3">
      <c r="A187" s="162" t="s">
        <v>398</v>
      </c>
      <c r="B187" s="161" t="s">
        <v>399</v>
      </c>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t="s">
        <v>312</v>
      </c>
      <c r="AD187" s="111" t="s">
        <v>68</v>
      </c>
      <c r="AE187" s="111" t="s">
        <v>313</v>
      </c>
      <c r="AF187" s="161" t="s">
        <v>74</v>
      </c>
      <c r="AG187" s="161" t="s">
        <v>74</v>
      </c>
      <c r="AH187" s="146">
        <v>0</v>
      </c>
      <c r="AI187" s="146">
        <v>643615984.74000001</v>
      </c>
      <c r="AJ187" s="140"/>
      <c r="AK187" s="146">
        <v>992108848.25</v>
      </c>
      <c r="AL187" s="146">
        <v>978263350.97000003</v>
      </c>
      <c r="AM187" s="140"/>
      <c r="AN187" s="146">
        <v>0</v>
      </c>
      <c r="AO187" s="146">
        <v>395860921.19999999</v>
      </c>
      <c r="AP187" s="148"/>
      <c r="AQ187" s="148"/>
      <c r="AR187" s="148"/>
      <c r="AS187" s="140"/>
      <c r="AT187" s="114"/>
    </row>
    <row r="188" spans="1:46" s="106" customFormat="1" ht="187.5" x14ac:dyDescent="0.3">
      <c r="A188" s="162" t="s">
        <v>398</v>
      </c>
      <c r="B188" s="161" t="s">
        <v>399</v>
      </c>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7" t="s">
        <v>408</v>
      </c>
      <c r="AD188" s="111" t="s">
        <v>68</v>
      </c>
      <c r="AE188" s="111" t="s">
        <v>297</v>
      </c>
      <c r="AF188" s="161" t="s">
        <v>74</v>
      </c>
      <c r="AG188" s="161" t="s">
        <v>74</v>
      </c>
      <c r="AH188" s="146">
        <v>0</v>
      </c>
      <c r="AI188" s="146">
        <v>643615984.74000001</v>
      </c>
      <c r="AJ188" s="140"/>
      <c r="AK188" s="146">
        <v>992108848.25</v>
      </c>
      <c r="AL188" s="146">
        <v>978263350.97000003</v>
      </c>
      <c r="AM188" s="140"/>
      <c r="AN188" s="146">
        <v>0</v>
      </c>
      <c r="AO188" s="146">
        <v>395860921.19999999</v>
      </c>
      <c r="AP188" s="148"/>
      <c r="AQ188" s="148"/>
      <c r="AR188" s="148"/>
      <c r="AS188" s="140"/>
      <c r="AT188" s="114"/>
    </row>
    <row r="189" spans="1:46" s="106" customFormat="1" ht="93.75" x14ac:dyDescent="0.3">
      <c r="A189" s="162" t="s">
        <v>398</v>
      </c>
      <c r="B189" s="161" t="s">
        <v>399</v>
      </c>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t="s">
        <v>322</v>
      </c>
      <c r="AD189" s="111" t="s">
        <v>371</v>
      </c>
      <c r="AE189" s="111" t="s">
        <v>324</v>
      </c>
      <c r="AF189" s="161" t="s">
        <v>74</v>
      </c>
      <c r="AG189" s="161" t="s">
        <v>74</v>
      </c>
      <c r="AH189" s="146">
        <v>0</v>
      </c>
      <c r="AI189" s="146">
        <v>643615984.74000001</v>
      </c>
      <c r="AJ189" s="140"/>
      <c r="AK189" s="146">
        <v>992108848.25</v>
      </c>
      <c r="AL189" s="146">
        <v>978263350.97000003</v>
      </c>
      <c r="AM189" s="140"/>
      <c r="AN189" s="146">
        <v>0</v>
      </c>
      <c r="AO189" s="146">
        <v>395860921.19999999</v>
      </c>
      <c r="AP189" s="148"/>
      <c r="AQ189" s="148"/>
      <c r="AR189" s="148"/>
      <c r="AS189" s="140"/>
      <c r="AT189" s="114"/>
    </row>
    <row r="190" spans="1:46" s="106" customFormat="1" ht="93.75" x14ac:dyDescent="0.3">
      <c r="A190" s="162" t="s">
        <v>398</v>
      </c>
      <c r="B190" s="161" t="s">
        <v>399</v>
      </c>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t="s">
        <v>325</v>
      </c>
      <c r="AD190" s="111" t="s">
        <v>68</v>
      </c>
      <c r="AE190" s="111" t="s">
        <v>326</v>
      </c>
      <c r="AF190" s="161" t="s">
        <v>74</v>
      </c>
      <c r="AG190" s="161" t="s">
        <v>74</v>
      </c>
      <c r="AH190" s="146">
        <v>0</v>
      </c>
      <c r="AI190" s="146">
        <v>643615984.74000001</v>
      </c>
      <c r="AJ190" s="140"/>
      <c r="AK190" s="146">
        <v>992108848.25</v>
      </c>
      <c r="AL190" s="146">
        <v>978263350.97000003</v>
      </c>
      <c r="AM190" s="140"/>
      <c r="AN190" s="146">
        <v>0</v>
      </c>
      <c r="AO190" s="146">
        <v>395860921.19999999</v>
      </c>
      <c r="AP190" s="148"/>
      <c r="AQ190" s="148"/>
      <c r="AR190" s="148"/>
      <c r="AS190" s="140"/>
      <c r="AT190" s="114"/>
    </row>
    <row r="191" spans="1:46" s="106" customFormat="1" ht="112.5" x14ac:dyDescent="0.3">
      <c r="A191" s="162" t="s">
        <v>398</v>
      </c>
      <c r="B191" s="161" t="s">
        <v>399</v>
      </c>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t="s">
        <v>131</v>
      </c>
      <c r="AD191" s="111" t="s">
        <v>68</v>
      </c>
      <c r="AE191" s="111" t="s">
        <v>132</v>
      </c>
      <c r="AF191" s="161" t="s">
        <v>74</v>
      </c>
      <c r="AG191" s="161" t="s">
        <v>74</v>
      </c>
      <c r="AH191" s="146">
        <v>0</v>
      </c>
      <c r="AI191" s="146">
        <v>643615984.74000001</v>
      </c>
      <c r="AJ191" s="140"/>
      <c r="AK191" s="146">
        <v>992108848.25</v>
      </c>
      <c r="AL191" s="146">
        <v>978263350.97000003</v>
      </c>
      <c r="AM191" s="140"/>
      <c r="AN191" s="146">
        <v>0</v>
      </c>
      <c r="AO191" s="146">
        <v>395860921.19999999</v>
      </c>
      <c r="AP191" s="148"/>
      <c r="AQ191" s="148"/>
      <c r="AR191" s="148"/>
      <c r="AS191" s="140"/>
      <c r="AT191" s="114"/>
    </row>
    <row r="192" spans="1:46" s="106" customFormat="1" ht="112.5" x14ac:dyDescent="0.3">
      <c r="A192" s="162" t="s">
        <v>398</v>
      </c>
      <c r="B192" s="161" t="s">
        <v>399</v>
      </c>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t="s">
        <v>330</v>
      </c>
      <c r="AD192" s="111" t="s">
        <v>68</v>
      </c>
      <c r="AE192" s="111" t="s">
        <v>132</v>
      </c>
      <c r="AF192" s="161" t="s">
        <v>74</v>
      </c>
      <c r="AG192" s="161" t="s">
        <v>74</v>
      </c>
      <c r="AH192" s="146">
        <v>0</v>
      </c>
      <c r="AI192" s="146">
        <v>643615984.74000001</v>
      </c>
      <c r="AJ192" s="140"/>
      <c r="AK192" s="146">
        <v>992108848.25</v>
      </c>
      <c r="AL192" s="146">
        <v>978263350.97000003</v>
      </c>
      <c r="AM192" s="140"/>
      <c r="AN192" s="146">
        <v>0</v>
      </c>
      <c r="AO192" s="146">
        <v>395860921.19999999</v>
      </c>
      <c r="AP192" s="148"/>
      <c r="AQ192" s="148"/>
      <c r="AR192" s="148"/>
      <c r="AS192" s="140"/>
      <c r="AT192" s="114"/>
    </row>
    <row r="193" spans="1:46" s="106" customFormat="1" ht="112.5" x14ac:dyDescent="0.3">
      <c r="A193" s="162" t="s">
        <v>398</v>
      </c>
      <c r="B193" s="161" t="s">
        <v>399</v>
      </c>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t="s">
        <v>331</v>
      </c>
      <c r="AD193" s="111" t="s">
        <v>68</v>
      </c>
      <c r="AE193" s="111" t="s">
        <v>332</v>
      </c>
      <c r="AF193" s="161" t="s">
        <v>74</v>
      </c>
      <c r="AG193" s="161" t="s">
        <v>74</v>
      </c>
      <c r="AH193" s="146">
        <v>0</v>
      </c>
      <c r="AI193" s="146">
        <v>643615984.74000001</v>
      </c>
      <c r="AJ193" s="141"/>
      <c r="AK193" s="146">
        <v>992108848.25</v>
      </c>
      <c r="AL193" s="146">
        <v>978263350.97000003</v>
      </c>
      <c r="AM193" s="141"/>
      <c r="AN193" s="146">
        <v>0</v>
      </c>
      <c r="AO193" s="146">
        <v>395860921.19999999</v>
      </c>
      <c r="AP193" s="149"/>
      <c r="AQ193" s="149"/>
      <c r="AR193" s="149"/>
      <c r="AS193" s="141"/>
      <c r="AT193" s="114"/>
    </row>
    <row r="194" spans="1:46" s="106" customFormat="1" ht="187.5" x14ac:dyDescent="0.3">
      <c r="A194" s="162" t="s">
        <v>409</v>
      </c>
      <c r="B194" s="161" t="s">
        <v>410</v>
      </c>
      <c r="C194" s="111" t="s">
        <v>64</v>
      </c>
      <c r="D194" s="111" t="s">
        <v>411</v>
      </c>
      <c r="E194" s="111" t="s">
        <v>66</v>
      </c>
      <c r="F194" s="111"/>
      <c r="G194" s="111"/>
      <c r="H194" s="111"/>
      <c r="I194" s="111"/>
      <c r="J194" s="111"/>
      <c r="K194" s="111"/>
      <c r="L194" s="111"/>
      <c r="M194" s="111"/>
      <c r="N194" s="111"/>
      <c r="O194" s="111"/>
      <c r="P194" s="111"/>
      <c r="Q194" s="111"/>
      <c r="R194" s="111"/>
      <c r="S194" s="111"/>
      <c r="T194" s="111"/>
      <c r="U194" s="111"/>
      <c r="V194" s="111"/>
      <c r="W194" s="111" t="s">
        <v>357</v>
      </c>
      <c r="X194" s="111" t="s">
        <v>358</v>
      </c>
      <c r="Y194" s="111" t="s">
        <v>359</v>
      </c>
      <c r="Z194" s="111"/>
      <c r="AA194" s="111"/>
      <c r="AB194" s="111"/>
      <c r="AC194" s="111" t="s">
        <v>70</v>
      </c>
      <c r="AD194" s="111" t="s">
        <v>412</v>
      </c>
      <c r="AE194" s="111" t="s">
        <v>72</v>
      </c>
      <c r="AF194" s="161" t="s">
        <v>1239</v>
      </c>
      <c r="AG194" s="161" t="s">
        <v>1240</v>
      </c>
      <c r="AH194" s="146">
        <v>99880132.400000006</v>
      </c>
      <c r="AI194" s="146">
        <v>94475403.5</v>
      </c>
      <c r="AJ194" s="139">
        <v>46126383.439999998</v>
      </c>
      <c r="AK194" s="146">
        <v>27844613.489999998</v>
      </c>
      <c r="AL194" s="146">
        <v>27444613.489999998</v>
      </c>
      <c r="AM194" s="139">
        <v>26444613.489999998</v>
      </c>
      <c r="AN194" s="146">
        <v>26478434.27</v>
      </c>
      <c r="AO194" s="146">
        <v>24068783</v>
      </c>
      <c r="AP194" s="147">
        <f>46126383.44-Лист6!D36</f>
        <v>27383865.399999999</v>
      </c>
      <c r="AQ194" s="147">
        <f>27844613.49-Лист6!E36</f>
        <v>26444613.489999998</v>
      </c>
      <c r="AR194" s="147">
        <f>27444613.49-Лист6!F36</f>
        <v>26444613.489999998</v>
      </c>
      <c r="AS194" s="139">
        <f>AM194</f>
        <v>26444613.489999998</v>
      </c>
      <c r="AT194" s="114"/>
    </row>
    <row r="195" spans="1:46" s="106" customFormat="1" ht="168.75" x14ac:dyDescent="0.3">
      <c r="A195" s="162" t="s">
        <v>409</v>
      </c>
      <c r="B195" s="161" t="s">
        <v>410</v>
      </c>
      <c r="C195" s="111" t="s">
        <v>368</v>
      </c>
      <c r="D195" s="111" t="s">
        <v>413</v>
      </c>
      <c r="E195" s="111" t="s">
        <v>370</v>
      </c>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t="s">
        <v>414</v>
      </c>
      <c r="AD195" s="111" t="s">
        <v>68</v>
      </c>
      <c r="AE195" s="111" t="s">
        <v>415</v>
      </c>
      <c r="AF195" s="161" t="s">
        <v>74</v>
      </c>
      <c r="AG195" s="161" t="s">
        <v>74</v>
      </c>
      <c r="AH195" s="146">
        <v>0</v>
      </c>
      <c r="AI195" s="146">
        <v>94475403.5</v>
      </c>
      <c r="AJ195" s="140"/>
      <c r="AK195" s="146">
        <v>27844613.489999998</v>
      </c>
      <c r="AL195" s="146">
        <v>27444613.489999998</v>
      </c>
      <c r="AM195" s="140"/>
      <c r="AN195" s="146">
        <v>0</v>
      </c>
      <c r="AO195" s="146">
        <v>24068783</v>
      </c>
      <c r="AP195" s="148"/>
      <c r="AQ195" s="148"/>
      <c r="AR195" s="148"/>
      <c r="AS195" s="140"/>
      <c r="AT195" s="114"/>
    </row>
    <row r="196" spans="1:46" s="106" customFormat="1" ht="93.75" x14ac:dyDescent="0.3">
      <c r="A196" s="162" t="s">
        <v>409</v>
      </c>
      <c r="B196" s="161" t="s">
        <v>410</v>
      </c>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t="s">
        <v>416</v>
      </c>
      <c r="AD196" s="111" t="s">
        <v>68</v>
      </c>
      <c r="AE196" s="111" t="s">
        <v>132</v>
      </c>
      <c r="AF196" s="161" t="s">
        <v>74</v>
      </c>
      <c r="AG196" s="161" t="s">
        <v>74</v>
      </c>
      <c r="AH196" s="146">
        <v>0</v>
      </c>
      <c r="AI196" s="146">
        <v>94475403.5</v>
      </c>
      <c r="AJ196" s="140"/>
      <c r="AK196" s="146">
        <v>27844613.489999998</v>
      </c>
      <c r="AL196" s="146">
        <v>27444613.489999998</v>
      </c>
      <c r="AM196" s="140"/>
      <c r="AN196" s="146">
        <v>0</v>
      </c>
      <c r="AO196" s="146">
        <v>24068783</v>
      </c>
      <c r="AP196" s="148"/>
      <c r="AQ196" s="148"/>
      <c r="AR196" s="148"/>
      <c r="AS196" s="140"/>
      <c r="AT196" s="114"/>
    </row>
    <row r="197" spans="1:46" s="106" customFormat="1" ht="131.25" x14ac:dyDescent="0.3">
      <c r="A197" s="162" t="s">
        <v>409</v>
      </c>
      <c r="B197" s="161" t="s">
        <v>410</v>
      </c>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t="s">
        <v>417</v>
      </c>
      <c r="AD197" s="111" t="s">
        <v>68</v>
      </c>
      <c r="AE197" s="111" t="s">
        <v>69</v>
      </c>
      <c r="AF197" s="161" t="s">
        <v>74</v>
      </c>
      <c r="AG197" s="161" t="s">
        <v>74</v>
      </c>
      <c r="AH197" s="146">
        <v>0</v>
      </c>
      <c r="AI197" s="146">
        <v>94475403.5</v>
      </c>
      <c r="AJ197" s="140"/>
      <c r="AK197" s="146">
        <v>27844613.489999998</v>
      </c>
      <c r="AL197" s="146">
        <v>27444613.489999998</v>
      </c>
      <c r="AM197" s="140"/>
      <c r="AN197" s="146">
        <v>0</v>
      </c>
      <c r="AO197" s="146">
        <v>24068783</v>
      </c>
      <c r="AP197" s="148"/>
      <c r="AQ197" s="148"/>
      <c r="AR197" s="148"/>
      <c r="AS197" s="140"/>
      <c r="AT197" s="114"/>
    </row>
    <row r="198" spans="1:46" s="106" customFormat="1" ht="112.5" x14ac:dyDescent="0.3">
      <c r="A198" s="162" t="s">
        <v>409</v>
      </c>
      <c r="B198" s="161" t="s">
        <v>410</v>
      </c>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t="s">
        <v>262</v>
      </c>
      <c r="AD198" s="111" t="s">
        <v>68</v>
      </c>
      <c r="AE198" s="111" t="s">
        <v>263</v>
      </c>
      <c r="AF198" s="161" t="s">
        <v>74</v>
      </c>
      <c r="AG198" s="161" t="s">
        <v>74</v>
      </c>
      <c r="AH198" s="146">
        <v>0</v>
      </c>
      <c r="AI198" s="146">
        <v>94475403.5</v>
      </c>
      <c r="AJ198" s="140"/>
      <c r="AK198" s="146">
        <v>27844613.489999998</v>
      </c>
      <c r="AL198" s="146">
        <v>27444613.489999998</v>
      </c>
      <c r="AM198" s="140"/>
      <c r="AN198" s="146">
        <v>0</v>
      </c>
      <c r="AO198" s="146">
        <v>24068783</v>
      </c>
      <c r="AP198" s="148"/>
      <c r="AQ198" s="148"/>
      <c r="AR198" s="148"/>
      <c r="AS198" s="140"/>
      <c r="AT198" s="114"/>
    </row>
    <row r="199" spans="1:46" s="106" customFormat="1" ht="112.5" x14ac:dyDescent="0.3">
      <c r="A199" s="162" t="s">
        <v>409</v>
      </c>
      <c r="B199" s="161" t="s">
        <v>410</v>
      </c>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t="s">
        <v>327</v>
      </c>
      <c r="AD199" s="111" t="s">
        <v>68</v>
      </c>
      <c r="AE199" s="111" t="s">
        <v>132</v>
      </c>
      <c r="AF199" s="161" t="s">
        <v>74</v>
      </c>
      <c r="AG199" s="161" t="s">
        <v>74</v>
      </c>
      <c r="AH199" s="146">
        <v>0</v>
      </c>
      <c r="AI199" s="146">
        <v>94475403.5</v>
      </c>
      <c r="AJ199" s="140"/>
      <c r="AK199" s="146">
        <v>27844613.489999998</v>
      </c>
      <c r="AL199" s="146">
        <v>27444613.489999998</v>
      </c>
      <c r="AM199" s="140"/>
      <c r="AN199" s="146">
        <v>0</v>
      </c>
      <c r="AO199" s="146">
        <v>24068783</v>
      </c>
      <c r="AP199" s="148"/>
      <c r="AQ199" s="148"/>
      <c r="AR199" s="148"/>
      <c r="AS199" s="140"/>
      <c r="AT199" s="114"/>
    </row>
    <row r="200" spans="1:46" s="106" customFormat="1" ht="112.5" x14ac:dyDescent="0.3">
      <c r="A200" s="162" t="s">
        <v>409</v>
      </c>
      <c r="B200" s="161" t="s">
        <v>410</v>
      </c>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t="s">
        <v>330</v>
      </c>
      <c r="AD200" s="111" t="s">
        <v>68</v>
      </c>
      <c r="AE200" s="111" t="s">
        <v>132</v>
      </c>
      <c r="AF200" s="161" t="s">
        <v>74</v>
      </c>
      <c r="AG200" s="161" t="s">
        <v>74</v>
      </c>
      <c r="AH200" s="146">
        <v>0</v>
      </c>
      <c r="AI200" s="146">
        <v>94475403.5</v>
      </c>
      <c r="AJ200" s="140"/>
      <c r="AK200" s="146">
        <v>27844613.489999998</v>
      </c>
      <c r="AL200" s="146">
        <v>27444613.489999998</v>
      </c>
      <c r="AM200" s="140"/>
      <c r="AN200" s="146">
        <v>0</v>
      </c>
      <c r="AO200" s="146">
        <v>24068783</v>
      </c>
      <c r="AP200" s="148"/>
      <c r="AQ200" s="148"/>
      <c r="AR200" s="148"/>
      <c r="AS200" s="140"/>
      <c r="AT200" s="114"/>
    </row>
    <row r="201" spans="1:46" s="106" customFormat="1" ht="131.25" x14ac:dyDescent="0.3">
      <c r="A201" s="162" t="s">
        <v>409</v>
      </c>
      <c r="B201" s="161" t="s">
        <v>410</v>
      </c>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t="s">
        <v>264</v>
      </c>
      <c r="AD201" s="111" t="s">
        <v>68</v>
      </c>
      <c r="AE201" s="111" t="s">
        <v>265</v>
      </c>
      <c r="AF201" s="161" t="s">
        <v>74</v>
      </c>
      <c r="AG201" s="161" t="s">
        <v>74</v>
      </c>
      <c r="AH201" s="146">
        <v>0</v>
      </c>
      <c r="AI201" s="146">
        <v>94475403.5</v>
      </c>
      <c r="AJ201" s="141"/>
      <c r="AK201" s="146">
        <v>27844613.489999998</v>
      </c>
      <c r="AL201" s="146">
        <v>27444613.489999998</v>
      </c>
      <c r="AM201" s="141"/>
      <c r="AN201" s="146">
        <v>0</v>
      </c>
      <c r="AO201" s="146">
        <v>24068783</v>
      </c>
      <c r="AP201" s="149"/>
      <c r="AQ201" s="149"/>
      <c r="AR201" s="149"/>
      <c r="AS201" s="141"/>
      <c r="AT201" s="114"/>
    </row>
    <row r="202" spans="1:46" s="106" customFormat="1" ht="168.75" x14ac:dyDescent="0.3">
      <c r="A202" s="162" t="s">
        <v>418</v>
      </c>
      <c r="B202" s="161" t="s">
        <v>419</v>
      </c>
      <c r="C202" s="111" t="s">
        <v>420</v>
      </c>
      <c r="D202" s="111" t="s">
        <v>421</v>
      </c>
      <c r="E202" s="111" t="s">
        <v>284</v>
      </c>
      <c r="F202" s="111"/>
      <c r="G202" s="111"/>
      <c r="H202" s="111"/>
      <c r="I202" s="111"/>
      <c r="J202" s="111"/>
      <c r="K202" s="111"/>
      <c r="L202" s="111"/>
      <c r="M202" s="111"/>
      <c r="N202" s="111"/>
      <c r="O202" s="111"/>
      <c r="P202" s="111"/>
      <c r="Q202" s="111"/>
      <c r="R202" s="111"/>
      <c r="S202" s="111"/>
      <c r="T202" s="111"/>
      <c r="U202" s="111"/>
      <c r="V202" s="111"/>
      <c r="W202" s="111" t="s">
        <v>422</v>
      </c>
      <c r="X202" s="111" t="s">
        <v>423</v>
      </c>
      <c r="Y202" s="111" t="s">
        <v>424</v>
      </c>
      <c r="Z202" s="111"/>
      <c r="AA202" s="111"/>
      <c r="AB202" s="111"/>
      <c r="AC202" s="111" t="s">
        <v>70</v>
      </c>
      <c r="AD202" s="111" t="s">
        <v>425</v>
      </c>
      <c r="AE202" s="111" t="s">
        <v>72</v>
      </c>
      <c r="AF202" s="161" t="s">
        <v>1241</v>
      </c>
      <c r="AG202" s="161" t="s">
        <v>1242</v>
      </c>
      <c r="AH202" s="146">
        <v>67446375.549999997</v>
      </c>
      <c r="AI202" s="146">
        <v>63391146.549999997</v>
      </c>
      <c r="AJ202" s="139">
        <v>109957651.13</v>
      </c>
      <c r="AK202" s="146">
        <v>152038069.44999999</v>
      </c>
      <c r="AL202" s="146">
        <v>150440170.61000001</v>
      </c>
      <c r="AM202" s="139">
        <v>150440175.61000001</v>
      </c>
      <c r="AN202" s="146">
        <v>67346376.549999997</v>
      </c>
      <c r="AO202" s="146">
        <v>63291147.549999997</v>
      </c>
      <c r="AP202" s="147">
        <v>109957651.13</v>
      </c>
      <c r="AQ202" s="147">
        <v>152038069.44999999</v>
      </c>
      <c r="AR202" s="147">
        <v>150440170.61000001</v>
      </c>
      <c r="AS202" s="139">
        <f>AM202-46141828.96</f>
        <v>104298346.65000001</v>
      </c>
      <c r="AT202" s="114"/>
    </row>
    <row r="203" spans="1:46" s="106" customFormat="1" ht="187.5" x14ac:dyDescent="0.3">
      <c r="A203" s="162" t="s">
        <v>418</v>
      </c>
      <c r="B203" s="161" t="s">
        <v>419</v>
      </c>
      <c r="C203" s="111" t="s">
        <v>64</v>
      </c>
      <c r="D203" s="111" t="s">
        <v>426</v>
      </c>
      <c r="E203" s="111" t="s">
        <v>66</v>
      </c>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t="s">
        <v>427</v>
      </c>
      <c r="AD203" s="111" t="s">
        <v>68</v>
      </c>
      <c r="AE203" s="111" t="s">
        <v>428</v>
      </c>
      <c r="AF203" s="161" t="s">
        <v>74</v>
      </c>
      <c r="AG203" s="161" t="s">
        <v>74</v>
      </c>
      <c r="AH203" s="146">
        <v>0</v>
      </c>
      <c r="AI203" s="146">
        <v>63391146.549999997</v>
      </c>
      <c r="AJ203" s="140"/>
      <c r="AK203" s="146">
        <v>152038069.44999999</v>
      </c>
      <c r="AL203" s="146">
        <v>150440170.61000001</v>
      </c>
      <c r="AM203" s="140"/>
      <c r="AN203" s="146">
        <v>0</v>
      </c>
      <c r="AO203" s="146">
        <v>63291147.549999997</v>
      </c>
      <c r="AP203" s="148"/>
      <c r="AQ203" s="148"/>
      <c r="AR203" s="148"/>
      <c r="AS203" s="140"/>
      <c r="AT203" s="114"/>
    </row>
    <row r="204" spans="1:46" s="106" customFormat="1" ht="150" x14ac:dyDescent="0.3">
      <c r="A204" s="162" t="s">
        <v>418</v>
      </c>
      <c r="B204" s="161" t="s">
        <v>419</v>
      </c>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t="s">
        <v>429</v>
      </c>
      <c r="AD204" s="111" t="s">
        <v>68</v>
      </c>
      <c r="AE204" s="111" t="s">
        <v>194</v>
      </c>
      <c r="AF204" s="161" t="s">
        <v>74</v>
      </c>
      <c r="AG204" s="161" t="s">
        <v>74</v>
      </c>
      <c r="AH204" s="146">
        <v>0</v>
      </c>
      <c r="AI204" s="146">
        <v>63391146.549999997</v>
      </c>
      <c r="AJ204" s="140"/>
      <c r="AK204" s="146">
        <v>152038069.44999999</v>
      </c>
      <c r="AL204" s="146">
        <v>150440170.61000001</v>
      </c>
      <c r="AM204" s="140"/>
      <c r="AN204" s="146">
        <v>0</v>
      </c>
      <c r="AO204" s="146">
        <v>63291147.549999997</v>
      </c>
      <c r="AP204" s="148"/>
      <c r="AQ204" s="148"/>
      <c r="AR204" s="148"/>
      <c r="AS204" s="140"/>
      <c r="AT204" s="114"/>
    </row>
    <row r="205" spans="1:46" s="106" customFormat="1" ht="131.25" x14ac:dyDescent="0.3">
      <c r="A205" s="162" t="s">
        <v>418</v>
      </c>
      <c r="B205" s="161" t="s">
        <v>419</v>
      </c>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t="s">
        <v>430</v>
      </c>
      <c r="AD205" s="111" t="s">
        <v>68</v>
      </c>
      <c r="AE205" s="111" t="s">
        <v>194</v>
      </c>
      <c r="AF205" s="161" t="s">
        <v>74</v>
      </c>
      <c r="AG205" s="161" t="s">
        <v>74</v>
      </c>
      <c r="AH205" s="146">
        <v>0</v>
      </c>
      <c r="AI205" s="146">
        <v>63391146.549999997</v>
      </c>
      <c r="AJ205" s="140"/>
      <c r="AK205" s="146">
        <v>152038069.44999999</v>
      </c>
      <c r="AL205" s="146">
        <v>150440170.61000001</v>
      </c>
      <c r="AM205" s="140"/>
      <c r="AN205" s="146">
        <v>0</v>
      </c>
      <c r="AO205" s="146">
        <v>63291147.549999997</v>
      </c>
      <c r="AP205" s="148"/>
      <c r="AQ205" s="148"/>
      <c r="AR205" s="148"/>
      <c r="AS205" s="140"/>
      <c r="AT205" s="114"/>
    </row>
    <row r="206" spans="1:46" s="106" customFormat="1" ht="150" x14ac:dyDescent="0.3">
      <c r="A206" s="162" t="s">
        <v>418</v>
      </c>
      <c r="B206" s="161" t="s">
        <v>419</v>
      </c>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t="s">
        <v>431</v>
      </c>
      <c r="AD206" s="111" t="s">
        <v>196</v>
      </c>
      <c r="AE206" s="111" t="s">
        <v>432</v>
      </c>
      <c r="AF206" s="161" t="s">
        <v>74</v>
      </c>
      <c r="AG206" s="161" t="s">
        <v>74</v>
      </c>
      <c r="AH206" s="146">
        <v>0</v>
      </c>
      <c r="AI206" s="146">
        <v>63391146.549999997</v>
      </c>
      <c r="AJ206" s="140"/>
      <c r="AK206" s="146">
        <v>152038069.44999999</v>
      </c>
      <c r="AL206" s="146">
        <v>150440170.61000001</v>
      </c>
      <c r="AM206" s="140"/>
      <c r="AN206" s="146">
        <v>0</v>
      </c>
      <c r="AO206" s="146">
        <v>63291147.549999997</v>
      </c>
      <c r="AP206" s="148"/>
      <c r="AQ206" s="148"/>
      <c r="AR206" s="148"/>
      <c r="AS206" s="140"/>
      <c r="AT206" s="114"/>
    </row>
    <row r="207" spans="1:46" s="106" customFormat="1" ht="150" x14ac:dyDescent="0.3">
      <c r="A207" s="162" t="s">
        <v>418</v>
      </c>
      <c r="B207" s="161" t="s">
        <v>419</v>
      </c>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t="s">
        <v>433</v>
      </c>
      <c r="AD207" s="111" t="s">
        <v>68</v>
      </c>
      <c r="AE207" s="111" t="s">
        <v>132</v>
      </c>
      <c r="AF207" s="161" t="s">
        <v>74</v>
      </c>
      <c r="AG207" s="161" t="s">
        <v>74</v>
      </c>
      <c r="AH207" s="146">
        <v>0</v>
      </c>
      <c r="AI207" s="146">
        <v>63391146.549999997</v>
      </c>
      <c r="AJ207" s="140"/>
      <c r="AK207" s="146">
        <v>152038069.44999999</v>
      </c>
      <c r="AL207" s="146">
        <v>150440170.61000001</v>
      </c>
      <c r="AM207" s="140"/>
      <c r="AN207" s="146">
        <v>0</v>
      </c>
      <c r="AO207" s="146">
        <v>63291147.549999997</v>
      </c>
      <c r="AP207" s="148"/>
      <c r="AQ207" s="148"/>
      <c r="AR207" s="148"/>
      <c r="AS207" s="140"/>
      <c r="AT207" s="114"/>
    </row>
    <row r="208" spans="1:46" s="106" customFormat="1" ht="131.25" x14ac:dyDescent="0.3">
      <c r="A208" s="162" t="s">
        <v>418</v>
      </c>
      <c r="B208" s="161" t="s">
        <v>419</v>
      </c>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t="s">
        <v>264</v>
      </c>
      <c r="AD208" s="111" t="s">
        <v>68</v>
      </c>
      <c r="AE208" s="111" t="s">
        <v>265</v>
      </c>
      <c r="AF208" s="161" t="s">
        <v>74</v>
      </c>
      <c r="AG208" s="161" t="s">
        <v>74</v>
      </c>
      <c r="AH208" s="146">
        <v>0</v>
      </c>
      <c r="AI208" s="146">
        <v>63391146.549999997</v>
      </c>
      <c r="AJ208" s="141"/>
      <c r="AK208" s="146">
        <v>152038069.44999999</v>
      </c>
      <c r="AL208" s="146">
        <v>150440170.61000001</v>
      </c>
      <c r="AM208" s="141"/>
      <c r="AN208" s="146">
        <v>0</v>
      </c>
      <c r="AO208" s="146">
        <v>63291147.549999997</v>
      </c>
      <c r="AP208" s="149"/>
      <c r="AQ208" s="149"/>
      <c r="AR208" s="149"/>
      <c r="AS208" s="141"/>
      <c r="AT208" s="114"/>
    </row>
    <row r="209" spans="1:46" s="106" customFormat="1" ht="187.5" x14ac:dyDescent="0.3">
      <c r="A209" s="162" t="s">
        <v>434</v>
      </c>
      <c r="B209" s="161" t="s">
        <v>435</v>
      </c>
      <c r="C209" s="111" t="s">
        <v>64</v>
      </c>
      <c r="D209" s="111" t="s">
        <v>436</v>
      </c>
      <c r="E209" s="111" t="s">
        <v>66</v>
      </c>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t="s">
        <v>70</v>
      </c>
      <c r="AD209" s="111" t="s">
        <v>437</v>
      </c>
      <c r="AE209" s="111" t="s">
        <v>72</v>
      </c>
      <c r="AF209" s="161" t="s">
        <v>1243</v>
      </c>
      <c r="AG209" s="161" t="s">
        <v>1244</v>
      </c>
      <c r="AH209" s="146">
        <v>32282495.23</v>
      </c>
      <c r="AI209" s="146">
        <v>29610872.329999998</v>
      </c>
      <c r="AJ209" s="139">
        <v>6610000</v>
      </c>
      <c r="AK209" s="139">
        <v>6510000</v>
      </c>
      <c r="AL209" s="139">
        <v>6510000</v>
      </c>
      <c r="AM209" s="139">
        <v>6510000</v>
      </c>
      <c r="AN209" s="139">
        <v>32282495.23</v>
      </c>
      <c r="AO209" s="139">
        <v>29610872.329999998</v>
      </c>
      <c r="AP209" s="147">
        <v>6610000</v>
      </c>
      <c r="AQ209" s="147">
        <v>6510000</v>
      </c>
      <c r="AR209" s="147">
        <v>6510000</v>
      </c>
      <c r="AS209" s="139">
        <f>AM209</f>
        <v>6510000</v>
      </c>
      <c r="AT209" s="114"/>
    </row>
    <row r="210" spans="1:46" s="106" customFormat="1" ht="112.5" x14ac:dyDescent="0.3">
      <c r="A210" s="162" t="s">
        <v>434</v>
      </c>
      <c r="B210" s="161" t="s">
        <v>435</v>
      </c>
      <c r="C210" s="111" t="s">
        <v>438</v>
      </c>
      <c r="D210" s="111" t="s">
        <v>439</v>
      </c>
      <c r="E210" s="111" t="s">
        <v>440</v>
      </c>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t="s">
        <v>262</v>
      </c>
      <c r="AD210" s="111" t="s">
        <v>68</v>
      </c>
      <c r="AE210" s="111" t="s">
        <v>263</v>
      </c>
      <c r="AF210" s="161" t="s">
        <v>74</v>
      </c>
      <c r="AG210" s="161" t="s">
        <v>74</v>
      </c>
      <c r="AH210" s="146">
        <v>0</v>
      </c>
      <c r="AI210" s="146">
        <v>29610872.329999998</v>
      </c>
      <c r="AJ210" s="141"/>
      <c r="AK210" s="141"/>
      <c r="AL210" s="141"/>
      <c r="AM210" s="141"/>
      <c r="AN210" s="141"/>
      <c r="AO210" s="141"/>
      <c r="AP210" s="149"/>
      <c r="AQ210" s="149"/>
      <c r="AR210" s="149"/>
      <c r="AS210" s="141"/>
      <c r="AT210" s="114"/>
    </row>
    <row r="211" spans="1:46" s="106" customFormat="1" ht="262.5" x14ac:dyDescent="0.3">
      <c r="A211" s="163" t="s">
        <v>441</v>
      </c>
      <c r="B211" s="161" t="s">
        <v>442</v>
      </c>
      <c r="C211" s="111" t="s">
        <v>1031</v>
      </c>
      <c r="D211" s="111" t="s">
        <v>444</v>
      </c>
      <c r="E211" s="111" t="s">
        <v>424</v>
      </c>
      <c r="F211" s="111"/>
      <c r="G211" s="111"/>
      <c r="H211" s="111"/>
      <c r="I211" s="111"/>
      <c r="J211" s="111"/>
      <c r="K211" s="111"/>
      <c r="L211" s="111"/>
      <c r="M211" s="111"/>
      <c r="N211" s="111"/>
      <c r="O211" s="111"/>
      <c r="P211" s="111"/>
      <c r="Q211" s="111"/>
      <c r="R211" s="111"/>
      <c r="S211" s="111"/>
      <c r="T211" s="111"/>
      <c r="U211" s="111"/>
      <c r="V211" s="111"/>
      <c r="W211" s="117" t="s">
        <v>445</v>
      </c>
      <c r="X211" s="111" t="s">
        <v>68</v>
      </c>
      <c r="Y211" s="111" t="s">
        <v>96</v>
      </c>
      <c r="Z211" s="111" t="s">
        <v>142</v>
      </c>
      <c r="AA211" s="111" t="s">
        <v>68</v>
      </c>
      <c r="AB211" s="111" t="s">
        <v>69</v>
      </c>
      <c r="AC211" s="111" t="s">
        <v>70</v>
      </c>
      <c r="AD211" s="111" t="s">
        <v>446</v>
      </c>
      <c r="AE211" s="111" t="s">
        <v>72</v>
      </c>
      <c r="AF211" s="161" t="s">
        <v>1245</v>
      </c>
      <c r="AG211" s="161" t="s">
        <v>1246</v>
      </c>
      <c r="AH211" s="146">
        <v>536232905.54000002</v>
      </c>
      <c r="AI211" s="146">
        <v>522112156.76999998</v>
      </c>
      <c r="AJ211" s="139">
        <v>589149510.41999996</v>
      </c>
      <c r="AK211" s="139">
        <v>434773073.69</v>
      </c>
      <c r="AL211" s="139">
        <v>427545839.05000001</v>
      </c>
      <c r="AM211" s="139">
        <f>160814216.27+46033540.26+122515015.31+12466564.77</f>
        <v>341829336.61000001</v>
      </c>
      <c r="AN211" s="139">
        <v>489093655.49000001</v>
      </c>
      <c r="AO211" s="139">
        <v>480547903.67000002</v>
      </c>
      <c r="AP211" s="147">
        <f>589149510.42-Лист6!D40</f>
        <v>478926521.92999995</v>
      </c>
      <c r="AQ211" s="147">
        <f>434773073.69-Лист6!E40</f>
        <v>369830951.14999998</v>
      </c>
      <c r="AR211" s="147">
        <f>427545839.05-Лист6!F40</f>
        <v>372669232.31</v>
      </c>
      <c r="AS211" s="139">
        <f>AM211-718200</f>
        <v>341111136.61000001</v>
      </c>
      <c r="AT211" s="114"/>
    </row>
    <row r="212" spans="1:46" s="106" customFormat="1" ht="300" x14ac:dyDescent="0.3">
      <c r="A212" s="163" t="s">
        <v>441</v>
      </c>
      <c r="B212" s="161" t="s">
        <v>442</v>
      </c>
      <c r="C212" s="111" t="s">
        <v>1029</v>
      </c>
      <c r="D212" s="111" t="s">
        <v>68</v>
      </c>
      <c r="E212" s="111" t="s">
        <v>96</v>
      </c>
      <c r="F212" s="111"/>
      <c r="G212" s="111"/>
      <c r="H212" s="111"/>
      <c r="I212" s="111"/>
      <c r="J212" s="111"/>
      <c r="K212" s="111"/>
      <c r="L212" s="111"/>
      <c r="M212" s="111"/>
      <c r="N212" s="111"/>
      <c r="O212" s="111"/>
      <c r="P212" s="111"/>
      <c r="Q212" s="111"/>
      <c r="R212" s="111"/>
      <c r="S212" s="111"/>
      <c r="T212" s="111"/>
      <c r="U212" s="111"/>
      <c r="V212" s="111"/>
      <c r="W212" s="111" t="s">
        <v>89</v>
      </c>
      <c r="X212" s="111" t="s">
        <v>90</v>
      </c>
      <c r="Y212" s="111" t="s">
        <v>91</v>
      </c>
      <c r="Z212" s="117" t="s">
        <v>92</v>
      </c>
      <c r="AA212" s="111" t="s">
        <v>68</v>
      </c>
      <c r="AB212" s="111" t="s">
        <v>80</v>
      </c>
      <c r="AC212" s="117" t="s">
        <v>100</v>
      </c>
      <c r="AD212" s="111" t="s">
        <v>68</v>
      </c>
      <c r="AE212" s="111" t="s">
        <v>101</v>
      </c>
      <c r="AF212" s="161" t="s">
        <v>74</v>
      </c>
      <c r="AG212" s="161" t="s">
        <v>74</v>
      </c>
      <c r="AH212" s="146">
        <v>0</v>
      </c>
      <c r="AI212" s="146">
        <v>522112156.76999998</v>
      </c>
      <c r="AJ212" s="140"/>
      <c r="AK212" s="140"/>
      <c r="AL212" s="140"/>
      <c r="AM212" s="140"/>
      <c r="AN212" s="140"/>
      <c r="AO212" s="140"/>
      <c r="AP212" s="148"/>
      <c r="AQ212" s="148"/>
      <c r="AR212" s="148"/>
      <c r="AS212" s="140"/>
      <c r="AT212" s="114"/>
    </row>
    <row r="213" spans="1:46" s="106" customFormat="1" ht="281.25" x14ac:dyDescent="0.3">
      <c r="A213" s="163" t="s">
        <v>441</v>
      </c>
      <c r="B213" s="161" t="s">
        <v>442</v>
      </c>
      <c r="C213" s="111" t="s">
        <v>102</v>
      </c>
      <c r="D213" s="111" t="s">
        <v>103</v>
      </c>
      <c r="E213" s="111" t="s">
        <v>104</v>
      </c>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7" t="s">
        <v>105</v>
      </c>
      <c r="AD213" s="111" t="s">
        <v>68</v>
      </c>
      <c r="AE213" s="111" t="s">
        <v>106</v>
      </c>
      <c r="AF213" s="161" t="s">
        <v>74</v>
      </c>
      <c r="AG213" s="161" t="s">
        <v>74</v>
      </c>
      <c r="AH213" s="146">
        <v>0</v>
      </c>
      <c r="AI213" s="146">
        <v>522112156.76999998</v>
      </c>
      <c r="AJ213" s="140"/>
      <c r="AK213" s="140"/>
      <c r="AL213" s="140"/>
      <c r="AM213" s="140"/>
      <c r="AN213" s="140"/>
      <c r="AO213" s="140"/>
      <c r="AP213" s="148"/>
      <c r="AQ213" s="148"/>
      <c r="AR213" s="148"/>
      <c r="AS213" s="140"/>
      <c r="AT213" s="114"/>
    </row>
    <row r="214" spans="1:46" s="106" customFormat="1" ht="150" x14ac:dyDescent="0.3">
      <c r="A214" s="163" t="s">
        <v>441</v>
      </c>
      <c r="B214" s="161" t="s">
        <v>442</v>
      </c>
      <c r="C214" s="111" t="s">
        <v>447</v>
      </c>
      <c r="D214" s="111" t="s">
        <v>448</v>
      </c>
      <c r="E214" s="111" t="s">
        <v>449</v>
      </c>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t="s">
        <v>109</v>
      </c>
      <c r="AD214" s="111" t="s">
        <v>450</v>
      </c>
      <c r="AE214" s="111" t="s">
        <v>111</v>
      </c>
      <c r="AF214" s="161" t="s">
        <v>74</v>
      </c>
      <c r="AG214" s="161" t="s">
        <v>74</v>
      </c>
      <c r="AH214" s="146">
        <v>0</v>
      </c>
      <c r="AI214" s="146">
        <v>522112156.76999998</v>
      </c>
      <c r="AJ214" s="140"/>
      <c r="AK214" s="140"/>
      <c r="AL214" s="140"/>
      <c r="AM214" s="140"/>
      <c r="AN214" s="140"/>
      <c r="AO214" s="140"/>
      <c r="AP214" s="148"/>
      <c r="AQ214" s="148"/>
      <c r="AR214" s="148"/>
      <c r="AS214" s="140"/>
      <c r="AT214" s="114"/>
    </row>
    <row r="215" spans="1:46" s="106" customFormat="1" ht="300" x14ac:dyDescent="0.3">
      <c r="A215" s="163" t="s">
        <v>441</v>
      </c>
      <c r="B215" s="161" t="s">
        <v>442</v>
      </c>
      <c r="C215" s="111" t="s">
        <v>181</v>
      </c>
      <c r="D215" s="111" t="s">
        <v>451</v>
      </c>
      <c r="E215" s="111" t="s">
        <v>183</v>
      </c>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7" t="s">
        <v>118</v>
      </c>
      <c r="AD215" s="111" t="s">
        <v>119</v>
      </c>
      <c r="AE215" s="111" t="s">
        <v>120</v>
      </c>
      <c r="AF215" s="161" t="s">
        <v>74</v>
      </c>
      <c r="AG215" s="161" t="s">
        <v>74</v>
      </c>
      <c r="AH215" s="146">
        <v>0</v>
      </c>
      <c r="AI215" s="146">
        <v>522112156.76999998</v>
      </c>
      <c r="AJ215" s="140"/>
      <c r="AK215" s="140"/>
      <c r="AL215" s="140"/>
      <c r="AM215" s="140"/>
      <c r="AN215" s="140"/>
      <c r="AO215" s="140"/>
      <c r="AP215" s="148"/>
      <c r="AQ215" s="148"/>
      <c r="AR215" s="148"/>
      <c r="AS215" s="140"/>
      <c r="AT215" s="114"/>
    </row>
    <row r="216" spans="1:46" s="106" customFormat="1" ht="187.5" x14ac:dyDescent="0.3">
      <c r="A216" s="163" t="s">
        <v>441</v>
      </c>
      <c r="B216" s="161" t="s">
        <v>442</v>
      </c>
      <c r="C216" s="111" t="s">
        <v>64</v>
      </c>
      <c r="D216" s="111" t="s">
        <v>452</v>
      </c>
      <c r="E216" s="111" t="s">
        <v>66</v>
      </c>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t="s">
        <v>186</v>
      </c>
      <c r="AD216" s="111" t="s">
        <v>68</v>
      </c>
      <c r="AE216" s="111" t="s">
        <v>188</v>
      </c>
      <c r="AF216" s="161" t="s">
        <v>74</v>
      </c>
      <c r="AG216" s="161" t="s">
        <v>74</v>
      </c>
      <c r="AH216" s="146">
        <v>0</v>
      </c>
      <c r="AI216" s="146">
        <v>522112156.76999998</v>
      </c>
      <c r="AJ216" s="140"/>
      <c r="AK216" s="140"/>
      <c r="AL216" s="140"/>
      <c r="AM216" s="140"/>
      <c r="AN216" s="140"/>
      <c r="AO216" s="140"/>
      <c r="AP216" s="148"/>
      <c r="AQ216" s="148"/>
      <c r="AR216" s="148"/>
      <c r="AS216" s="140"/>
      <c r="AT216" s="114"/>
    </row>
    <row r="217" spans="1:46" s="106" customFormat="1" ht="281.25" x14ac:dyDescent="0.3">
      <c r="A217" s="163" t="s">
        <v>441</v>
      </c>
      <c r="B217" s="161" t="s">
        <v>442</v>
      </c>
      <c r="C217" s="111" t="s">
        <v>121</v>
      </c>
      <c r="D217" s="111" t="s">
        <v>68</v>
      </c>
      <c r="E217" s="111" t="s">
        <v>122</v>
      </c>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t="s">
        <v>189</v>
      </c>
      <c r="AD217" s="111" t="s">
        <v>453</v>
      </c>
      <c r="AE217" s="111" t="s">
        <v>191</v>
      </c>
      <c r="AF217" s="161" t="s">
        <v>74</v>
      </c>
      <c r="AG217" s="161" t="s">
        <v>74</v>
      </c>
      <c r="AH217" s="146">
        <v>0</v>
      </c>
      <c r="AI217" s="146">
        <v>522112156.76999998</v>
      </c>
      <c r="AJ217" s="140"/>
      <c r="AK217" s="140"/>
      <c r="AL217" s="140"/>
      <c r="AM217" s="140"/>
      <c r="AN217" s="140"/>
      <c r="AO217" s="140"/>
      <c r="AP217" s="148"/>
      <c r="AQ217" s="148"/>
      <c r="AR217" s="148"/>
      <c r="AS217" s="140"/>
      <c r="AT217" s="114"/>
    </row>
    <row r="218" spans="1:46" s="106" customFormat="1" ht="93.75" x14ac:dyDescent="0.3">
      <c r="A218" s="163" t="s">
        <v>441</v>
      </c>
      <c r="B218" s="161" t="s">
        <v>442</v>
      </c>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t="s">
        <v>296</v>
      </c>
      <c r="AD218" s="111" t="s">
        <v>68</v>
      </c>
      <c r="AE218" s="111" t="s">
        <v>297</v>
      </c>
      <c r="AF218" s="161" t="s">
        <v>74</v>
      </c>
      <c r="AG218" s="161" t="s">
        <v>74</v>
      </c>
      <c r="AH218" s="146">
        <v>0</v>
      </c>
      <c r="AI218" s="146">
        <v>522112156.76999998</v>
      </c>
      <c r="AJ218" s="140"/>
      <c r="AK218" s="140"/>
      <c r="AL218" s="140"/>
      <c r="AM218" s="140"/>
      <c r="AN218" s="140"/>
      <c r="AO218" s="140"/>
      <c r="AP218" s="148"/>
      <c r="AQ218" s="148"/>
      <c r="AR218" s="148"/>
      <c r="AS218" s="140"/>
      <c r="AT218" s="114"/>
    </row>
    <row r="219" spans="1:46" s="106" customFormat="1" ht="150" x14ac:dyDescent="0.3">
      <c r="A219" s="163" t="s">
        <v>441</v>
      </c>
      <c r="B219" s="161" t="s">
        <v>442</v>
      </c>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t="s">
        <v>123</v>
      </c>
      <c r="AD219" s="111" t="s">
        <v>192</v>
      </c>
      <c r="AE219" s="111" t="s">
        <v>124</v>
      </c>
      <c r="AF219" s="161" t="s">
        <v>74</v>
      </c>
      <c r="AG219" s="161" t="s">
        <v>74</v>
      </c>
      <c r="AH219" s="146">
        <v>0</v>
      </c>
      <c r="AI219" s="146">
        <v>522112156.76999998</v>
      </c>
      <c r="AJ219" s="140"/>
      <c r="AK219" s="140"/>
      <c r="AL219" s="140"/>
      <c r="AM219" s="140"/>
      <c r="AN219" s="140"/>
      <c r="AO219" s="140"/>
      <c r="AP219" s="148"/>
      <c r="AQ219" s="148"/>
      <c r="AR219" s="148"/>
      <c r="AS219" s="140"/>
      <c r="AT219" s="114"/>
    </row>
    <row r="220" spans="1:46" s="106" customFormat="1" ht="187.5" x14ac:dyDescent="0.3">
      <c r="A220" s="163" t="s">
        <v>441</v>
      </c>
      <c r="B220" s="161" t="s">
        <v>442</v>
      </c>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7" t="s">
        <v>127</v>
      </c>
      <c r="AD220" s="111" t="s">
        <v>68</v>
      </c>
      <c r="AE220" s="111" t="s">
        <v>128</v>
      </c>
      <c r="AF220" s="161" t="s">
        <v>74</v>
      </c>
      <c r="AG220" s="161" t="s">
        <v>74</v>
      </c>
      <c r="AH220" s="146">
        <v>0</v>
      </c>
      <c r="AI220" s="146">
        <v>522112156.76999998</v>
      </c>
      <c r="AJ220" s="140"/>
      <c r="AK220" s="140"/>
      <c r="AL220" s="140"/>
      <c r="AM220" s="140"/>
      <c r="AN220" s="140"/>
      <c r="AO220" s="140"/>
      <c r="AP220" s="148"/>
      <c r="AQ220" s="148"/>
      <c r="AR220" s="148"/>
      <c r="AS220" s="140"/>
      <c r="AT220" s="114"/>
    </row>
    <row r="221" spans="1:46" s="106" customFormat="1" ht="243.75" x14ac:dyDescent="0.3">
      <c r="A221" s="163" t="s">
        <v>441</v>
      </c>
      <c r="B221" s="161" t="s">
        <v>442</v>
      </c>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7" t="s">
        <v>129</v>
      </c>
      <c r="AD221" s="111" t="s">
        <v>68</v>
      </c>
      <c r="AE221" s="111" t="s">
        <v>130</v>
      </c>
      <c r="AF221" s="161" t="s">
        <v>74</v>
      </c>
      <c r="AG221" s="161" t="s">
        <v>74</v>
      </c>
      <c r="AH221" s="146">
        <v>0</v>
      </c>
      <c r="AI221" s="146">
        <v>522112156.76999998</v>
      </c>
      <c r="AJ221" s="140"/>
      <c r="AK221" s="140"/>
      <c r="AL221" s="140"/>
      <c r="AM221" s="140"/>
      <c r="AN221" s="140"/>
      <c r="AO221" s="140"/>
      <c r="AP221" s="148"/>
      <c r="AQ221" s="148"/>
      <c r="AR221" s="148"/>
      <c r="AS221" s="140"/>
      <c r="AT221" s="114"/>
    </row>
    <row r="222" spans="1:46" s="106" customFormat="1" ht="131.25" x14ac:dyDescent="0.3">
      <c r="A222" s="163" t="s">
        <v>441</v>
      </c>
      <c r="B222" s="161" t="s">
        <v>442</v>
      </c>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t="s">
        <v>454</v>
      </c>
      <c r="AD222" s="111" t="s">
        <v>68</v>
      </c>
      <c r="AE222" s="111" t="s">
        <v>455</v>
      </c>
      <c r="AF222" s="161" t="s">
        <v>74</v>
      </c>
      <c r="AG222" s="161" t="s">
        <v>74</v>
      </c>
      <c r="AH222" s="146">
        <v>0</v>
      </c>
      <c r="AI222" s="146">
        <v>522112156.76999998</v>
      </c>
      <c r="AJ222" s="140"/>
      <c r="AK222" s="140"/>
      <c r="AL222" s="140"/>
      <c r="AM222" s="140"/>
      <c r="AN222" s="140"/>
      <c r="AO222" s="140"/>
      <c r="AP222" s="148"/>
      <c r="AQ222" s="148"/>
      <c r="AR222" s="148"/>
      <c r="AS222" s="140"/>
      <c r="AT222" s="114"/>
    </row>
    <row r="223" spans="1:46" s="106" customFormat="1" ht="187.5" x14ac:dyDescent="0.3">
      <c r="A223" s="163" t="s">
        <v>441</v>
      </c>
      <c r="B223" s="161" t="s">
        <v>442</v>
      </c>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7" t="s">
        <v>456</v>
      </c>
      <c r="AD223" s="111" t="s">
        <v>68</v>
      </c>
      <c r="AE223" s="111" t="s">
        <v>457</v>
      </c>
      <c r="AF223" s="161" t="s">
        <v>74</v>
      </c>
      <c r="AG223" s="161" t="s">
        <v>74</v>
      </c>
      <c r="AH223" s="146">
        <v>0</v>
      </c>
      <c r="AI223" s="146">
        <v>522112156.76999998</v>
      </c>
      <c r="AJ223" s="140"/>
      <c r="AK223" s="140"/>
      <c r="AL223" s="140"/>
      <c r="AM223" s="140"/>
      <c r="AN223" s="140"/>
      <c r="AO223" s="140"/>
      <c r="AP223" s="148"/>
      <c r="AQ223" s="148"/>
      <c r="AR223" s="148"/>
      <c r="AS223" s="140"/>
      <c r="AT223" s="114"/>
    </row>
    <row r="224" spans="1:46" s="106" customFormat="1" ht="150" x14ac:dyDescent="0.3">
      <c r="A224" s="163" t="s">
        <v>441</v>
      </c>
      <c r="B224" s="161" t="s">
        <v>442</v>
      </c>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t="s">
        <v>458</v>
      </c>
      <c r="AD224" s="111" t="s">
        <v>68</v>
      </c>
      <c r="AE224" s="111" t="s">
        <v>459</v>
      </c>
      <c r="AF224" s="161" t="s">
        <v>74</v>
      </c>
      <c r="AG224" s="161" t="s">
        <v>74</v>
      </c>
      <c r="AH224" s="146">
        <v>0</v>
      </c>
      <c r="AI224" s="146">
        <v>522112156.76999998</v>
      </c>
      <c r="AJ224" s="140"/>
      <c r="AK224" s="140"/>
      <c r="AL224" s="140"/>
      <c r="AM224" s="140"/>
      <c r="AN224" s="140"/>
      <c r="AO224" s="140"/>
      <c r="AP224" s="148"/>
      <c r="AQ224" s="148"/>
      <c r="AR224" s="148"/>
      <c r="AS224" s="140"/>
      <c r="AT224" s="114"/>
    </row>
    <row r="225" spans="1:46" s="106" customFormat="1" ht="150" x14ac:dyDescent="0.3">
      <c r="A225" s="163" t="s">
        <v>441</v>
      </c>
      <c r="B225" s="161" t="s">
        <v>442</v>
      </c>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t="s">
        <v>460</v>
      </c>
      <c r="AD225" s="111" t="s">
        <v>165</v>
      </c>
      <c r="AE225" s="111" t="s">
        <v>461</v>
      </c>
      <c r="AF225" s="161" t="s">
        <v>74</v>
      </c>
      <c r="AG225" s="161" t="s">
        <v>74</v>
      </c>
      <c r="AH225" s="146">
        <v>0</v>
      </c>
      <c r="AI225" s="146">
        <v>522112156.76999998</v>
      </c>
      <c r="AJ225" s="140"/>
      <c r="AK225" s="140"/>
      <c r="AL225" s="140"/>
      <c r="AM225" s="140"/>
      <c r="AN225" s="140"/>
      <c r="AO225" s="140"/>
      <c r="AP225" s="148"/>
      <c r="AQ225" s="148"/>
      <c r="AR225" s="148"/>
      <c r="AS225" s="140"/>
      <c r="AT225" s="114"/>
    </row>
    <row r="226" spans="1:46" s="106" customFormat="1" ht="93.75" x14ac:dyDescent="0.3">
      <c r="A226" s="163" t="s">
        <v>441</v>
      </c>
      <c r="B226" s="161" t="s">
        <v>442</v>
      </c>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t="s">
        <v>322</v>
      </c>
      <c r="AD226" s="111" t="s">
        <v>462</v>
      </c>
      <c r="AE226" s="111" t="s">
        <v>324</v>
      </c>
      <c r="AF226" s="161" t="s">
        <v>74</v>
      </c>
      <c r="AG226" s="161" t="s">
        <v>74</v>
      </c>
      <c r="AH226" s="146">
        <v>0</v>
      </c>
      <c r="AI226" s="146">
        <v>522112156.76999998</v>
      </c>
      <c r="AJ226" s="140"/>
      <c r="AK226" s="140"/>
      <c r="AL226" s="140"/>
      <c r="AM226" s="140"/>
      <c r="AN226" s="140"/>
      <c r="AO226" s="140"/>
      <c r="AP226" s="148"/>
      <c r="AQ226" s="148"/>
      <c r="AR226" s="148"/>
      <c r="AS226" s="140"/>
      <c r="AT226" s="114"/>
    </row>
    <row r="227" spans="1:46" s="106" customFormat="1" ht="131.25" x14ac:dyDescent="0.3">
      <c r="A227" s="163" t="s">
        <v>441</v>
      </c>
      <c r="B227" s="161" t="s">
        <v>442</v>
      </c>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t="s">
        <v>463</v>
      </c>
      <c r="AD227" s="111" t="s">
        <v>68</v>
      </c>
      <c r="AE227" s="111" t="s">
        <v>464</v>
      </c>
      <c r="AF227" s="161" t="s">
        <v>74</v>
      </c>
      <c r="AG227" s="161" t="s">
        <v>74</v>
      </c>
      <c r="AH227" s="146">
        <v>0</v>
      </c>
      <c r="AI227" s="146">
        <v>522112156.76999998</v>
      </c>
      <c r="AJ227" s="140"/>
      <c r="AK227" s="140"/>
      <c r="AL227" s="140"/>
      <c r="AM227" s="140"/>
      <c r="AN227" s="140"/>
      <c r="AO227" s="140"/>
      <c r="AP227" s="148"/>
      <c r="AQ227" s="148"/>
      <c r="AR227" s="148"/>
      <c r="AS227" s="140"/>
      <c r="AT227" s="114"/>
    </row>
    <row r="228" spans="1:46" s="106" customFormat="1" ht="93.75" x14ac:dyDescent="0.3">
      <c r="A228" s="163" t="s">
        <v>441</v>
      </c>
      <c r="B228" s="161" t="s">
        <v>442</v>
      </c>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t="s">
        <v>325</v>
      </c>
      <c r="AD228" s="111" t="s">
        <v>68</v>
      </c>
      <c r="AE228" s="111" t="s">
        <v>326</v>
      </c>
      <c r="AF228" s="161" t="s">
        <v>74</v>
      </c>
      <c r="AG228" s="161" t="s">
        <v>74</v>
      </c>
      <c r="AH228" s="146">
        <v>0</v>
      </c>
      <c r="AI228" s="146">
        <v>522112156.76999998</v>
      </c>
      <c r="AJ228" s="140"/>
      <c r="AK228" s="140"/>
      <c r="AL228" s="140"/>
      <c r="AM228" s="140"/>
      <c r="AN228" s="140"/>
      <c r="AO228" s="140"/>
      <c r="AP228" s="148"/>
      <c r="AQ228" s="148"/>
      <c r="AR228" s="148"/>
      <c r="AS228" s="140"/>
      <c r="AT228" s="114"/>
    </row>
    <row r="229" spans="1:46" s="106" customFormat="1" ht="112.5" x14ac:dyDescent="0.3">
      <c r="A229" s="163" t="s">
        <v>441</v>
      </c>
      <c r="B229" s="161" t="s">
        <v>442</v>
      </c>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t="s">
        <v>167</v>
      </c>
      <c r="AD229" s="111" t="s">
        <v>68</v>
      </c>
      <c r="AE229" s="111" t="s">
        <v>132</v>
      </c>
      <c r="AF229" s="161" t="s">
        <v>74</v>
      </c>
      <c r="AG229" s="161" t="s">
        <v>74</v>
      </c>
      <c r="AH229" s="146">
        <v>0</v>
      </c>
      <c r="AI229" s="146">
        <v>522112156.76999998</v>
      </c>
      <c r="AJ229" s="140"/>
      <c r="AK229" s="140"/>
      <c r="AL229" s="140"/>
      <c r="AM229" s="140"/>
      <c r="AN229" s="140"/>
      <c r="AO229" s="140"/>
      <c r="AP229" s="148"/>
      <c r="AQ229" s="148"/>
      <c r="AR229" s="148"/>
      <c r="AS229" s="140"/>
      <c r="AT229" s="114"/>
    </row>
    <row r="230" spans="1:46" s="106" customFormat="1" ht="112.5" x14ac:dyDescent="0.3">
      <c r="A230" s="163" t="s">
        <v>441</v>
      </c>
      <c r="B230" s="161" t="s">
        <v>442</v>
      </c>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t="s">
        <v>131</v>
      </c>
      <c r="AD230" s="111" t="s">
        <v>68</v>
      </c>
      <c r="AE230" s="111" t="s">
        <v>132</v>
      </c>
      <c r="AF230" s="161" t="s">
        <v>74</v>
      </c>
      <c r="AG230" s="161" t="s">
        <v>74</v>
      </c>
      <c r="AH230" s="146">
        <v>0</v>
      </c>
      <c r="AI230" s="146">
        <v>522112156.76999998</v>
      </c>
      <c r="AJ230" s="140"/>
      <c r="AK230" s="140"/>
      <c r="AL230" s="140"/>
      <c r="AM230" s="140"/>
      <c r="AN230" s="140"/>
      <c r="AO230" s="140"/>
      <c r="AP230" s="148"/>
      <c r="AQ230" s="148"/>
      <c r="AR230" s="148"/>
      <c r="AS230" s="140"/>
      <c r="AT230" s="114"/>
    </row>
    <row r="231" spans="1:46" s="106" customFormat="1" ht="112.5" x14ac:dyDescent="0.3">
      <c r="A231" s="163" t="s">
        <v>441</v>
      </c>
      <c r="B231" s="161" t="s">
        <v>442</v>
      </c>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t="s">
        <v>262</v>
      </c>
      <c r="AD231" s="111" t="s">
        <v>465</v>
      </c>
      <c r="AE231" s="111" t="s">
        <v>263</v>
      </c>
      <c r="AF231" s="161" t="s">
        <v>74</v>
      </c>
      <c r="AG231" s="161" t="s">
        <v>74</v>
      </c>
      <c r="AH231" s="146">
        <v>0</v>
      </c>
      <c r="AI231" s="146">
        <v>522112156.76999998</v>
      </c>
      <c r="AJ231" s="140"/>
      <c r="AK231" s="140"/>
      <c r="AL231" s="140"/>
      <c r="AM231" s="140"/>
      <c r="AN231" s="140"/>
      <c r="AO231" s="140"/>
      <c r="AP231" s="148"/>
      <c r="AQ231" s="148"/>
      <c r="AR231" s="148"/>
      <c r="AS231" s="140"/>
      <c r="AT231" s="114"/>
    </row>
    <row r="232" spans="1:46" s="106" customFormat="1" ht="131.25" x14ac:dyDescent="0.3">
      <c r="A232" s="163" t="s">
        <v>441</v>
      </c>
      <c r="B232" s="161" t="s">
        <v>442</v>
      </c>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t="s">
        <v>133</v>
      </c>
      <c r="AD232" s="111" t="s">
        <v>68</v>
      </c>
      <c r="AE232" s="111" t="s">
        <v>132</v>
      </c>
      <c r="AF232" s="161" t="s">
        <v>74</v>
      </c>
      <c r="AG232" s="161" t="s">
        <v>74</v>
      </c>
      <c r="AH232" s="146">
        <v>0</v>
      </c>
      <c r="AI232" s="146">
        <v>522112156.76999998</v>
      </c>
      <c r="AJ232" s="140"/>
      <c r="AK232" s="140"/>
      <c r="AL232" s="140"/>
      <c r="AM232" s="140"/>
      <c r="AN232" s="140"/>
      <c r="AO232" s="140"/>
      <c r="AP232" s="148"/>
      <c r="AQ232" s="148"/>
      <c r="AR232" s="148"/>
      <c r="AS232" s="140"/>
      <c r="AT232" s="114"/>
    </row>
    <row r="233" spans="1:46" s="106" customFormat="1" ht="112.5" x14ac:dyDescent="0.3">
      <c r="A233" s="163" t="s">
        <v>441</v>
      </c>
      <c r="B233" s="161" t="s">
        <v>442</v>
      </c>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t="s">
        <v>197</v>
      </c>
      <c r="AD233" s="111" t="s">
        <v>68</v>
      </c>
      <c r="AE233" s="111" t="s">
        <v>132</v>
      </c>
      <c r="AF233" s="161" t="s">
        <v>74</v>
      </c>
      <c r="AG233" s="161" t="s">
        <v>74</v>
      </c>
      <c r="AH233" s="146">
        <v>0</v>
      </c>
      <c r="AI233" s="146">
        <v>522112156.76999998</v>
      </c>
      <c r="AJ233" s="140"/>
      <c r="AK233" s="140"/>
      <c r="AL233" s="140"/>
      <c r="AM233" s="140"/>
      <c r="AN233" s="140"/>
      <c r="AO233" s="140"/>
      <c r="AP233" s="148"/>
      <c r="AQ233" s="148"/>
      <c r="AR233" s="148"/>
      <c r="AS233" s="140"/>
      <c r="AT233" s="114"/>
    </row>
    <row r="234" spans="1:46" s="106" customFormat="1" ht="112.5" x14ac:dyDescent="0.3">
      <c r="A234" s="163" t="s">
        <v>441</v>
      </c>
      <c r="B234" s="161" t="s">
        <v>442</v>
      </c>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t="s">
        <v>228</v>
      </c>
      <c r="AD234" s="111" t="s">
        <v>68</v>
      </c>
      <c r="AE234" s="111" t="s">
        <v>69</v>
      </c>
      <c r="AF234" s="161" t="s">
        <v>74</v>
      </c>
      <c r="AG234" s="161" t="s">
        <v>74</v>
      </c>
      <c r="AH234" s="146">
        <v>0</v>
      </c>
      <c r="AI234" s="146">
        <v>522112156.76999998</v>
      </c>
      <c r="AJ234" s="140"/>
      <c r="AK234" s="140"/>
      <c r="AL234" s="140"/>
      <c r="AM234" s="140"/>
      <c r="AN234" s="140"/>
      <c r="AO234" s="140"/>
      <c r="AP234" s="148"/>
      <c r="AQ234" s="148"/>
      <c r="AR234" s="148"/>
      <c r="AS234" s="140"/>
      <c r="AT234" s="114"/>
    </row>
    <row r="235" spans="1:46" s="106" customFormat="1" ht="112.5" x14ac:dyDescent="0.3">
      <c r="A235" s="163" t="s">
        <v>441</v>
      </c>
      <c r="B235" s="161" t="s">
        <v>442</v>
      </c>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t="s">
        <v>331</v>
      </c>
      <c r="AD235" s="111" t="s">
        <v>68</v>
      </c>
      <c r="AE235" s="111" t="s">
        <v>332</v>
      </c>
      <c r="AF235" s="161" t="s">
        <v>74</v>
      </c>
      <c r="AG235" s="161" t="s">
        <v>74</v>
      </c>
      <c r="AH235" s="146">
        <v>0</v>
      </c>
      <c r="AI235" s="146">
        <v>522112156.76999998</v>
      </c>
      <c r="AJ235" s="140"/>
      <c r="AK235" s="140"/>
      <c r="AL235" s="140"/>
      <c r="AM235" s="140"/>
      <c r="AN235" s="140"/>
      <c r="AO235" s="140"/>
      <c r="AP235" s="148"/>
      <c r="AQ235" s="148"/>
      <c r="AR235" s="148"/>
      <c r="AS235" s="140"/>
      <c r="AT235" s="114"/>
    </row>
    <row r="236" spans="1:46" s="106" customFormat="1" ht="150" x14ac:dyDescent="0.3">
      <c r="A236" s="163" t="s">
        <v>441</v>
      </c>
      <c r="B236" s="161" t="s">
        <v>442</v>
      </c>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t="s">
        <v>134</v>
      </c>
      <c r="AD236" s="111" t="s">
        <v>68</v>
      </c>
      <c r="AE236" s="111" t="s">
        <v>132</v>
      </c>
      <c r="AF236" s="161" t="s">
        <v>74</v>
      </c>
      <c r="AG236" s="161" t="s">
        <v>74</v>
      </c>
      <c r="AH236" s="146">
        <v>0</v>
      </c>
      <c r="AI236" s="146">
        <v>522112156.76999998</v>
      </c>
      <c r="AJ236" s="140"/>
      <c r="AK236" s="140"/>
      <c r="AL236" s="140"/>
      <c r="AM236" s="140"/>
      <c r="AN236" s="140"/>
      <c r="AO236" s="140"/>
      <c r="AP236" s="148"/>
      <c r="AQ236" s="148"/>
      <c r="AR236" s="148"/>
      <c r="AS236" s="140"/>
      <c r="AT236" s="114"/>
    </row>
    <row r="237" spans="1:46" s="106" customFormat="1" ht="131.25" x14ac:dyDescent="0.3">
      <c r="A237" s="163" t="s">
        <v>441</v>
      </c>
      <c r="B237" s="161" t="s">
        <v>442</v>
      </c>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t="s">
        <v>264</v>
      </c>
      <c r="AD237" s="111" t="s">
        <v>68</v>
      </c>
      <c r="AE237" s="111" t="s">
        <v>265</v>
      </c>
      <c r="AF237" s="161" t="s">
        <v>74</v>
      </c>
      <c r="AG237" s="161" t="s">
        <v>74</v>
      </c>
      <c r="AH237" s="146">
        <v>0</v>
      </c>
      <c r="AI237" s="146">
        <v>522112156.76999998</v>
      </c>
      <c r="AJ237" s="140"/>
      <c r="AK237" s="140"/>
      <c r="AL237" s="140"/>
      <c r="AM237" s="140"/>
      <c r="AN237" s="140"/>
      <c r="AO237" s="140"/>
      <c r="AP237" s="148"/>
      <c r="AQ237" s="148"/>
      <c r="AR237" s="148"/>
      <c r="AS237" s="140"/>
      <c r="AT237" s="114"/>
    </row>
    <row r="238" spans="1:46" s="106" customFormat="1" ht="131.25" x14ac:dyDescent="0.3">
      <c r="A238" s="163" t="s">
        <v>441</v>
      </c>
      <c r="B238" s="161" t="s">
        <v>442</v>
      </c>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t="s">
        <v>466</v>
      </c>
      <c r="AD238" s="111" t="s">
        <v>68</v>
      </c>
      <c r="AE238" s="111" t="s">
        <v>467</v>
      </c>
      <c r="AF238" s="161" t="s">
        <v>74</v>
      </c>
      <c r="AG238" s="161" t="s">
        <v>74</v>
      </c>
      <c r="AH238" s="146">
        <v>0</v>
      </c>
      <c r="AI238" s="146">
        <v>522112156.76999998</v>
      </c>
      <c r="AJ238" s="140"/>
      <c r="AK238" s="140"/>
      <c r="AL238" s="140"/>
      <c r="AM238" s="140"/>
      <c r="AN238" s="140"/>
      <c r="AO238" s="140"/>
      <c r="AP238" s="148"/>
      <c r="AQ238" s="148"/>
      <c r="AR238" s="148"/>
      <c r="AS238" s="140"/>
      <c r="AT238" s="114"/>
    </row>
    <row r="239" spans="1:46" s="106" customFormat="1" ht="168.75" x14ac:dyDescent="0.3">
      <c r="A239" s="163" t="s">
        <v>441</v>
      </c>
      <c r="B239" s="161" t="s">
        <v>442</v>
      </c>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t="s">
        <v>468</v>
      </c>
      <c r="AD239" s="111" t="s">
        <v>68</v>
      </c>
      <c r="AE239" s="111" t="s">
        <v>469</v>
      </c>
      <c r="AF239" s="161" t="s">
        <v>74</v>
      </c>
      <c r="AG239" s="161" t="s">
        <v>74</v>
      </c>
      <c r="AH239" s="146">
        <v>0</v>
      </c>
      <c r="AI239" s="146">
        <v>522112156.76999998</v>
      </c>
      <c r="AJ239" s="141"/>
      <c r="AK239" s="141"/>
      <c r="AL239" s="141"/>
      <c r="AM239" s="141"/>
      <c r="AN239" s="141"/>
      <c r="AO239" s="141"/>
      <c r="AP239" s="149"/>
      <c r="AQ239" s="149"/>
      <c r="AR239" s="149"/>
      <c r="AS239" s="141"/>
      <c r="AT239" s="114"/>
    </row>
    <row r="240" spans="1:46" s="106" customFormat="1" ht="131.25" x14ac:dyDescent="0.3">
      <c r="A240" s="163" t="s">
        <v>470</v>
      </c>
      <c r="B240" s="161" t="s">
        <v>471</v>
      </c>
      <c r="C240" s="111" t="s">
        <v>1032</v>
      </c>
      <c r="D240" s="111" t="s">
        <v>473</v>
      </c>
      <c r="E240" s="111" t="s">
        <v>474</v>
      </c>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t="s">
        <v>70</v>
      </c>
      <c r="AD240" s="111" t="s">
        <v>475</v>
      </c>
      <c r="AE240" s="111" t="s">
        <v>72</v>
      </c>
      <c r="AF240" s="161" t="s">
        <v>1228</v>
      </c>
      <c r="AG240" s="161" t="s">
        <v>592</v>
      </c>
      <c r="AH240" s="146">
        <v>37209723.789999999</v>
      </c>
      <c r="AI240" s="146">
        <v>27545885.98</v>
      </c>
      <c r="AJ240" s="139">
        <v>73759005.349999994</v>
      </c>
      <c r="AK240" s="146">
        <v>60482261.560000002</v>
      </c>
      <c r="AL240" s="146">
        <v>8217608.46</v>
      </c>
      <c r="AM240" s="139">
        <v>5059495</v>
      </c>
      <c r="AN240" s="146">
        <v>37209783.789999999</v>
      </c>
      <c r="AO240" s="146">
        <v>27545885.98</v>
      </c>
      <c r="AP240" s="147">
        <v>73759005.349999994</v>
      </c>
      <c r="AQ240" s="147">
        <v>60482261.560000002</v>
      </c>
      <c r="AR240" s="147">
        <v>8217608.46</v>
      </c>
      <c r="AS240" s="139">
        <f>AM240</f>
        <v>5059495</v>
      </c>
      <c r="AT240" s="114"/>
    </row>
    <row r="241" spans="1:46" s="106" customFormat="1" ht="93.75" x14ac:dyDescent="0.3">
      <c r="A241" s="163" t="s">
        <v>470</v>
      </c>
      <c r="B241" s="161" t="s">
        <v>471</v>
      </c>
      <c r="C241" s="111" t="s">
        <v>1033</v>
      </c>
      <c r="D241" s="111" t="s">
        <v>477</v>
      </c>
      <c r="E241" s="111" t="s">
        <v>478</v>
      </c>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t="s">
        <v>479</v>
      </c>
      <c r="AD241" s="111" t="s">
        <v>68</v>
      </c>
      <c r="AE241" s="111" t="s">
        <v>480</v>
      </c>
      <c r="AF241" s="161" t="s">
        <v>74</v>
      </c>
      <c r="AG241" s="161" t="s">
        <v>74</v>
      </c>
      <c r="AH241" s="146">
        <v>0</v>
      </c>
      <c r="AI241" s="146">
        <v>27545885.98</v>
      </c>
      <c r="AJ241" s="140"/>
      <c r="AK241" s="146">
        <v>60482261.560000002</v>
      </c>
      <c r="AL241" s="146">
        <v>8217608.46</v>
      </c>
      <c r="AM241" s="140"/>
      <c r="AN241" s="146">
        <v>0</v>
      </c>
      <c r="AO241" s="146">
        <v>27545885.98</v>
      </c>
      <c r="AP241" s="148"/>
      <c r="AQ241" s="148">
        <v>60482261.560000002</v>
      </c>
      <c r="AR241" s="148">
        <v>8217608.46</v>
      </c>
      <c r="AS241" s="140"/>
      <c r="AT241" s="114"/>
    </row>
    <row r="242" spans="1:46" s="106" customFormat="1" ht="131.25" x14ac:dyDescent="0.3">
      <c r="A242" s="163" t="s">
        <v>470</v>
      </c>
      <c r="B242" s="161" t="s">
        <v>471</v>
      </c>
      <c r="C242" s="111" t="s">
        <v>481</v>
      </c>
      <c r="D242" s="111" t="s">
        <v>482</v>
      </c>
      <c r="E242" s="111" t="s">
        <v>483</v>
      </c>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t="s">
        <v>417</v>
      </c>
      <c r="AD242" s="111" t="s">
        <v>68</v>
      </c>
      <c r="AE242" s="111" t="s">
        <v>69</v>
      </c>
      <c r="AF242" s="161" t="s">
        <v>74</v>
      </c>
      <c r="AG242" s="161" t="s">
        <v>74</v>
      </c>
      <c r="AH242" s="146">
        <v>0</v>
      </c>
      <c r="AI242" s="146">
        <v>27545885.98</v>
      </c>
      <c r="AJ242" s="140"/>
      <c r="AK242" s="146">
        <v>60482261.560000002</v>
      </c>
      <c r="AL242" s="146">
        <v>8217608.46</v>
      </c>
      <c r="AM242" s="140"/>
      <c r="AN242" s="146">
        <v>0</v>
      </c>
      <c r="AO242" s="146">
        <v>27545885.98</v>
      </c>
      <c r="AP242" s="148"/>
      <c r="AQ242" s="148">
        <v>60482261.560000002</v>
      </c>
      <c r="AR242" s="148">
        <v>8217608.46</v>
      </c>
      <c r="AS242" s="140"/>
      <c r="AT242" s="114"/>
    </row>
    <row r="243" spans="1:46" s="106" customFormat="1" ht="187.5" x14ac:dyDescent="0.3">
      <c r="A243" s="163" t="s">
        <v>470</v>
      </c>
      <c r="B243" s="161" t="s">
        <v>471</v>
      </c>
      <c r="C243" s="111" t="s">
        <v>64</v>
      </c>
      <c r="D243" s="111" t="s">
        <v>484</v>
      </c>
      <c r="E243" s="111" t="s">
        <v>66</v>
      </c>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61" t="s">
        <v>74</v>
      </c>
      <c r="AG243" s="161" t="s">
        <v>74</v>
      </c>
      <c r="AH243" s="146">
        <v>0</v>
      </c>
      <c r="AI243" s="146">
        <v>27545885.98</v>
      </c>
      <c r="AJ243" s="141"/>
      <c r="AK243" s="146">
        <v>60482261.560000002</v>
      </c>
      <c r="AL243" s="146">
        <v>8217608.46</v>
      </c>
      <c r="AM243" s="141"/>
      <c r="AN243" s="146">
        <v>0</v>
      </c>
      <c r="AO243" s="146">
        <v>27545885.98</v>
      </c>
      <c r="AP243" s="149"/>
      <c r="AQ243" s="149">
        <v>60482261.560000002</v>
      </c>
      <c r="AR243" s="149">
        <v>8217608.46</v>
      </c>
      <c r="AS243" s="141"/>
      <c r="AT243" s="114"/>
    </row>
    <row r="244" spans="1:46" s="106" customFormat="1" ht="131.25" x14ac:dyDescent="0.3">
      <c r="A244" s="163" t="s">
        <v>485</v>
      </c>
      <c r="B244" s="161" t="s">
        <v>486</v>
      </c>
      <c r="C244" s="111" t="s">
        <v>481</v>
      </c>
      <c r="D244" s="111" t="s">
        <v>482</v>
      </c>
      <c r="E244" s="111" t="s">
        <v>483</v>
      </c>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t="s">
        <v>70</v>
      </c>
      <c r="AD244" s="111" t="s">
        <v>487</v>
      </c>
      <c r="AE244" s="111" t="s">
        <v>72</v>
      </c>
      <c r="AF244" s="161" t="s">
        <v>1247</v>
      </c>
      <c r="AG244" s="161" t="s">
        <v>1248</v>
      </c>
      <c r="AH244" s="146">
        <v>9545000</v>
      </c>
      <c r="AI244" s="146">
        <v>91303.97</v>
      </c>
      <c r="AJ244" s="146">
        <v>0</v>
      </c>
      <c r="AK244" s="146">
        <v>0</v>
      </c>
      <c r="AL244" s="146">
        <v>0</v>
      </c>
      <c r="AM244" s="139">
        <v>0</v>
      </c>
      <c r="AN244" s="146">
        <v>9545000</v>
      </c>
      <c r="AO244" s="146">
        <v>91303.97</v>
      </c>
      <c r="AP244" s="164">
        <v>0</v>
      </c>
      <c r="AQ244" s="164">
        <v>0</v>
      </c>
      <c r="AR244" s="164">
        <v>0</v>
      </c>
      <c r="AS244" s="146">
        <v>0</v>
      </c>
      <c r="AT244" s="114"/>
    </row>
    <row r="245" spans="1:46" s="106" customFormat="1" ht="187.5" x14ac:dyDescent="0.3">
      <c r="A245" s="163" t="s">
        <v>485</v>
      </c>
      <c r="B245" s="161" t="s">
        <v>486</v>
      </c>
      <c r="C245" s="111" t="s">
        <v>64</v>
      </c>
      <c r="D245" s="111" t="s">
        <v>488</v>
      </c>
      <c r="E245" s="111" t="s">
        <v>66</v>
      </c>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t="s">
        <v>479</v>
      </c>
      <c r="AD245" s="111" t="s">
        <v>68</v>
      </c>
      <c r="AE245" s="111" t="s">
        <v>480</v>
      </c>
      <c r="AF245" s="161" t="s">
        <v>74</v>
      </c>
      <c r="AG245" s="161" t="s">
        <v>74</v>
      </c>
      <c r="AH245" s="146">
        <v>0</v>
      </c>
      <c r="AI245" s="146">
        <v>91303.97</v>
      </c>
      <c r="AJ245" s="146">
        <v>0</v>
      </c>
      <c r="AK245" s="146">
        <v>0</v>
      </c>
      <c r="AL245" s="146">
        <v>0</v>
      </c>
      <c r="AM245" s="140"/>
      <c r="AN245" s="146">
        <v>0</v>
      </c>
      <c r="AO245" s="146">
        <v>91303.97</v>
      </c>
      <c r="AP245" s="164">
        <v>0</v>
      </c>
      <c r="AQ245" s="164">
        <v>0</v>
      </c>
      <c r="AR245" s="164">
        <v>0</v>
      </c>
      <c r="AS245" s="146"/>
      <c r="AT245" s="114"/>
    </row>
    <row r="246" spans="1:46" s="106" customFormat="1" ht="131.25" x14ac:dyDescent="0.3">
      <c r="A246" s="163" t="s">
        <v>485</v>
      </c>
      <c r="B246" s="161" t="s">
        <v>486</v>
      </c>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t="s">
        <v>417</v>
      </c>
      <c r="AD246" s="111" t="s">
        <v>68</v>
      </c>
      <c r="AE246" s="111" t="s">
        <v>69</v>
      </c>
      <c r="AF246" s="161" t="s">
        <v>74</v>
      </c>
      <c r="AG246" s="161" t="s">
        <v>74</v>
      </c>
      <c r="AH246" s="146">
        <v>0</v>
      </c>
      <c r="AI246" s="146">
        <v>91303.97</v>
      </c>
      <c r="AJ246" s="146">
        <v>0</v>
      </c>
      <c r="AK246" s="146">
        <v>0</v>
      </c>
      <c r="AL246" s="146">
        <v>0</v>
      </c>
      <c r="AM246" s="141"/>
      <c r="AN246" s="146">
        <v>0</v>
      </c>
      <c r="AO246" s="146">
        <v>91303.97</v>
      </c>
      <c r="AP246" s="164">
        <v>0</v>
      </c>
      <c r="AQ246" s="164">
        <v>0</v>
      </c>
      <c r="AR246" s="164">
        <v>0</v>
      </c>
      <c r="AS246" s="146"/>
      <c r="AT246" s="114"/>
    </row>
    <row r="247" spans="1:46" s="106" customFormat="1" ht="300" x14ac:dyDescent="0.3">
      <c r="A247" s="163" t="s">
        <v>489</v>
      </c>
      <c r="B247" s="161" t="s">
        <v>490</v>
      </c>
      <c r="C247" s="111" t="s">
        <v>1029</v>
      </c>
      <c r="D247" s="111" t="s">
        <v>68</v>
      </c>
      <c r="E247" s="111" t="s">
        <v>96</v>
      </c>
      <c r="F247" s="111"/>
      <c r="G247" s="111"/>
      <c r="H247" s="111"/>
      <c r="I247" s="111"/>
      <c r="J247" s="111"/>
      <c r="K247" s="111"/>
      <c r="L247" s="111"/>
      <c r="M247" s="111"/>
      <c r="N247" s="111"/>
      <c r="O247" s="111"/>
      <c r="P247" s="111"/>
      <c r="Q247" s="111"/>
      <c r="R247" s="111"/>
      <c r="S247" s="111"/>
      <c r="T247" s="111"/>
      <c r="U247" s="111"/>
      <c r="V247" s="111"/>
      <c r="W247" s="111" t="s">
        <v>89</v>
      </c>
      <c r="X247" s="111" t="s">
        <v>90</v>
      </c>
      <c r="Y247" s="111" t="s">
        <v>91</v>
      </c>
      <c r="Z247" s="117" t="s">
        <v>92</v>
      </c>
      <c r="AA247" s="111" t="s">
        <v>68</v>
      </c>
      <c r="AB247" s="111" t="s">
        <v>80</v>
      </c>
      <c r="AC247" s="111" t="s">
        <v>70</v>
      </c>
      <c r="AD247" s="111" t="s">
        <v>491</v>
      </c>
      <c r="AE247" s="111" t="s">
        <v>72</v>
      </c>
      <c r="AF247" s="161" t="s">
        <v>1247</v>
      </c>
      <c r="AG247" s="161" t="s">
        <v>1248</v>
      </c>
      <c r="AH247" s="146">
        <v>92963609.120000005</v>
      </c>
      <c r="AI247" s="146">
        <v>87227253.5</v>
      </c>
      <c r="AJ247" s="139">
        <v>90274508.329999998</v>
      </c>
      <c r="AK247" s="146">
        <v>95048569.849999994</v>
      </c>
      <c r="AL247" s="146">
        <v>92317107.480000004</v>
      </c>
      <c r="AM247" s="139">
        <v>63097599.130000003</v>
      </c>
      <c r="AN247" s="146">
        <v>87347489.590000004</v>
      </c>
      <c r="AO247" s="146">
        <v>81611943.980000004</v>
      </c>
      <c r="AP247" s="147">
        <f>90274508.33-Лист6!D45</f>
        <v>86029508.329999998</v>
      </c>
      <c r="AQ247" s="147">
        <f>95048569.855-Лист6!E45</f>
        <v>86906648.855000004</v>
      </c>
      <c r="AR247" s="147">
        <f>92317107.48-Лист6!F45</f>
        <v>86936589.480000004</v>
      </c>
      <c r="AS247" s="139">
        <f>AM247-5380518</f>
        <v>57717081.130000003</v>
      </c>
      <c r="AT247" s="114"/>
    </row>
    <row r="248" spans="1:46" s="106" customFormat="1" ht="206.25" x14ac:dyDescent="0.3">
      <c r="A248" s="163" t="s">
        <v>489</v>
      </c>
      <c r="B248" s="161" t="s">
        <v>490</v>
      </c>
      <c r="C248" s="111" t="s">
        <v>492</v>
      </c>
      <c r="D248" s="111" t="s">
        <v>493</v>
      </c>
      <c r="E248" s="111" t="s">
        <v>494</v>
      </c>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7" t="s">
        <v>100</v>
      </c>
      <c r="AD248" s="111" t="s">
        <v>68</v>
      </c>
      <c r="AE248" s="111" t="s">
        <v>101</v>
      </c>
      <c r="AF248" s="161" t="s">
        <v>74</v>
      </c>
      <c r="AG248" s="161" t="s">
        <v>74</v>
      </c>
      <c r="AH248" s="146">
        <v>0</v>
      </c>
      <c r="AI248" s="146">
        <v>87227253.5</v>
      </c>
      <c r="AJ248" s="140"/>
      <c r="AK248" s="146">
        <v>95048569.849999994</v>
      </c>
      <c r="AL248" s="146">
        <v>92317107.480000004</v>
      </c>
      <c r="AM248" s="140"/>
      <c r="AN248" s="146">
        <v>0</v>
      </c>
      <c r="AO248" s="146">
        <v>81611943.980000004</v>
      </c>
      <c r="AP248" s="148"/>
      <c r="AQ248" s="148"/>
      <c r="AR248" s="148"/>
      <c r="AS248" s="140"/>
      <c r="AT248" s="114"/>
    </row>
    <row r="249" spans="1:46" s="106" customFormat="1" ht="281.25" x14ac:dyDescent="0.3">
      <c r="A249" s="163" t="s">
        <v>489</v>
      </c>
      <c r="B249" s="161" t="s">
        <v>490</v>
      </c>
      <c r="C249" s="111" t="s">
        <v>102</v>
      </c>
      <c r="D249" s="111" t="s">
        <v>103</v>
      </c>
      <c r="E249" s="111" t="s">
        <v>104</v>
      </c>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7" t="s">
        <v>105</v>
      </c>
      <c r="AD249" s="111" t="s">
        <v>68</v>
      </c>
      <c r="AE249" s="111" t="s">
        <v>106</v>
      </c>
      <c r="AF249" s="161" t="s">
        <v>74</v>
      </c>
      <c r="AG249" s="161" t="s">
        <v>74</v>
      </c>
      <c r="AH249" s="146">
        <v>0</v>
      </c>
      <c r="AI249" s="146">
        <v>87227253.5</v>
      </c>
      <c r="AJ249" s="140"/>
      <c r="AK249" s="146">
        <v>95048569.849999994</v>
      </c>
      <c r="AL249" s="146">
        <v>92317107.480000004</v>
      </c>
      <c r="AM249" s="140"/>
      <c r="AN249" s="146">
        <v>0</v>
      </c>
      <c r="AO249" s="146">
        <v>81611943.980000004</v>
      </c>
      <c r="AP249" s="148"/>
      <c r="AQ249" s="148"/>
      <c r="AR249" s="148"/>
      <c r="AS249" s="140"/>
      <c r="AT249" s="114"/>
    </row>
    <row r="250" spans="1:46" s="106" customFormat="1" ht="187.5" x14ac:dyDescent="0.3">
      <c r="A250" s="163" t="s">
        <v>489</v>
      </c>
      <c r="B250" s="161" t="s">
        <v>490</v>
      </c>
      <c r="C250" s="111" t="s">
        <v>64</v>
      </c>
      <c r="D250" s="111" t="s">
        <v>495</v>
      </c>
      <c r="E250" s="111" t="s">
        <v>66</v>
      </c>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t="s">
        <v>109</v>
      </c>
      <c r="AD250" s="111" t="s">
        <v>184</v>
      </c>
      <c r="AE250" s="111" t="s">
        <v>111</v>
      </c>
      <c r="AF250" s="161" t="s">
        <v>74</v>
      </c>
      <c r="AG250" s="161" t="s">
        <v>74</v>
      </c>
      <c r="AH250" s="146">
        <v>0</v>
      </c>
      <c r="AI250" s="146">
        <v>87227253.5</v>
      </c>
      <c r="AJ250" s="140"/>
      <c r="AK250" s="146">
        <v>95048569.849999994</v>
      </c>
      <c r="AL250" s="146">
        <v>92317107.480000004</v>
      </c>
      <c r="AM250" s="140"/>
      <c r="AN250" s="146">
        <v>0</v>
      </c>
      <c r="AO250" s="146">
        <v>81611943.980000004</v>
      </c>
      <c r="AP250" s="148"/>
      <c r="AQ250" s="148"/>
      <c r="AR250" s="148"/>
      <c r="AS250" s="140"/>
      <c r="AT250" s="114"/>
    </row>
    <row r="251" spans="1:46" s="106" customFormat="1" ht="281.25" x14ac:dyDescent="0.3">
      <c r="A251" s="163" t="s">
        <v>489</v>
      </c>
      <c r="B251" s="161" t="s">
        <v>490</v>
      </c>
      <c r="C251" s="111" t="s">
        <v>121</v>
      </c>
      <c r="D251" s="111" t="s">
        <v>68</v>
      </c>
      <c r="E251" s="111" t="s">
        <v>122</v>
      </c>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7" t="s">
        <v>118</v>
      </c>
      <c r="AD251" s="111" t="s">
        <v>119</v>
      </c>
      <c r="AE251" s="111" t="s">
        <v>120</v>
      </c>
      <c r="AF251" s="161" t="s">
        <v>74</v>
      </c>
      <c r="AG251" s="161" t="s">
        <v>74</v>
      </c>
      <c r="AH251" s="146">
        <v>0</v>
      </c>
      <c r="AI251" s="146">
        <v>87227253.5</v>
      </c>
      <c r="AJ251" s="140"/>
      <c r="AK251" s="146">
        <v>95048569.849999994</v>
      </c>
      <c r="AL251" s="146">
        <v>92317107.480000004</v>
      </c>
      <c r="AM251" s="140"/>
      <c r="AN251" s="146">
        <v>0</v>
      </c>
      <c r="AO251" s="146">
        <v>81611943.980000004</v>
      </c>
      <c r="AP251" s="148"/>
      <c r="AQ251" s="148"/>
      <c r="AR251" s="148"/>
      <c r="AS251" s="140"/>
      <c r="AT251" s="114"/>
    </row>
    <row r="252" spans="1:46" s="106" customFormat="1" ht="93.75" x14ac:dyDescent="0.3">
      <c r="A252" s="163" t="s">
        <v>489</v>
      </c>
      <c r="B252" s="161" t="s">
        <v>490</v>
      </c>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t="s">
        <v>296</v>
      </c>
      <c r="AD252" s="111" t="s">
        <v>68</v>
      </c>
      <c r="AE252" s="111" t="s">
        <v>297</v>
      </c>
      <c r="AF252" s="161" t="s">
        <v>74</v>
      </c>
      <c r="AG252" s="161" t="s">
        <v>74</v>
      </c>
      <c r="AH252" s="146">
        <v>0</v>
      </c>
      <c r="AI252" s="146">
        <v>87227253.5</v>
      </c>
      <c r="AJ252" s="140"/>
      <c r="AK252" s="146">
        <v>95048569.849999994</v>
      </c>
      <c r="AL252" s="146">
        <v>92317107.480000004</v>
      </c>
      <c r="AM252" s="140"/>
      <c r="AN252" s="146">
        <v>0</v>
      </c>
      <c r="AO252" s="146">
        <v>81611943.980000004</v>
      </c>
      <c r="AP252" s="148"/>
      <c r="AQ252" s="148"/>
      <c r="AR252" s="148"/>
      <c r="AS252" s="140"/>
      <c r="AT252" s="114"/>
    </row>
    <row r="253" spans="1:46" s="106" customFormat="1" ht="150" x14ac:dyDescent="0.3">
      <c r="A253" s="163" t="s">
        <v>489</v>
      </c>
      <c r="B253" s="161" t="s">
        <v>490</v>
      </c>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t="s">
        <v>123</v>
      </c>
      <c r="AD253" s="111" t="s">
        <v>119</v>
      </c>
      <c r="AE253" s="111" t="s">
        <v>124</v>
      </c>
      <c r="AF253" s="161" t="s">
        <v>74</v>
      </c>
      <c r="AG253" s="161" t="s">
        <v>74</v>
      </c>
      <c r="AH253" s="146">
        <v>0</v>
      </c>
      <c r="AI253" s="146">
        <v>87227253.5</v>
      </c>
      <c r="AJ253" s="140"/>
      <c r="AK253" s="146">
        <v>95048569.849999994</v>
      </c>
      <c r="AL253" s="146">
        <v>92317107.480000004</v>
      </c>
      <c r="AM253" s="140"/>
      <c r="AN253" s="146">
        <v>0</v>
      </c>
      <c r="AO253" s="146">
        <v>81611943.980000004</v>
      </c>
      <c r="AP253" s="148"/>
      <c r="AQ253" s="148"/>
      <c r="AR253" s="148"/>
      <c r="AS253" s="140"/>
      <c r="AT253" s="114"/>
    </row>
    <row r="254" spans="1:46" s="106" customFormat="1" ht="187.5" x14ac:dyDescent="0.3">
      <c r="A254" s="163" t="s">
        <v>489</v>
      </c>
      <c r="B254" s="161" t="s">
        <v>490</v>
      </c>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7" t="s">
        <v>127</v>
      </c>
      <c r="AD254" s="111" t="s">
        <v>68</v>
      </c>
      <c r="AE254" s="111" t="s">
        <v>128</v>
      </c>
      <c r="AF254" s="161" t="s">
        <v>74</v>
      </c>
      <c r="AG254" s="161" t="s">
        <v>74</v>
      </c>
      <c r="AH254" s="146">
        <v>0</v>
      </c>
      <c r="AI254" s="146">
        <v>87227253.5</v>
      </c>
      <c r="AJ254" s="140"/>
      <c r="AK254" s="146">
        <v>95048569.849999994</v>
      </c>
      <c r="AL254" s="146">
        <v>92317107.480000004</v>
      </c>
      <c r="AM254" s="140"/>
      <c r="AN254" s="146">
        <v>0</v>
      </c>
      <c r="AO254" s="146">
        <v>81611943.980000004</v>
      </c>
      <c r="AP254" s="148"/>
      <c r="AQ254" s="148"/>
      <c r="AR254" s="148"/>
      <c r="AS254" s="140"/>
      <c r="AT254" s="114"/>
    </row>
    <row r="255" spans="1:46" s="106" customFormat="1" ht="243.75" x14ac:dyDescent="0.3">
      <c r="A255" s="163" t="s">
        <v>489</v>
      </c>
      <c r="B255" s="161" t="s">
        <v>490</v>
      </c>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7" t="s">
        <v>129</v>
      </c>
      <c r="AD255" s="111" t="s">
        <v>68</v>
      </c>
      <c r="AE255" s="111" t="s">
        <v>130</v>
      </c>
      <c r="AF255" s="161" t="s">
        <v>74</v>
      </c>
      <c r="AG255" s="161" t="s">
        <v>74</v>
      </c>
      <c r="AH255" s="146">
        <v>0</v>
      </c>
      <c r="AI255" s="146">
        <v>87227253.5</v>
      </c>
      <c r="AJ255" s="140"/>
      <c r="AK255" s="146">
        <v>95048569.849999994</v>
      </c>
      <c r="AL255" s="146">
        <v>92317107.480000004</v>
      </c>
      <c r="AM255" s="140"/>
      <c r="AN255" s="146">
        <v>0</v>
      </c>
      <c r="AO255" s="146">
        <v>81611943.980000004</v>
      </c>
      <c r="AP255" s="148"/>
      <c r="AQ255" s="148"/>
      <c r="AR255" s="148"/>
      <c r="AS255" s="140"/>
      <c r="AT255" s="114"/>
    </row>
    <row r="256" spans="1:46" s="106" customFormat="1" ht="187.5" x14ac:dyDescent="0.3">
      <c r="A256" s="163" t="s">
        <v>489</v>
      </c>
      <c r="B256" s="161" t="s">
        <v>490</v>
      </c>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7" t="s">
        <v>496</v>
      </c>
      <c r="AD256" s="111" t="s">
        <v>497</v>
      </c>
      <c r="AE256" s="111" t="s">
        <v>498</v>
      </c>
      <c r="AF256" s="161" t="s">
        <v>74</v>
      </c>
      <c r="AG256" s="161" t="s">
        <v>74</v>
      </c>
      <c r="AH256" s="146">
        <v>0</v>
      </c>
      <c r="AI256" s="146">
        <v>87227253.5</v>
      </c>
      <c r="AJ256" s="140"/>
      <c r="AK256" s="146">
        <v>95048569.849999994</v>
      </c>
      <c r="AL256" s="146">
        <v>92317107.480000004</v>
      </c>
      <c r="AM256" s="140"/>
      <c r="AN256" s="146">
        <v>0</v>
      </c>
      <c r="AO256" s="146">
        <v>81611943.980000004</v>
      </c>
      <c r="AP256" s="148"/>
      <c r="AQ256" s="148"/>
      <c r="AR256" s="148"/>
      <c r="AS256" s="140"/>
      <c r="AT256" s="114"/>
    </row>
    <row r="257" spans="1:46" s="106" customFormat="1" ht="93.75" x14ac:dyDescent="0.3">
      <c r="A257" s="163" t="s">
        <v>489</v>
      </c>
      <c r="B257" s="161" t="s">
        <v>490</v>
      </c>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t="s">
        <v>322</v>
      </c>
      <c r="AD257" s="111" t="s">
        <v>499</v>
      </c>
      <c r="AE257" s="111" t="s">
        <v>324</v>
      </c>
      <c r="AF257" s="161" t="s">
        <v>74</v>
      </c>
      <c r="AG257" s="161" t="s">
        <v>74</v>
      </c>
      <c r="AH257" s="146">
        <v>0</v>
      </c>
      <c r="AI257" s="146">
        <v>87227253.5</v>
      </c>
      <c r="AJ257" s="140"/>
      <c r="AK257" s="146">
        <v>95048569.849999994</v>
      </c>
      <c r="AL257" s="146">
        <v>92317107.480000004</v>
      </c>
      <c r="AM257" s="140"/>
      <c r="AN257" s="146">
        <v>0</v>
      </c>
      <c r="AO257" s="146">
        <v>81611943.980000004</v>
      </c>
      <c r="AP257" s="148"/>
      <c r="AQ257" s="148"/>
      <c r="AR257" s="148"/>
      <c r="AS257" s="140"/>
      <c r="AT257" s="114"/>
    </row>
    <row r="258" spans="1:46" s="106" customFormat="1" ht="150" x14ac:dyDescent="0.3">
      <c r="A258" s="163" t="s">
        <v>489</v>
      </c>
      <c r="B258" s="161" t="s">
        <v>490</v>
      </c>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t="s">
        <v>500</v>
      </c>
      <c r="AD258" s="111" t="s">
        <v>465</v>
      </c>
      <c r="AE258" s="111" t="s">
        <v>132</v>
      </c>
      <c r="AF258" s="161" t="s">
        <v>74</v>
      </c>
      <c r="AG258" s="161" t="s">
        <v>74</v>
      </c>
      <c r="AH258" s="146">
        <v>0</v>
      </c>
      <c r="AI258" s="146">
        <v>87227253.5</v>
      </c>
      <c r="AJ258" s="140"/>
      <c r="AK258" s="146">
        <v>95048569.849999994</v>
      </c>
      <c r="AL258" s="146">
        <v>92317107.480000004</v>
      </c>
      <c r="AM258" s="140"/>
      <c r="AN258" s="146">
        <v>0</v>
      </c>
      <c r="AO258" s="146">
        <v>81611943.980000004</v>
      </c>
      <c r="AP258" s="148"/>
      <c r="AQ258" s="148"/>
      <c r="AR258" s="148"/>
      <c r="AS258" s="140"/>
      <c r="AT258" s="114"/>
    </row>
    <row r="259" spans="1:46" s="106" customFormat="1" ht="112.5" x14ac:dyDescent="0.3">
      <c r="A259" s="163" t="s">
        <v>489</v>
      </c>
      <c r="B259" s="161" t="s">
        <v>490</v>
      </c>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t="s">
        <v>167</v>
      </c>
      <c r="AD259" s="111" t="s">
        <v>68</v>
      </c>
      <c r="AE259" s="111" t="s">
        <v>132</v>
      </c>
      <c r="AF259" s="161" t="s">
        <v>74</v>
      </c>
      <c r="AG259" s="161" t="s">
        <v>74</v>
      </c>
      <c r="AH259" s="146">
        <v>0</v>
      </c>
      <c r="AI259" s="146">
        <v>87227253.5</v>
      </c>
      <c r="AJ259" s="140"/>
      <c r="AK259" s="146">
        <v>95048569.849999994</v>
      </c>
      <c r="AL259" s="146">
        <v>92317107.480000004</v>
      </c>
      <c r="AM259" s="140"/>
      <c r="AN259" s="146">
        <v>0</v>
      </c>
      <c r="AO259" s="146">
        <v>81611943.980000004</v>
      </c>
      <c r="AP259" s="148"/>
      <c r="AQ259" s="148"/>
      <c r="AR259" s="148"/>
      <c r="AS259" s="140"/>
      <c r="AT259" s="114"/>
    </row>
    <row r="260" spans="1:46" s="106" customFormat="1" ht="112.5" x14ac:dyDescent="0.3">
      <c r="A260" s="163" t="s">
        <v>489</v>
      </c>
      <c r="B260" s="161" t="s">
        <v>490</v>
      </c>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t="s">
        <v>331</v>
      </c>
      <c r="AD260" s="111" t="s">
        <v>68</v>
      </c>
      <c r="AE260" s="111" t="s">
        <v>332</v>
      </c>
      <c r="AF260" s="161" t="s">
        <v>74</v>
      </c>
      <c r="AG260" s="161" t="s">
        <v>74</v>
      </c>
      <c r="AH260" s="146">
        <v>0</v>
      </c>
      <c r="AI260" s="146">
        <v>87227253.5</v>
      </c>
      <c r="AJ260" s="140"/>
      <c r="AK260" s="146">
        <v>95048569.849999994</v>
      </c>
      <c r="AL260" s="146">
        <v>92317107.480000004</v>
      </c>
      <c r="AM260" s="140"/>
      <c r="AN260" s="146">
        <v>0</v>
      </c>
      <c r="AO260" s="146">
        <v>81611943.980000004</v>
      </c>
      <c r="AP260" s="148"/>
      <c r="AQ260" s="148"/>
      <c r="AR260" s="148"/>
      <c r="AS260" s="140"/>
      <c r="AT260" s="114"/>
    </row>
    <row r="261" spans="1:46" s="106" customFormat="1" ht="131.25" x14ac:dyDescent="0.3">
      <c r="A261" s="163" t="s">
        <v>489</v>
      </c>
      <c r="B261" s="161" t="s">
        <v>490</v>
      </c>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t="s">
        <v>382</v>
      </c>
      <c r="AD261" s="111" t="s">
        <v>383</v>
      </c>
      <c r="AE261" s="111" t="s">
        <v>384</v>
      </c>
      <c r="AF261" s="161" t="s">
        <v>74</v>
      </c>
      <c r="AG261" s="161" t="s">
        <v>74</v>
      </c>
      <c r="AH261" s="146">
        <v>0</v>
      </c>
      <c r="AI261" s="146">
        <v>87227253.5</v>
      </c>
      <c r="AJ261" s="141"/>
      <c r="AK261" s="146">
        <v>95048569.849999994</v>
      </c>
      <c r="AL261" s="146">
        <v>92317107.480000004</v>
      </c>
      <c r="AM261" s="141"/>
      <c r="AN261" s="146">
        <v>0</v>
      </c>
      <c r="AO261" s="146">
        <v>81611943.980000004</v>
      </c>
      <c r="AP261" s="149"/>
      <c r="AQ261" s="149"/>
      <c r="AR261" s="149"/>
      <c r="AS261" s="141"/>
      <c r="AT261" s="114"/>
    </row>
    <row r="262" spans="1:46" s="106" customFormat="1" ht="131.25" x14ac:dyDescent="0.3">
      <c r="A262" s="162" t="s">
        <v>501</v>
      </c>
      <c r="B262" s="161" t="s">
        <v>502</v>
      </c>
      <c r="C262" s="111" t="s">
        <v>1029</v>
      </c>
      <c r="D262" s="111" t="s">
        <v>68</v>
      </c>
      <c r="E262" s="111" t="s">
        <v>96</v>
      </c>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t="s">
        <v>70</v>
      </c>
      <c r="AD262" s="111" t="s">
        <v>503</v>
      </c>
      <c r="AE262" s="111" t="s">
        <v>72</v>
      </c>
      <c r="AF262" s="161" t="s">
        <v>1247</v>
      </c>
      <c r="AG262" s="161" t="s">
        <v>1248</v>
      </c>
      <c r="AH262" s="146">
        <v>94567687.799999997</v>
      </c>
      <c r="AI262" s="146">
        <v>90809169.849999994</v>
      </c>
      <c r="AJ262" s="139">
        <v>93340066.269999996</v>
      </c>
      <c r="AK262" s="146">
        <v>92850574.859999999</v>
      </c>
      <c r="AL262" s="146">
        <v>95255774.859999999</v>
      </c>
      <c r="AM262" s="139">
        <v>94173071.019999996</v>
      </c>
      <c r="AN262" s="146">
        <v>88465583.730000004</v>
      </c>
      <c r="AO262" s="146">
        <v>84708706.340000004</v>
      </c>
      <c r="AP262" s="147">
        <f>93340066.27-Лист6!D47</f>
        <v>92014162.269999996</v>
      </c>
      <c r="AQ262" s="147">
        <f>92850574.86-Лист6!E47</f>
        <v>91750574.859999999</v>
      </c>
      <c r="AR262" s="147">
        <f>95255774.86-Лист6!F47</f>
        <v>91750574.859999999</v>
      </c>
      <c r="AS262" s="139">
        <f>AM262-3505200</f>
        <v>90667871.019999996</v>
      </c>
      <c r="AT262" s="114"/>
    </row>
    <row r="263" spans="1:46" s="106" customFormat="1" ht="187.5" x14ac:dyDescent="0.3">
      <c r="A263" s="162" t="s">
        <v>501</v>
      </c>
      <c r="B263" s="161" t="s">
        <v>502</v>
      </c>
      <c r="C263" s="111" t="s">
        <v>286</v>
      </c>
      <c r="D263" s="111" t="s">
        <v>68</v>
      </c>
      <c r="E263" s="111" t="s">
        <v>288</v>
      </c>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7" t="s">
        <v>100</v>
      </c>
      <c r="AD263" s="111" t="s">
        <v>68</v>
      </c>
      <c r="AE263" s="111" t="s">
        <v>101</v>
      </c>
      <c r="AF263" s="161" t="s">
        <v>74</v>
      </c>
      <c r="AG263" s="161" t="s">
        <v>74</v>
      </c>
      <c r="AH263" s="146">
        <v>0</v>
      </c>
      <c r="AI263" s="146">
        <v>90809169.849999994</v>
      </c>
      <c r="AJ263" s="140"/>
      <c r="AK263" s="146">
        <v>92850574.859999999</v>
      </c>
      <c r="AL263" s="146">
        <v>95255774.859999999</v>
      </c>
      <c r="AM263" s="140"/>
      <c r="AN263" s="146">
        <v>0</v>
      </c>
      <c r="AO263" s="146">
        <v>84708706.340000004</v>
      </c>
      <c r="AP263" s="148"/>
      <c r="AQ263" s="148"/>
      <c r="AR263" s="148"/>
      <c r="AS263" s="140"/>
      <c r="AT263" s="114"/>
    </row>
    <row r="264" spans="1:46" s="106" customFormat="1" ht="150" x14ac:dyDescent="0.3">
      <c r="A264" s="162" t="s">
        <v>501</v>
      </c>
      <c r="B264" s="161" t="s">
        <v>502</v>
      </c>
      <c r="C264" s="111" t="s">
        <v>504</v>
      </c>
      <c r="D264" s="111" t="s">
        <v>505</v>
      </c>
      <c r="E264" s="111" t="s">
        <v>506</v>
      </c>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t="s">
        <v>296</v>
      </c>
      <c r="AD264" s="111" t="s">
        <v>68</v>
      </c>
      <c r="AE264" s="111" t="s">
        <v>297</v>
      </c>
      <c r="AF264" s="161" t="s">
        <v>74</v>
      </c>
      <c r="AG264" s="161" t="s">
        <v>74</v>
      </c>
      <c r="AH264" s="146">
        <v>0</v>
      </c>
      <c r="AI264" s="146">
        <v>90809169.849999994</v>
      </c>
      <c r="AJ264" s="140"/>
      <c r="AK264" s="146">
        <v>92850574.859999999</v>
      </c>
      <c r="AL264" s="146">
        <v>95255774.859999999</v>
      </c>
      <c r="AM264" s="140"/>
      <c r="AN264" s="146">
        <v>0</v>
      </c>
      <c r="AO264" s="146">
        <v>84708706.340000004</v>
      </c>
      <c r="AP264" s="148"/>
      <c r="AQ264" s="148"/>
      <c r="AR264" s="148"/>
      <c r="AS264" s="140"/>
      <c r="AT264" s="114"/>
    </row>
    <row r="265" spans="1:46" s="106" customFormat="1" ht="187.5" x14ac:dyDescent="0.3">
      <c r="A265" s="162" t="s">
        <v>501</v>
      </c>
      <c r="B265" s="161" t="s">
        <v>502</v>
      </c>
      <c r="C265" s="111" t="s">
        <v>64</v>
      </c>
      <c r="D265" s="111" t="s">
        <v>507</v>
      </c>
      <c r="E265" s="111" t="s">
        <v>66</v>
      </c>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t="s">
        <v>322</v>
      </c>
      <c r="AD265" s="111" t="s">
        <v>508</v>
      </c>
      <c r="AE265" s="111" t="s">
        <v>324</v>
      </c>
      <c r="AF265" s="161" t="s">
        <v>74</v>
      </c>
      <c r="AG265" s="161" t="s">
        <v>74</v>
      </c>
      <c r="AH265" s="146">
        <v>0</v>
      </c>
      <c r="AI265" s="146">
        <v>90809169.849999994</v>
      </c>
      <c r="AJ265" s="140"/>
      <c r="AK265" s="146">
        <v>92850574.859999999</v>
      </c>
      <c r="AL265" s="146">
        <v>95255774.859999999</v>
      </c>
      <c r="AM265" s="140"/>
      <c r="AN265" s="146">
        <v>0</v>
      </c>
      <c r="AO265" s="146">
        <v>84708706.340000004</v>
      </c>
      <c r="AP265" s="148"/>
      <c r="AQ265" s="148"/>
      <c r="AR265" s="148"/>
      <c r="AS265" s="140"/>
      <c r="AT265" s="114"/>
    </row>
    <row r="266" spans="1:46" s="106" customFormat="1" ht="281.25" x14ac:dyDescent="0.3">
      <c r="A266" s="162" t="s">
        <v>501</v>
      </c>
      <c r="B266" s="161" t="s">
        <v>502</v>
      </c>
      <c r="C266" s="111" t="s">
        <v>121</v>
      </c>
      <c r="D266" s="111" t="s">
        <v>68</v>
      </c>
      <c r="E266" s="111" t="s">
        <v>122</v>
      </c>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t="s">
        <v>500</v>
      </c>
      <c r="AD266" s="111" t="s">
        <v>465</v>
      </c>
      <c r="AE266" s="111" t="s">
        <v>132</v>
      </c>
      <c r="AF266" s="161" t="s">
        <v>74</v>
      </c>
      <c r="AG266" s="161" t="s">
        <v>74</v>
      </c>
      <c r="AH266" s="146">
        <v>0</v>
      </c>
      <c r="AI266" s="146">
        <v>90809169.849999994</v>
      </c>
      <c r="AJ266" s="140"/>
      <c r="AK266" s="146">
        <v>92850574.859999999</v>
      </c>
      <c r="AL266" s="146">
        <v>95255774.859999999</v>
      </c>
      <c r="AM266" s="140"/>
      <c r="AN266" s="146">
        <v>0</v>
      </c>
      <c r="AO266" s="146">
        <v>84708706.340000004</v>
      </c>
      <c r="AP266" s="148"/>
      <c r="AQ266" s="148"/>
      <c r="AR266" s="148"/>
      <c r="AS266" s="140"/>
      <c r="AT266" s="114"/>
    </row>
    <row r="267" spans="1:46" s="106" customFormat="1" ht="112.5" x14ac:dyDescent="0.3">
      <c r="A267" s="162" t="s">
        <v>501</v>
      </c>
      <c r="B267" s="161" t="s">
        <v>502</v>
      </c>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t="s">
        <v>331</v>
      </c>
      <c r="AD267" s="111" t="s">
        <v>68</v>
      </c>
      <c r="AE267" s="111" t="s">
        <v>332</v>
      </c>
      <c r="AF267" s="161" t="s">
        <v>74</v>
      </c>
      <c r="AG267" s="161" t="s">
        <v>74</v>
      </c>
      <c r="AH267" s="146">
        <v>0</v>
      </c>
      <c r="AI267" s="146">
        <v>90809169.849999994</v>
      </c>
      <c r="AJ267" s="140"/>
      <c r="AK267" s="146">
        <v>92850574.859999999</v>
      </c>
      <c r="AL267" s="146">
        <v>95255774.859999999</v>
      </c>
      <c r="AM267" s="140"/>
      <c r="AN267" s="146">
        <v>0</v>
      </c>
      <c r="AO267" s="146">
        <v>84708706.340000004</v>
      </c>
      <c r="AP267" s="148"/>
      <c r="AQ267" s="148"/>
      <c r="AR267" s="148"/>
      <c r="AS267" s="140"/>
      <c r="AT267" s="114"/>
    </row>
    <row r="268" spans="1:46" s="106" customFormat="1" ht="131.25" x14ac:dyDescent="0.3">
      <c r="A268" s="162" t="s">
        <v>501</v>
      </c>
      <c r="B268" s="161" t="s">
        <v>502</v>
      </c>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t="s">
        <v>382</v>
      </c>
      <c r="AD268" s="111" t="s">
        <v>383</v>
      </c>
      <c r="AE268" s="111" t="s">
        <v>384</v>
      </c>
      <c r="AF268" s="161" t="s">
        <v>74</v>
      </c>
      <c r="AG268" s="161" t="s">
        <v>74</v>
      </c>
      <c r="AH268" s="146">
        <v>0</v>
      </c>
      <c r="AI268" s="146">
        <v>90809169.849999994</v>
      </c>
      <c r="AJ268" s="141"/>
      <c r="AK268" s="146">
        <v>92850574.859999999</v>
      </c>
      <c r="AL268" s="146">
        <v>95255774.859999999</v>
      </c>
      <c r="AM268" s="141"/>
      <c r="AN268" s="146">
        <v>0</v>
      </c>
      <c r="AO268" s="146">
        <v>84708706.340000004</v>
      </c>
      <c r="AP268" s="149"/>
      <c r="AQ268" s="149"/>
      <c r="AR268" s="149"/>
      <c r="AS268" s="141"/>
      <c r="AT268" s="114"/>
    </row>
    <row r="269" spans="1:46" s="106" customFormat="1" ht="206.25" x14ac:dyDescent="0.3">
      <c r="A269" s="163" t="s">
        <v>509</v>
      </c>
      <c r="B269" s="161" t="s">
        <v>510</v>
      </c>
      <c r="C269" s="111" t="s">
        <v>282</v>
      </c>
      <c r="D269" s="111" t="s">
        <v>511</v>
      </c>
      <c r="E269" s="111" t="s">
        <v>284</v>
      </c>
      <c r="F269" s="111"/>
      <c r="G269" s="111"/>
      <c r="H269" s="111"/>
      <c r="I269" s="111"/>
      <c r="J269" s="111"/>
      <c r="K269" s="111"/>
      <c r="L269" s="111"/>
      <c r="M269" s="111"/>
      <c r="N269" s="111"/>
      <c r="O269" s="111"/>
      <c r="P269" s="111"/>
      <c r="Q269" s="111"/>
      <c r="R269" s="111"/>
      <c r="S269" s="111"/>
      <c r="T269" s="111"/>
      <c r="U269" s="111"/>
      <c r="V269" s="111"/>
      <c r="W269" s="111"/>
      <c r="X269" s="111"/>
      <c r="Y269" s="111"/>
      <c r="Z269" s="111" t="s">
        <v>512</v>
      </c>
      <c r="AA269" s="111" t="s">
        <v>68</v>
      </c>
      <c r="AB269" s="111" t="s">
        <v>69</v>
      </c>
      <c r="AC269" s="111" t="s">
        <v>70</v>
      </c>
      <c r="AD269" s="111" t="s">
        <v>513</v>
      </c>
      <c r="AE269" s="111" t="s">
        <v>72</v>
      </c>
      <c r="AF269" s="161" t="s">
        <v>1249</v>
      </c>
      <c r="AG269" s="161" t="s">
        <v>1250</v>
      </c>
      <c r="AH269" s="146">
        <v>70670567.650000006</v>
      </c>
      <c r="AI269" s="146">
        <v>66760859.909999996</v>
      </c>
      <c r="AJ269" s="139">
        <v>78013090.200000003</v>
      </c>
      <c r="AK269" s="146">
        <v>59206507.600000001</v>
      </c>
      <c r="AL269" s="146">
        <v>59206507.600000001</v>
      </c>
      <c r="AM269" s="139">
        <f>4475350+52850923.6</f>
        <v>57326273.600000001</v>
      </c>
      <c r="AN269" s="146">
        <v>70670567.650000006</v>
      </c>
      <c r="AO269" s="146">
        <v>66760859.909999996</v>
      </c>
      <c r="AP269" s="147">
        <v>78013090.200000003</v>
      </c>
      <c r="AQ269" s="147">
        <v>59206507.600000001</v>
      </c>
      <c r="AR269" s="147">
        <v>59206507.600000001</v>
      </c>
      <c r="AS269" s="139">
        <f>AM269</f>
        <v>57326273.600000001</v>
      </c>
      <c r="AT269" s="114"/>
    </row>
    <row r="270" spans="1:46" s="106" customFormat="1" ht="187.5" x14ac:dyDescent="0.3">
      <c r="A270" s="163" t="s">
        <v>509</v>
      </c>
      <c r="B270" s="161" t="s">
        <v>510</v>
      </c>
      <c r="C270" s="111" t="s">
        <v>515</v>
      </c>
      <c r="D270" s="111" t="s">
        <v>516</v>
      </c>
      <c r="E270" s="111" t="s">
        <v>80</v>
      </c>
      <c r="F270" s="111"/>
      <c r="G270" s="111"/>
      <c r="H270" s="111"/>
      <c r="I270" s="111"/>
      <c r="J270" s="111"/>
      <c r="K270" s="111"/>
      <c r="L270" s="111"/>
      <c r="M270" s="111"/>
      <c r="N270" s="111"/>
      <c r="O270" s="111"/>
      <c r="P270" s="111"/>
      <c r="Q270" s="111"/>
      <c r="R270" s="111"/>
      <c r="S270" s="111"/>
      <c r="T270" s="111"/>
      <c r="U270" s="111"/>
      <c r="V270" s="111"/>
      <c r="W270" s="111"/>
      <c r="X270" s="111"/>
      <c r="Y270" s="111"/>
      <c r="Z270" s="111" t="s">
        <v>291</v>
      </c>
      <c r="AA270" s="111" t="s">
        <v>68</v>
      </c>
      <c r="AB270" s="111" t="s">
        <v>69</v>
      </c>
      <c r="AC270" s="111" t="s">
        <v>517</v>
      </c>
      <c r="AD270" s="111" t="s">
        <v>68</v>
      </c>
      <c r="AE270" s="111" t="s">
        <v>467</v>
      </c>
      <c r="AF270" s="161" t="s">
        <v>74</v>
      </c>
      <c r="AG270" s="161" t="s">
        <v>74</v>
      </c>
      <c r="AH270" s="146">
        <v>0</v>
      </c>
      <c r="AI270" s="146">
        <v>66760859.909999996</v>
      </c>
      <c r="AJ270" s="140"/>
      <c r="AK270" s="146">
        <v>59206507.600000001</v>
      </c>
      <c r="AL270" s="146">
        <v>59206507.600000001</v>
      </c>
      <c r="AM270" s="140"/>
      <c r="AN270" s="146">
        <v>0</v>
      </c>
      <c r="AO270" s="146">
        <v>66760859.909999996</v>
      </c>
      <c r="AP270" s="148"/>
      <c r="AQ270" s="148"/>
      <c r="AR270" s="148"/>
      <c r="AS270" s="140"/>
      <c r="AT270" s="114"/>
    </row>
    <row r="271" spans="1:46" s="106" customFormat="1" ht="225" x14ac:dyDescent="0.3">
      <c r="A271" s="163" t="s">
        <v>509</v>
      </c>
      <c r="B271" s="161" t="s">
        <v>510</v>
      </c>
      <c r="C271" s="111" t="s">
        <v>64</v>
      </c>
      <c r="D271" s="111" t="s">
        <v>518</v>
      </c>
      <c r="E271" s="111" t="s">
        <v>66</v>
      </c>
      <c r="F271" s="111"/>
      <c r="G271" s="111"/>
      <c r="H271" s="111"/>
      <c r="I271" s="111"/>
      <c r="J271" s="111"/>
      <c r="K271" s="111"/>
      <c r="L271" s="111"/>
      <c r="M271" s="111"/>
      <c r="N271" s="111"/>
      <c r="O271" s="111"/>
      <c r="P271" s="111"/>
      <c r="Q271" s="111"/>
      <c r="R271" s="111"/>
      <c r="S271" s="111"/>
      <c r="T271" s="111"/>
      <c r="U271" s="111"/>
      <c r="V271" s="111"/>
      <c r="W271" s="111"/>
      <c r="X271" s="111"/>
      <c r="Y271" s="111"/>
      <c r="Z271" s="111" t="s">
        <v>295</v>
      </c>
      <c r="AA271" s="111" t="s">
        <v>68</v>
      </c>
      <c r="AB271" s="111" t="s">
        <v>69</v>
      </c>
      <c r="AC271" s="111" t="s">
        <v>519</v>
      </c>
      <c r="AD271" s="111" t="s">
        <v>196</v>
      </c>
      <c r="AE271" s="111" t="s">
        <v>69</v>
      </c>
      <c r="AF271" s="161" t="s">
        <v>74</v>
      </c>
      <c r="AG271" s="161" t="s">
        <v>74</v>
      </c>
      <c r="AH271" s="146">
        <v>0</v>
      </c>
      <c r="AI271" s="146">
        <v>66760859.909999996</v>
      </c>
      <c r="AJ271" s="140"/>
      <c r="AK271" s="146">
        <v>59206507.600000001</v>
      </c>
      <c r="AL271" s="146">
        <v>59206507.600000001</v>
      </c>
      <c r="AM271" s="140"/>
      <c r="AN271" s="146">
        <v>0</v>
      </c>
      <c r="AO271" s="146">
        <v>66760859.909999996</v>
      </c>
      <c r="AP271" s="148"/>
      <c r="AQ271" s="148"/>
      <c r="AR271" s="148"/>
      <c r="AS271" s="140"/>
      <c r="AT271" s="114"/>
    </row>
    <row r="272" spans="1:46" s="106" customFormat="1" ht="187.5" x14ac:dyDescent="0.3">
      <c r="A272" s="163" t="s">
        <v>509</v>
      </c>
      <c r="B272" s="161" t="s">
        <v>510</v>
      </c>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t="s">
        <v>305</v>
      </c>
      <c r="AA272" s="111" t="s">
        <v>68</v>
      </c>
      <c r="AB272" s="111" t="s">
        <v>306</v>
      </c>
      <c r="AC272" s="111" t="s">
        <v>520</v>
      </c>
      <c r="AD272" s="111" t="s">
        <v>68</v>
      </c>
      <c r="AE272" s="111" t="s">
        <v>521</v>
      </c>
      <c r="AF272" s="161" t="s">
        <v>74</v>
      </c>
      <c r="AG272" s="161" t="s">
        <v>74</v>
      </c>
      <c r="AH272" s="146">
        <v>0</v>
      </c>
      <c r="AI272" s="146">
        <v>66760859.909999996</v>
      </c>
      <c r="AJ272" s="140"/>
      <c r="AK272" s="146">
        <v>59206507.600000001</v>
      </c>
      <c r="AL272" s="146">
        <v>59206507.600000001</v>
      </c>
      <c r="AM272" s="140"/>
      <c r="AN272" s="146">
        <v>0</v>
      </c>
      <c r="AO272" s="146">
        <v>66760859.909999996</v>
      </c>
      <c r="AP272" s="148"/>
      <c r="AQ272" s="148"/>
      <c r="AR272" s="148"/>
      <c r="AS272" s="140"/>
      <c r="AT272" s="114"/>
    </row>
    <row r="273" spans="1:46" s="106" customFormat="1" ht="262.5" x14ac:dyDescent="0.3">
      <c r="A273" s="163" t="s">
        <v>509</v>
      </c>
      <c r="B273" s="161" t="s">
        <v>510</v>
      </c>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7" t="s">
        <v>522</v>
      </c>
      <c r="AA273" s="111" t="s">
        <v>68</v>
      </c>
      <c r="AB273" s="111" t="s">
        <v>523</v>
      </c>
      <c r="AC273" s="111" t="s">
        <v>328</v>
      </c>
      <c r="AD273" s="111" t="s">
        <v>68</v>
      </c>
      <c r="AE273" s="111" t="s">
        <v>329</v>
      </c>
      <c r="AF273" s="161" t="s">
        <v>74</v>
      </c>
      <c r="AG273" s="161" t="s">
        <v>74</v>
      </c>
      <c r="AH273" s="146">
        <v>0</v>
      </c>
      <c r="AI273" s="146">
        <v>66760859.909999996</v>
      </c>
      <c r="AJ273" s="140"/>
      <c r="AK273" s="146">
        <v>59206507.600000001</v>
      </c>
      <c r="AL273" s="146">
        <v>59206507.600000001</v>
      </c>
      <c r="AM273" s="140"/>
      <c r="AN273" s="146">
        <v>0</v>
      </c>
      <c r="AO273" s="146">
        <v>66760859.909999996</v>
      </c>
      <c r="AP273" s="148"/>
      <c r="AQ273" s="148"/>
      <c r="AR273" s="148"/>
      <c r="AS273" s="140"/>
      <c r="AT273" s="114"/>
    </row>
    <row r="274" spans="1:46" s="106" customFormat="1" ht="318.75" x14ac:dyDescent="0.3">
      <c r="A274" s="163" t="s">
        <v>509</v>
      </c>
      <c r="B274" s="161" t="s">
        <v>510</v>
      </c>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t="s">
        <v>308</v>
      </c>
      <c r="AA274" s="111" t="s">
        <v>309</v>
      </c>
      <c r="AB274" s="111" t="s">
        <v>310</v>
      </c>
      <c r="AC274" s="117" t="s">
        <v>524</v>
      </c>
      <c r="AD274" s="111" t="s">
        <v>68</v>
      </c>
      <c r="AE274" s="111" t="s">
        <v>525</v>
      </c>
      <c r="AF274" s="161" t="s">
        <v>74</v>
      </c>
      <c r="AG274" s="161" t="s">
        <v>74</v>
      </c>
      <c r="AH274" s="146">
        <v>0</v>
      </c>
      <c r="AI274" s="146">
        <v>66760859.909999996</v>
      </c>
      <c r="AJ274" s="140"/>
      <c r="AK274" s="146">
        <v>59206507.600000001</v>
      </c>
      <c r="AL274" s="146">
        <v>59206507.600000001</v>
      </c>
      <c r="AM274" s="140"/>
      <c r="AN274" s="146">
        <v>0</v>
      </c>
      <c r="AO274" s="146">
        <v>66760859.909999996</v>
      </c>
      <c r="AP274" s="148"/>
      <c r="AQ274" s="148"/>
      <c r="AR274" s="148"/>
      <c r="AS274" s="140"/>
      <c r="AT274" s="114"/>
    </row>
    <row r="275" spans="1:46" s="106" customFormat="1" ht="281.25" x14ac:dyDescent="0.3">
      <c r="A275" s="163" t="s">
        <v>509</v>
      </c>
      <c r="B275" s="161" t="s">
        <v>510</v>
      </c>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7" t="s">
        <v>526</v>
      </c>
      <c r="AD275" s="111" t="s">
        <v>68</v>
      </c>
      <c r="AE275" s="111" t="s">
        <v>527</v>
      </c>
      <c r="AF275" s="161" t="s">
        <v>74</v>
      </c>
      <c r="AG275" s="161" t="s">
        <v>74</v>
      </c>
      <c r="AH275" s="146">
        <v>0</v>
      </c>
      <c r="AI275" s="146">
        <v>66760859.909999996</v>
      </c>
      <c r="AJ275" s="140"/>
      <c r="AK275" s="146">
        <v>59206507.600000001</v>
      </c>
      <c r="AL275" s="146">
        <v>59206507.600000001</v>
      </c>
      <c r="AM275" s="140"/>
      <c r="AN275" s="146">
        <v>0</v>
      </c>
      <c r="AO275" s="146">
        <v>66760859.909999996</v>
      </c>
      <c r="AP275" s="148"/>
      <c r="AQ275" s="148"/>
      <c r="AR275" s="148"/>
      <c r="AS275" s="140"/>
      <c r="AT275" s="114"/>
    </row>
    <row r="276" spans="1:46" s="106" customFormat="1" ht="206.25" x14ac:dyDescent="0.3">
      <c r="A276" s="163" t="s">
        <v>509</v>
      </c>
      <c r="B276" s="161" t="s">
        <v>510</v>
      </c>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7" t="s">
        <v>528</v>
      </c>
      <c r="AD276" s="111" t="s">
        <v>68</v>
      </c>
      <c r="AE276" s="111" t="s">
        <v>529</v>
      </c>
      <c r="AF276" s="161" t="s">
        <v>74</v>
      </c>
      <c r="AG276" s="161" t="s">
        <v>74</v>
      </c>
      <c r="AH276" s="146">
        <v>0</v>
      </c>
      <c r="AI276" s="146">
        <v>66760859.909999996</v>
      </c>
      <c r="AJ276" s="140"/>
      <c r="AK276" s="146">
        <v>59206507.600000001</v>
      </c>
      <c r="AL276" s="146">
        <v>59206507.600000001</v>
      </c>
      <c r="AM276" s="140"/>
      <c r="AN276" s="146">
        <v>0</v>
      </c>
      <c r="AO276" s="146">
        <v>66760859.909999996</v>
      </c>
      <c r="AP276" s="148"/>
      <c r="AQ276" s="148"/>
      <c r="AR276" s="148"/>
      <c r="AS276" s="140"/>
      <c r="AT276" s="114"/>
    </row>
    <row r="277" spans="1:46" s="106" customFormat="1" ht="243.75" x14ac:dyDescent="0.3">
      <c r="A277" s="163" t="s">
        <v>509</v>
      </c>
      <c r="B277" s="161" t="s">
        <v>510</v>
      </c>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7" t="s">
        <v>530</v>
      </c>
      <c r="AD277" s="111" t="s">
        <v>68</v>
      </c>
      <c r="AE277" s="111" t="s">
        <v>525</v>
      </c>
      <c r="AF277" s="161" t="s">
        <v>74</v>
      </c>
      <c r="AG277" s="161" t="s">
        <v>74</v>
      </c>
      <c r="AH277" s="146">
        <v>0</v>
      </c>
      <c r="AI277" s="146">
        <v>66760859.909999996</v>
      </c>
      <c r="AJ277" s="140"/>
      <c r="AK277" s="146">
        <v>59206507.600000001</v>
      </c>
      <c r="AL277" s="146">
        <v>59206507.600000001</v>
      </c>
      <c r="AM277" s="140"/>
      <c r="AN277" s="146">
        <v>0</v>
      </c>
      <c r="AO277" s="146">
        <v>66760859.909999996</v>
      </c>
      <c r="AP277" s="148"/>
      <c r="AQ277" s="148"/>
      <c r="AR277" s="148"/>
      <c r="AS277" s="140"/>
      <c r="AT277" s="114"/>
    </row>
    <row r="278" spans="1:46" s="106" customFormat="1" ht="206.25" x14ac:dyDescent="0.3">
      <c r="A278" s="163" t="s">
        <v>509</v>
      </c>
      <c r="B278" s="161" t="s">
        <v>510</v>
      </c>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7" t="s">
        <v>531</v>
      </c>
      <c r="AD278" s="111" t="s">
        <v>68</v>
      </c>
      <c r="AE278" s="111" t="s">
        <v>532</v>
      </c>
      <c r="AF278" s="161" t="s">
        <v>74</v>
      </c>
      <c r="AG278" s="161" t="s">
        <v>74</v>
      </c>
      <c r="AH278" s="146">
        <v>0</v>
      </c>
      <c r="AI278" s="146">
        <v>66760859.909999996</v>
      </c>
      <c r="AJ278" s="141"/>
      <c r="AK278" s="146">
        <v>59206507.600000001</v>
      </c>
      <c r="AL278" s="146">
        <v>59206507.600000001</v>
      </c>
      <c r="AM278" s="141"/>
      <c r="AN278" s="146">
        <v>0</v>
      </c>
      <c r="AO278" s="146">
        <v>66760859.909999996</v>
      </c>
      <c r="AP278" s="149"/>
      <c r="AQ278" s="149"/>
      <c r="AR278" s="149"/>
      <c r="AS278" s="141"/>
      <c r="AT278" s="114"/>
    </row>
    <row r="279" spans="1:46" s="106" customFormat="1" ht="243.75" x14ac:dyDescent="0.3">
      <c r="A279" s="162" t="s">
        <v>533</v>
      </c>
      <c r="B279" s="161" t="s">
        <v>534</v>
      </c>
      <c r="C279" s="111" t="s">
        <v>1029</v>
      </c>
      <c r="D279" s="111" t="s">
        <v>68</v>
      </c>
      <c r="E279" s="111" t="s">
        <v>96</v>
      </c>
      <c r="F279" s="111"/>
      <c r="G279" s="111"/>
      <c r="H279" s="111"/>
      <c r="I279" s="111"/>
      <c r="J279" s="111"/>
      <c r="K279" s="111"/>
      <c r="L279" s="111"/>
      <c r="M279" s="111"/>
      <c r="N279" s="111"/>
      <c r="O279" s="111"/>
      <c r="P279" s="111"/>
      <c r="Q279" s="111"/>
      <c r="R279" s="111"/>
      <c r="S279" s="111"/>
      <c r="T279" s="111"/>
      <c r="U279" s="111"/>
      <c r="V279" s="111"/>
      <c r="W279" s="111" t="s">
        <v>535</v>
      </c>
      <c r="X279" s="111" t="s">
        <v>536</v>
      </c>
      <c r="Y279" s="111" t="s">
        <v>537</v>
      </c>
      <c r="Z279" s="111" t="s">
        <v>174</v>
      </c>
      <c r="AA279" s="111" t="s">
        <v>68</v>
      </c>
      <c r="AB279" s="111" t="s">
        <v>69</v>
      </c>
      <c r="AC279" s="111" t="s">
        <v>70</v>
      </c>
      <c r="AD279" s="111" t="s">
        <v>538</v>
      </c>
      <c r="AE279" s="111" t="s">
        <v>72</v>
      </c>
      <c r="AF279" s="161" t="s">
        <v>1251</v>
      </c>
      <c r="AG279" s="161" t="s">
        <v>1252</v>
      </c>
      <c r="AH279" s="146">
        <v>294958358.42000002</v>
      </c>
      <c r="AI279" s="146">
        <v>291298064.62</v>
      </c>
      <c r="AJ279" s="139">
        <v>321563341.92000002</v>
      </c>
      <c r="AK279" s="146">
        <v>303676305.91000003</v>
      </c>
      <c r="AL279" s="146">
        <v>304145015.92000002</v>
      </c>
      <c r="AM279" s="139">
        <v>278345311.16000003</v>
      </c>
      <c r="AN279" s="146">
        <v>294012615.55000001</v>
      </c>
      <c r="AO279" s="146">
        <v>290352321.75</v>
      </c>
      <c r="AP279" s="147">
        <f>321563341.92-Лист6!D48</f>
        <v>316792277.41000003</v>
      </c>
      <c r="AQ279" s="147">
        <v>303676305.91000003</v>
      </c>
      <c r="AR279" s="147">
        <v>304145015.92000002</v>
      </c>
      <c r="AS279" s="139">
        <f>AM279</f>
        <v>278345311.16000003</v>
      </c>
      <c r="AT279" s="114"/>
    </row>
    <row r="280" spans="1:46" s="106" customFormat="1" ht="281.25" x14ac:dyDescent="0.3">
      <c r="A280" s="162" t="s">
        <v>533</v>
      </c>
      <c r="B280" s="161" t="s">
        <v>534</v>
      </c>
      <c r="C280" s="111" t="s">
        <v>102</v>
      </c>
      <c r="D280" s="111" t="s">
        <v>68</v>
      </c>
      <c r="E280" s="111" t="s">
        <v>104</v>
      </c>
      <c r="F280" s="111"/>
      <c r="G280" s="111"/>
      <c r="H280" s="111"/>
      <c r="I280" s="111"/>
      <c r="J280" s="111"/>
      <c r="K280" s="111"/>
      <c r="L280" s="111"/>
      <c r="M280" s="111"/>
      <c r="N280" s="111"/>
      <c r="O280" s="111"/>
      <c r="P280" s="111"/>
      <c r="Q280" s="111"/>
      <c r="R280" s="111"/>
      <c r="S280" s="111"/>
      <c r="T280" s="111"/>
      <c r="U280" s="111"/>
      <c r="V280" s="111"/>
      <c r="W280" s="111" t="s">
        <v>89</v>
      </c>
      <c r="X280" s="111" t="s">
        <v>90</v>
      </c>
      <c r="Y280" s="111" t="s">
        <v>91</v>
      </c>
      <c r="Z280" s="111" t="s">
        <v>295</v>
      </c>
      <c r="AA280" s="111" t="s">
        <v>68</v>
      </c>
      <c r="AB280" s="111" t="s">
        <v>69</v>
      </c>
      <c r="AC280" s="117" t="s">
        <v>105</v>
      </c>
      <c r="AD280" s="111" t="s">
        <v>68</v>
      </c>
      <c r="AE280" s="111" t="s">
        <v>106</v>
      </c>
      <c r="AF280" s="161" t="s">
        <v>74</v>
      </c>
      <c r="AG280" s="161" t="s">
        <v>74</v>
      </c>
      <c r="AH280" s="146">
        <v>0</v>
      </c>
      <c r="AI280" s="146">
        <v>291298064.62</v>
      </c>
      <c r="AJ280" s="140"/>
      <c r="AK280" s="146">
        <v>303676305.91000003</v>
      </c>
      <c r="AL280" s="146">
        <v>304145015.92000002</v>
      </c>
      <c r="AM280" s="140"/>
      <c r="AN280" s="146">
        <v>0</v>
      </c>
      <c r="AO280" s="146">
        <v>290352321.75</v>
      </c>
      <c r="AP280" s="148"/>
      <c r="AQ280" s="148"/>
      <c r="AR280" s="148"/>
      <c r="AS280" s="140"/>
      <c r="AT280" s="114"/>
    </row>
    <row r="281" spans="1:46" s="106" customFormat="1" ht="300" x14ac:dyDescent="0.3">
      <c r="A281" s="162" t="s">
        <v>533</v>
      </c>
      <c r="B281" s="161" t="s">
        <v>534</v>
      </c>
      <c r="C281" s="111" t="s">
        <v>289</v>
      </c>
      <c r="D281" s="111" t="s">
        <v>68</v>
      </c>
      <c r="E281" s="111" t="s">
        <v>290</v>
      </c>
      <c r="F281" s="111"/>
      <c r="G281" s="111"/>
      <c r="H281" s="111"/>
      <c r="I281" s="111"/>
      <c r="J281" s="111"/>
      <c r="K281" s="111"/>
      <c r="L281" s="111"/>
      <c r="M281" s="111"/>
      <c r="N281" s="111"/>
      <c r="O281" s="111"/>
      <c r="P281" s="111"/>
      <c r="Q281" s="111"/>
      <c r="R281" s="111"/>
      <c r="S281" s="111"/>
      <c r="T281" s="111"/>
      <c r="U281" s="111"/>
      <c r="V281" s="111"/>
      <c r="W281" s="111"/>
      <c r="X281" s="111"/>
      <c r="Y281" s="111"/>
      <c r="Z281" s="117" t="s">
        <v>92</v>
      </c>
      <c r="AA281" s="111" t="s">
        <v>68</v>
      </c>
      <c r="AB281" s="111" t="s">
        <v>80</v>
      </c>
      <c r="AC281" s="111" t="s">
        <v>109</v>
      </c>
      <c r="AD281" s="111" t="s">
        <v>220</v>
      </c>
      <c r="AE281" s="111" t="s">
        <v>111</v>
      </c>
      <c r="AF281" s="161" t="s">
        <v>74</v>
      </c>
      <c r="AG281" s="161" t="s">
        <v>74</v>
      </c>
      <c r="AH281" s="146">
        <v>0</v>
      </c>
      <c r="AI281" s="146">
        <v>291298064.62</v>
      </c>
      <c r="AJ281" s="140"/>
      <c r="AK281" s="146">
        <v>303676305.91000003</v>
      </c>
      <c r="AL281" s="146">
        <v>304145015.92000002</v>
      </c>
      <c r="AM281" s="140"/>
      <c r="AN281" s="146">
        <v>0</v>
      </c>
      <c r="AO281" s="146">
        <v>290352321.75</v>
      </c>
      <c r="AP281" s="148"/>
      <c r="AQ281" s="148"/>
      <c r="AR281" s="148"/>
      <c r="AS281" s="140"/>
      <c r="AT281" s="114"/>
    </row>
    <row r="282" spans="1:46" s="106" customFormat="1" ht="206.25" x14ac:dyDescent="0.3">
      <c r="A282" s="162" t="s">
        <v>533</v>
      </c>
      <c r="B282" s="161" t="s">
        <v>534</v>
      </c>
      <c r="C282" s="111" t="s">
        <v>64</v>
      </c>
      <c r="D282" s="111" t="s">
        <v>539</v>
      </c>
      <c r="E282" s="111" t="s">
        <v>66</v>
      </c>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7" t="s">
        <v>118</v>
      </c>
      <c r="AD282" s="111" t="s">
        <v>119</v>
      </c>
      <c r="AE282" s="111" t="s">
        <v>120</v>
      </c>
      <c r="AF282" s="161" t="s">
        <v>74</v>
      </c>
      <c r="AG282" s="161" t="s">
        <v>74</v>
      </c>
      <c r="AH282" s="146">
        <v>0</v>
      </c>
      <c r="AI282" s="146">
        <v>291298064.62</v>
      </c>
      <c r="AJ282" s="140"/>
      <c r="AK282" s="146">
        <v>303676305.91000003</v>
      </c>
      <c r="AL282" s="146">
        <v>304145015.92000002</v>
      </c>
      <c r="AM282" s="140"/>
      <c r="AN282" s="146">
        <v>0</v>
      </c>
      <c r="AO282" s="146">
        <v>290352321.75</v>
      </c>
      <c r="AP282" s="148"/>
      <c r="AQ282" s="148"/>
      <c r="AR282" s="148"/>
      <c r="AS282" s="140"/>
      <c r="AT282" s="114"/>
    </row>
    <row r="283" spans="1:46" s="106" customFormat="1" ht="281.25" x14ac:dyDescent="0.3">
      <c r="A283" s="162" t="s">
        <v>533</v>
      </c>
      <c r="B283" s="161" t="s">
        <v>534</v>
      </c>
      <c r="C283" s="111" t="s">
        <v>121</v>
      </c>
      <c r="D283" s="111" t="s">
        <v>68</v>
      </c>
      <c r="E283" s="111" t="s">
        <v>122</v>
      </c>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t="s">
        <v>296</v>
      </c>
      <c r="AD283" s="111" t="s">
        <v>68</v>
      </c>
      <c r="AE283" s="111" t="s">
        <v>297</v>
      </c>
      <c r="AF283" s="161" t="s">
        <v>74</v>
      </c>
      <c r="AG283" s="161" t="s">
        <v>74</v>
      </c>
      <c r="AH283" s="146">
        <v>0</v>
      </c>
      <c r="AI283" s="146">
        <v>291298064.62</v>
      </c>
      <c r="AJ283" s="140"/>
      <c r="AK283" s="146">
        <v>303676305.91000003</v>
      </c>
      <c r="AL283" s="146">
        <v>304145015.92000002</v>
      </c>
      <c r="AM283" s="140"/>
      <c r="AN283" s="146">
        <v>0</v>
      </c>
      <c r="AO283" s="146">
        <v>290352321.75</v>
      </c>
      <c r="AP283" s="148"/>
      <c r="AQ283" s="148"/>
      <c r="AR283" s="148"/>
      <c r="AS283" s="140"/>
      <c r="AT283" s="114"/>
    </row>
    <row r="284" spans="1:46" s="106" customFormat="1" ht="150" x14ac:dyDescent="0.3">
      <c r="A284" s="162" t="s">
        <v>533</v>
      </c>
      <c r="B284" s="161" t="s">
        <v>534</v>
      </c>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t="s">
        <v>123</v>
      </c>
      <c r="AD284" s="111" t="s">
        <v>119</v>
      </c>
      <c r="AE284" s="111" t="s">
        <v>124</v>
      </c>
      <c r="AF284" s="161" t="s">
        <v>74</v>
      </c>
      <c r="AG284" s="161" t="s">
        <v>74</v>
      </c>
      <c r="AH284" s="146">
        <v>0</v>
      </c>
      <c r="AI284" s="146">
        <v>291298064.62</v>
      </c>
      <c r="AJ284" s="140"/>
      <c r="AK284" s="146">
        <v>303676305.91000003</v>
      </c>
      <c r="AL284" s="146">
        <v>304145015.92000002</v>
      </c>
      <c r="AM284" s="140"/>
      <c r="AN284" s="146">
        <v>0</v>
      </c>
      <c r="AO284" s="146">
        <v>290352321.75</v>
      </c>
      <c r="AP284" s="148"/>
      <c r="AQ284" s="148"/>
      <c r="AR284" s="148"/>
      <c r="AS284" s="140"/>
      <c r="AT284" s="114"/>
    </row>
    <row r="285" spans="1:46" s="106" customFormat="1" ht="187.5" x14ac:dyDescent="0.3">
      <c r="A285" s="162" t="s">
        <v>533</v>
      </c>
      <c r="B285" s="161" t="s">
        <v>534</v>
      </c>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7" t="s">
        <v>127</v>
      </c>
      <c r="AD285" s="111" t="s">
        <v>68</v>
      </c>
      <c r="AE285" s="111" t="s">
        <v>128</v>
      </c>
      <c r="AF285" s="161" t="s">
        <v>74</v>
      </c>
      <c r="AG285" s="161" t="s">
        <v>74</v>
      </c>
      <c r="AH285" s="146">
        <v>0</v>
      </c>
      <c r="AI285" s="146">
        <v>291298064.62</v>
      </c>
      <c r="AJ285" s="140"/>
      <c r="AK285" s="146">
        <v>303676305.91000003</v>
      </c>
      <c r="AL285" s="146">
        <v>304145015.92000002</v>
      </c>
      <c r="AM285" s="140"/>
      <c r="AN285" s="146">
        <v>0</v>
      </c>
      <c r="AO285" s="146">
        <v>290352321.75</v>
      </c>
      <c r="AP285" s="148"/>
      <c r="AQ285" s="148"/>
      <c r="AR285" s="148"/>
      <c r="AS285" s="140"/>
      <c r="AT285" s="114"/>
    </row>
    <row r="286" spans="1:46" s="106" customFormat="1" ht="243.75" x14ac:dyDescent="0.3">
      <c r="A286" s="162" t="s">
        <v>533</v>
      </c>
      <c r="B286" s="161" t="s">
        <v>534</v>
      </c>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7" t="s">
        <v>129</v>
      </c>
      <c r="AD286" s="111" t="s">
        <v>68</v>
      </c>
      <c r="AE286" s="111" t="s">
        <v>130</v>
      </c>
      <c r="AF286" s="161" t="s">
        <v>74</v>
      </c>
      <c r="AG286" s="161" t="s">
        <v>74</v>
      </c>
      <c r="AH286" s="146">
        <v>0</v>
      </c>
      <c r="AI286" s="146">
        <v>291298064.62</v>
      </c>
      <c r="AJ286" s="140"/>
      <c r="AK286" s="146">
        <v>303676305.91000003</v>
      </c>
      <c r="AL286" s="146">
        <v>304145015.92000002</v>
      </c>
      <c r="AM286" s="140"/>
      <c r="AN286" s="146">
        <v>0</v>
      </c>
      <c r="AO286" s="146">
        <v>290352321.75</v>
      </c>
      <c r="AP286" s="148"/>
      <c r="AQ286" s="148"/>
      <c r="AR286" s="148"/>
      <c r="AS286" s="140"/>
      <c r="AT286" s="114"/>
    </row>
    <row r="287" spans="1:46" s="106" customFormat="1" ht="93.75" x14ac:dyDescent="0.3">
      <c r="A287" s="162" t="s">
        <v>533</v>
      </c>
      <c r="B287" s="161" t="s">
        <v>534</v>
      </c>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t="s">
        <v>322</v>
      </c>
      <c r="AD287" s="111" t="s">
        <v>540</v>
      </c>
      <c r="AE287" s="111" t="s">
        <v>324</v>
      </c>
      <c r="AF287" s="161" t="s">
        <v>74</v>
      </c>
      <c r="AG287" s="161" t="s">
        <v>74</v>
      </c>
      <c r="AH287" s="146">
        <v>0</v>
      </c>
      <c r="AI287" s="146">
        <v>291298064.62</v>
      </c>
      <c r="AJ287" s="140"/>
      <c r="AK287" s="146">
        <v>303676305.91000003</v>
      </c>
      <c r="AL287" s="146">
        <v>304145015.92000002</v>
      </c>
      <c r="AM287" s="140"/>
      <c r="AN287" s="146">
        <v>0</v>
      </c>
      <c r="AO287" s="146">
        <v>290352321.75</v>
      </c>
      <c r="AP287" s="148"/>
      <c r="AQ287" s="148"/>
      <c r="AR287" s="148"/>
      <c r="AS287" s="140"/>
      <c r="AT287" s="114"/>
    </row>
    <row r="288" spans="1:46" s="106" customFormat="1" ht="93.75" x14ac:dyDescent="0.3">
      <c r="A288" s="162" t="s">
        <v>533</v>
      </c>
      <c r="B288" s="161" t="s">
        <v>534</v>
      </c>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t="s">
        <v>416</v>
      </c>
      <c r="AD288" s="111" t="s">
        <v>68</v>
      </c>
      <c r="AE288" s="111" t="s">
        <v>132</v>
      </c>
      <c r="AF288" s="161" t="s">
        <v>74</v>
      </c>
      <c r="AG288" s="161" t="s">
        <v>74</v>
      </c>
      <c r="AH288" s="146">
        <v>0</v>
      </c>
      <c r="AI288" s="146">
        <v>291298064.62</v>
      </c>
      <c r="AJ288" s="140"/>
      <c r="AK288" s="146">
        <v>303676305.91000003</v>
      </c>
      <c r="AL288" s="146">
        <v>304145015.92000002</v>
      </c>
      <c r="AM288" s="140"/>
      <c r="AN288" s="146">
        <v>0</v>
      </c>
      <c r="AO288" s="146">
        <v>290352321.75</v>
      </c>
      <c r="AP288" s="148"/>
      <c r="AQ288" s="148"/>
      <c r="AR288" s="148"/>
      <c r="AS288" s="140"/>
      <c r="AT288" s="114"/>
    </row>
    <row r="289" spans="1:46" s="106" customFormat="1" ht="112.5" x14ac:dyDescent="0.3">
      <c r="A289" s="162" t="s">
        <v>533</v>
      </c>
      <c r="B289" s="161" t="s">
        <v>534</v>
      </c>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t="s">
        <v>131</v>
      </c>
      <c r="AD289" s="111" t="s">
        <v>68</v>
      </c>
      <c r="AE289" s="111" t="s">
        <v>132</v>
      </c>
      <c r="AF289" s="161" t="s">
        <v>74</v>
      </c>
      <c r="AG289" s="161" t="s">
        <v>74</v>
      </c>
      <c r="AH289" s="146">
        <v>0</v>
      </c>
      <c r="AI289" s="146">
        <v>291298064.62</v>
      </c>
      <c r="AJ289" s="140"/>
      <c r="AK289" s="146">
        <v>303676305.91000003</v>
      </c>
      <c r="AL289" s="146">
        <v>304145015.92000002</v>
      </c>
      <c r="AM289" s="140"/>
      <c r="AN289" s="146">
        <v>0</v>
      </c>
      <c r="AO289" s="146">
        <v>290352321.75</v>
      </c>
      <c r="AP289" s="148"/>
      <c r="AQ289" s="148"/>
      <c r="AR289" s="148"/>
      <c r="AS289" s="140"/>
      <c r="AT289" s="114"/>
    </row>
    <row r="290" spans="1:46" s="106" customFormat="1" ht="112.5" x14ac:dyDescent="0.3">
      <c r="A290" s="162" t="s">
        <v>533</v>
      </c>
      <c r="B290" s="161" t="s">
        <v>534</v>
      </c>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t="s">
        <v>519</v>
      </c>
      <c r="AD290" s="111" t="s">
        <v>68</v>
      </c>
      <c r="AE290" s="111" t="s">
        <v>69</v>
      </c>
      <c r="AF290" s="161" t="s">
        <v>74</v>
      </c>
      <c r="AG290" s="161" t="s">
        <v>74</v>
      </c>
      <c r="AH290" s="146">
        <v>0</v>
      </c>
      <c r="AI290" s="146">
        <v>291298064.62</v>
      </c>
      <c r="AJ290" s="140"/>
      <c r="AK290" s="146">
        <v>303676305.91000003</v>
      </c>
      <c r="AL290" s="146">
        <v>304145015.92000002</v>
      </c>
      <c r="AM290" s="140"/>
      <c r="AN290" s="146">
        <v>0</v>
      </c>
      <c r="AO290" s="146">
        <v>290352321.75</v>
      </c>
      <c r="AP290" s="148"/>
      <c r="AQ290" s="148"/>
      <c r="AR290" s="148"/>
      <c r="AS290" s="140"/>
      <c r="AT290" s="114"/>
    </row>
    <row r="291" spans="1:46" s="106" customFormat="1" ht="112.5" x14ac:dyDescent="0.3">
      <c r="A291" s="162" t="s">
        <v>533</v>
      </c>
      <c r="B291" s="161" t="s">
        <v>534</v>
      </c>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t="s">
        <v>328</v>
      </c>
      <c r="AD291" s="111" t="s">
        <v>68</v>
      </c>
      <c r="AE291" s="111" t="s">
        <v>329</v>
      </c>
      <c r="AF291" s="161" t="s">
        <v>74</v>
      </c>
      <c r="AG291" s="161" t="s">
        <v>74</v>
      </c>
      <c r="AH291" s="146">
        <v>0</v>
      </c>
      <c r="AI291" s="146">
        <v>291298064.62</v>
      </c>
      <c r="AJ291" s="140"/>
      <c r="AK291" s="146">
        <v>303676305.91000003</v>
      </c>
      <c r="AL291" s="146">
        <v>304145015.92000002</v>
      </c>
      <c r="AM291" s="140"/>
      <c r="AN291" s="146">
        <v>0</v>
      </c>
      <c r="AO291" s="146">
        <v>290352321.75</v>
      </c>
      <c r="AP291" s="148"/>
      <c r="AQ291" s="148"/>
      <c r="AR291" s="148"/>
      <c r="AS291" s="140"/>
      <c r="AT291" s="114"/>
    </row>
    <row r="292" spans="1:46" s="106" customFormat="1" ht="93.75" x14ac:dyDescent="0.3">
      <c r="A292" s="162" t="s">
        <v>533</v>
      </c>
      <c r="B292" s="161" t="s">
        <v>534</v>
      </c>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t="s">
        <v>381</v>
      </c>
      <c r="AD292" s="111" t="s">
        <v>68</v>
      </c>
      <c r="AE292" s="111" t="s">
        <v>132</v>
      </c>
      <c r="AF292" s="161" t="s">
        <v>74</v>
      </c>
      <c r="AG292" s="161" t="s">
        <v>74</v>
      </c>
      <c r="AH292" s="146">
        <v>0</v>
      </c>
      <c r="AI292" s="146">
        <v>291298064.62</v>
      </c>
      <c r="AJ292" s="140"/>
      <c r="AK292" s="146">
        <v>303676305.91000003</v>
      </c>
      <c r="AL292" s="146">
        <v>304145015.92000002</v>
      </c>
      <c r="AM292" s="140"/>
      <c r="AN292" s="146">
        <v>0</v>
      </c>
      <c r="AO292" s="146">
        <v>290352321.75</v>
      </c>
      <c r="AP292" s="148"/>
      <c r="AQ292" s="148"/>
      <c r="AR292" s="148"/>
      <c r="AS292" s="140"/>
      <c r="AT292" s="114"/>
    </row>
    <row r="293" spans="1:46" s="106" customFormat="1" ht="112.5" x14ac:dyDescent="0.3">
      <c r="A293" s="162" t="s">
        <v>533</v>
      </c>
      <c r="B293" s="161" t="s">
        <v>534</v>
      </c>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t="s">
        <v>331</v>
      </c>
      <c r="AD293" s="111" t="s">
        <v>68</v>
      </c>
      <c r="AE293" s="111" t="s">
        <v>332</v>
      </c>
      <c r="AF293" s="161" t="s">
        <v>74</v>
      </c>
      <c r="AG293" s="161" t="s">
        <v>74</v>
      </c>
      <c r="AH293" s="146">
        <v>0</v>
      </c>
      <c r="AI293" s="146">
        <v>291298064.62</v>
      </c>
      <c r="AJ293" s="140"/>
      <c r="AK293" s="146">
        <v>303676305.91000003</v>
      </c>
      <c r="AL293" s="146">
        <v>304145015.92000002</v>
      </c>
      <c r="AM293" s="140"/>
      <c r="AN293" s="146">
        <v>0</v>
      </c>
      <c r="AO293" s="146">
        <v>290352321.75</v>
      </c>
      <c r="AP293" s="148"/>
      <c r="AQ293" s="148"/>
      <c r="AR293" s="148"/>
      <c r="AS293" s="140"/>
      <c r="AT293" s="114"/>
    </row>
    <row r="294" spans="1:46" s="106" customFormat="1" ht="168.75" x14ac:dyDescent="0.3">
      <c r="A294" s="162" t="s">
        <v>533</v>
      </c>
      <c r="B294" s="161" t="s">
        <v>534</v>
      </c>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t="s">
        <v>333</v>
      </c>
      <c r="AD294" s="111" t="s">
        <v>68</v>
      </c>
      <c r="AE294" s="111" t="s">
        <v>334</v>
      </c>
      <c r="AF294" s="161" t="s">
        <v>74</v>
      </c>
      <c r="AG294" s="161" t="s">
        <v>74</v>
      </c>
      <c r="AH294" s="146">
        <v>0</v>
      </c>
      <c r="AI294" s="146">
        <v>291298064.62</v>
      </c>
      <c r="AJ294" s="141"/>
      <c r="AK294" s="146">
        <v>303676305.91000003</v>
      </c>
      <c r="AL294" s="146">
        <v>304145015.92000002</v>
      </c>
      <c r="AM294" s="141"/>
      <c r="AN294" s="146">
        <v>0</v>
      </c>
      <c r="AO294" s="146">
        <v>290352321.75</v>
      </c>
      <c r="AP294" s="149"/>
      <c r="AQ294" s="149"/>
      <c r="AR294" s="149"/>
      <c r="AS294" s="141"/>
      <c r="AT294" s="114"/>
    </row>
    <row r="295" spans="1:46" s="106" customFormat="1" ht="243.75" x14ac:dyDescent="0.3">
      <c r="A295" s="162" t="s">
        <v>541</v>
      </c>
      <c r="B295" s="161" t="s">
        <v>542</v>
      </c>
      <c r="C295" s="111" t="s">
        <v>64</v>
      </c>
      <c r="D295" s="111" t="s">
        <v>543</v>
      </c>
      <c r="E295" s="111" t="s">
        <v>66</v>
      </c>
      <c r="F295" s="111"/>
      <c r="G295" s="111"/>
      <c r="H295" s="111"/>
      <c r="I295" s="111"/>
      <c r="J295" s="111"/>
      <c r="K295" s="111"/>
      <c r="L295" s="111"/>
      <c r="M295" s="111"/>
      <c r="N295" s="111"/>
      <c r="O295" s="111"/>
      <c r="P295" s="111"/>
      <c r="Q295" s="111"/>
      <c r="R295" s="111"/>
      <c r="S295" s="111"/>
      <c r="T295" s="111"/>
      <c r="U295" s="111"/>
      <c r="V295" s="111"/>
      <c r="W295" s="111"/>
      <c r="X295" s="111"/>
      <c r="Y295" s="111"/>
      <c r="Z295" s="111" t="s">
        <v>174</v>
      </c>
      <c r="AA295" s="111" t="s">
        <v>68</v>
      </c>
      <c r="AB295" s="111" t="s">
        <v>69</v>
      </c>
      <c r="AC295" s="111" t="s">
        <v>70</v>
      </c>
      <c r="AD295" s="111" t="s">
        <v>544</v>
      </c>
      <c r="AE295" s="111" t="s">
        <v>72</v>
      </c>
      <c r="AF295" s="161" t="s">
        <v>1247</v>
      </c>
      <c r="AG295" s="161" t="s">
        <v>919</v>
      </c>
      <c r="AH295" s="146">
        <v>8108950</v>
      </c>
      <c r="AI295" s="146">
        <v>5520069</v>
      </c>
      <c r="AJ295" s="146">
        <v>6638932.1900000004</v>
      </c>
      <c r="AK295" s="146">
        <v>2782216</v>
      </c>
      <c r="AL295" s="146">
        <v>2782216</v>
      </c>
      <c r="AM295" s="139">
        <v>2782216</v>
      </c>
      <c r="AN295" s="146">
        <v>3567300</v>
      </c>
      <c r="AO295" s="146">
        <v>3567299</v>
      </c>
      <c r="AP295" s="147">
        <f>6838932.19-Лист6!D49</f>
        <v>3622932.1900000004</v>
      </c>
      <c r="AQ295" s="147">
        <v>2782216</v>
      </c>
      <c r="AR295" s="147">
        <v>2782216</v>
      </c>
      <c r="AS295" s="139">
        <f>AM295</f>
        <v>2782216</v>
      </c>
      <c r="AT295" s="114"/>
    </row>
    <row r="296" spans="1:46" s="106" customFormat="1" ht="131.25" x14ac:dyDescent="0.3">
      <c r="A296" s="162" t="s">
        <v>541</v>
      </c>
      <c r="B296" s="161" t="s">
        <v>542</v>
      </c>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t="s">
        <v>133</v>
      </c>
      <c r="AD296" s="111" t="s">
        <v>68</v>
      </c>
      <c r="AE296" s="111" t="s">
        <v>132</v>
      </c>
      <c r="AF296" s="161" t="s">
        <v>74</v>
      </c>
      <c r="AG296" s="161" t="s">
        <v>74</v>
      </c>
      <c r="AH296" s="146">
        <v>0</v>
      </c>
      <c r="AI296" s="146">
        <v>5520069</v>
      </c>
      <c r="AJ296" s="146">
        <v>6838932.1900000004</v>
      </c>
      <c r="AK296" s="146">
        <v>2782216</v>
      </c>
      <c r="AL296" s="146">
        <v>2782216</v>
      </c>
      <c r="AM296" s="141"/>
      <c r="AN296" s="146">
        <v>0</v>
      </c>
      <c r="AO296" s="146">
        <v>3567299</v>
      </c>
      <c r="AP296" s="149"/>
      <c r="AQ296" s="149"/>
      <c r="AR296" s="149"/>
      <c r="AS296" s="141"/>
      <c r="AT296" s="114"/>
    </row>
    <row r="297" spans="1:46" s="106" customFormat="1" ht="243.75" x14ac:dyDescent="0.3">
      <c r="A297" s="118" t="s">
        <v>545</v>
      </c>
      <c r="B297" s="111" t="s">
        <v>546</v>
      </c>
      <c r="C297" s="111" t="s">
        <v>59</v>
      </c>
      <c r="D297" s="111" t="s">
        <v>59</v>
      </c>
      <c r="E297" s="111" t="s">
        <v>59</v>
      </c>
      <c r="F297" s="111" t="s">
        <v>59</v>
      </c>
      <c r="G297" s="111" t="s">
        <v>59</v>
      </c>
      <c r="H297" s="111" t="s">
        <v>59</v>
      </c>
      <c r="I297" s="111" t="s">
        <v>59</v>
      </c>
      <c r="J297" s="111" t="s">
        <v>59</v>
      </c>
      <c r="K297" s="111" t="s">
        <v>59</v>
      </c>
      <c r="L297" s="111" t="s">
        <v>59</v>
      </c>
      <c r="M297" s="111" t="s">
        <v>59</v>
      </c>
      <c r="N297" s="111" t="s">
        <v>59</v>
      </c>
      <c r="O297" s="111" t="s">
        <v>59</v>
      </c>
      <c r="P297" s="111" t="s">
        <v>59</v>
      </c>
      <c r="Q297" s="111" t="s">
        <v>59</v>
      </c>
      <c r="R297" s="111" t="s">
        <v>59</v>
      </c>
      <c r="S297" s="111" t="s">
        <v>59</v>
      </c>
      <c r="T297" s="111" t="s">
        <v>59</v>
      </c>
      <c r="U297" s="111" t="s">
        <v>59</v>
      </c>
      <c r="V297" s="111" t="s">
        <v>59</v>
      </c>
      <c r="W297" s="111" t="s">
        <v>59</v>
      </c>
      <c r="X297" s="111" t="s">
        <v>59</v>
      </c>
      <c r="Y297" s="111" t="s">
        <v>59</v>
      </c>
      <c r="Z297" s="111" t="s">
        <v>59</v>
      </c>
      <c r="AA297" s="111" t="s">
        <v>59</v>
      </c>
      <c r="AB297" s="111" t="s">
        <v>59</v>
      </c>
      <c r="AC297" s="111" t="s">
        <v>59</v>
      </c>
      <c r="AD297" s="111" t="s">
        <v>59</v>
      </c>
      <c r="AE297" s="111" t="s">
        <v>59</v>
      </c>
      <c r="AF297" s="111" t="s">
        <v>59</v>
      </c>
      <c r="AG297" s="111" t="s">
        <v>59</v>
      </c>
      <c r="AH297" s="112">
        <v>2378848860.1999998</v>
      </c>
      <c r="AI297" s="112">
        <v>2218018760.9200001</v>
      </c>
      <c r="AJ297" s="112">
        <v>2457379587.5599999</v>
      </c>
      <c r="AK297" s="112">
        <v>2464559681.48</v>
      </c>
      <c r="AL297" s="112">
        <v>2442687937.04</v>
      </c>
      <c r="AM297" s="112">
        <v>2781746631.5</v>
      </c>
      <c r="AN297" s="112">
        <v>2245008102.9400001</v>
      </c>
      <c r="AO297" s="112">
        <v>2146736378.4200001</v>
      </c>
      <c r="AP297" s="113">
        <v>2440616314.5599999</v>
      </c>
      <c r="AQ297" s="113">
        <v>2431839698.48</v>
      </c>
      <c r="AR297" s="113">
        <v>2432118514.5900002</v>
      </c>
      <c r="AS297" s="112">
        <f>SUM(AS299:AS374)</f>
        <v>2777449639.2999992</v>
      </c>
      <c r="AT297" s="114"/>
    </row>
    <row r="298" spans="1:46" s="106" customFormat="1" ht="18.75" x14ac:dyDescent="0.3">
      <c r="A298" s="110" t="s">
        <v>60</v>
      </c>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c r="AG298" s="111"/>
      <c r="AH298" s="115"/>
      <c r="AI298" s="115"/>
      <c r="AJ298" s="115"/>
      <c r="AK298" s="115"/>
      <c r="AL298" s="115"/>
      <c r="AM298" s="115"/>
      <c r="AN298" s="115"/>
      <c r="AO298" s="115"/>
      <c r="AP298" s="116"/>
      <c r="AQ298" s="116"/>
      <c r="AR298" s="116"/>
      <c r="AS298" s="115"/>
      <c r="AT298" s="114"/>
    </row>
    <row r="299" spans="1:46" s="106" customFormat="1" ht="300" x14ac:dyDescent="0.3">
      <c r="A299" s="162" t="s">
        <v>547</v>
      </c>
      <c r="B299" s="161" t="s">
        <v>548</v>
      </c>
      <c r="C299" s="111" t="s">
        <v>1029</v>
      </c>
      <c r="D299" s="111" t="s">
        <v>68</v>
      </c>
      <c r="E299" s="111" t="s">
        <v>96</v>
      </c>
      <c r="F299" s="111"/>
      <c r="G299" s="111"/>
      <c r="H299" s="111"/>
      <c r="I299" s="111"/>
      <c r="J299" s="111"/>
      <c r="K299" s="111"/>
      <c r="L299" s="111"/>
      <c r="M299" s="111"/>
      <c r="N299" s="111"/>
      <c r="O299" s="111"/>
      <c r="P299" s="111"/>
      <c r="Q299" s="111"/>
      <c r="R299" s="111"/>
      <c r="S299" s="111"/>
      <c r="T299" s="111"/>
      <c r="U299" s="111"/>
      <c r="V299" s="111"/>
      <c r="W299" s="117" t="s">
        <v>549</v>
      </c>
      <c r="X299" s="111" t="s">
        <v>550</v>
      </c>
      <c r="Y299" s="111" t="s">
        <v>551</v>
      </c>
      <c r="Z299" s="117" t="s">
        <v>92</v>
      </c>
      <c r="AA299" s="111" t="s">
        <v>68</v>
      </c>
      <c r="AB299" s="111" t="s">
        <v>80</v>
      </c>
      <c r="AC299" s="111" t="s">
        <v>70</v>
      </c>
      <c r="AD299" s="111" t="s">
        <v>552</v>
      </c>
      <c r="AE299" s="111" t="s">
        <v>72</v>
      </c>
      <c r="AF299" s="161" t="s">
        <v>1253</v>
      </c>
      <c r="AG299" s="161" t="s">
        <v>1254</v>
      </c>
      <c r="AH299" s="146">
        <v>899461520.00999999</v>
      </c>
      <c r="AI299" s="146">
        <v>789986540.47000003</v>
      </c>
      <c r="AJ299" s="139">
        <v>945626964.88999999</v>
      </c>
      <c r="AK299" s="146">
        <v>932809604.09000003</v>
      </c>
      <c r="AL299" s="146">
        <v>933819369.01999998</v>
      </c>
      <c r="AM299" s="139">
        <f>315400885.97+922814875.72+245983838.14</f>
        <v>1484199599.8299999</v>
      </c>
      <c r="AN299" s="146">
        <v>899461520.00999999</v>
      </c>
      <c r="AO299" s="146">
        <v>789986540.47000003</v>
      </c>
      <c r="AP299" s="147">
        <v>945626964.88999999</v>
      </c>
      <c r="AQ299" s="147">
        <v>932809604.09000003</v>
      </c>
      <c r="AR299" s="147">
        <v>933819369.01999998</v>
      </c>
      <c r="AS299" s="139">
        <f>AM299</f>
        <v>1484199599.8299999</v>
      </c>
      <c r="AT299" s="114"/>
    </row>
    <row r="300" spans="1:46" s="106" customFormat="1" ht="150" x14ac:dyDescent="0.3">
      <c r="A300" s="162" t="s">
        <v>547</v>
      </c>
      <c r="B300" s="161" t="s">
        <v>548</v>
      </c>
      <c r="C300" s="111" t="s">
        <v>102</v>
      </c>
      <c r="D300" s="111" t="s">
        <v>553</v>
      </c>
      <c r="E300" s="111" t="s">
        <v>104</v>
      </c>
      <c r="F300" s="111"/>
      <c r="G300" s="111"/>
      <c r="H300" s="111"/>
      <c r="I300" s="111"/>
      <c r="J300" s="111"/>
      <c r="K300" s="111"/>
      <c r="L300" s="111"/>
      <c r="M300" s="111"/>
      <c r="N300" s="111"/>
      <c r="O300" s="111"/>
      <c r="P300" s="111"/>
      <c r="Q300" s="111"/>
      <c r="R300" s="111"/>
      <c r="S300" s="111"/>
      <c r="T300" s="111"/>
      <c r="U300" s="111"/>
      <c r="V300" s="111"/>
      <c r="W300" s="111" t="s">
        <v>89</v>
      </c>
      <c r="X300" s="111" t="s">
        <v>554</v>
      </c>
      <c r="Y300" s="111" t="s">
        <v>91</v>
      </c>
      <c r="Z300" s="111"/>
      <c r="AA300" s="111"/>
      <c r="AB300" s="111"/>
      <c r="AC300" s="111" t="s">
        <v>555</v>
      </c>
      <c r="AD300" s="111" t="s">
        <v>556</v>
      </c>
      <c r="AE300" s="111" t="s">
        <v>111</v>
      </c>
      <c r="AF300" s="161" t="s">
        <v>74</v>
      </c>
      <c r="AG300" s="161" t="s">
        <v>74</v>
      </c>
      <c r="AH300" s="146">
        <v>0</v>
      </c>
      <c r="AI300" s="146">
        <v>789986540.47000003</v>
      </c>
      <c r="AJ300" s="140"/>
      <c r="AK300" s="146">
        <v>932772202.88</v>
      </c>
      <c r="AL300" s="146">
        <v>933781967.80999994</v>
      </c>
      <c r="AM300" s="140"/>
      <c r="AN300" s="146">
        <v>0</v>
      </c>
      <c r="AO300" s="146">
        <v>789986540.47000003</v>
      </c>
      <c r="AP300" s="148"/>
      <c r="AQ300" s="148"/>
      <c r="AR300" s="148"/>
      <c r="AS300" s="140"/>
      <c r="AT300" s="114"/>
    </row>
    <row r="301" spans="1:46" s="106" customFormat="1" ht="131.25" x14ac:dyDescent="0.3">
      <c r="A301" s="162" t="s">
        <v>547</v>
      </c>
      <c r="B301" s="161" t="s">
        <v>548</v>
      </c>
      <c r="C301" s="111" t="s">
        <v>286</v>
      </c>
      <c r="D301" s="111" t="s">
        <v>557</v>
      </c>
      <c r="E301" s="111" t="s">
        <v>288</v>
      </c>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t="s">
        <v>75</v>
      </c>
      <c r="AD301" s="111" t="s">
        <v>76</v>
      </c>
      <c r="AE301" s="111" t="s">
        <v>77</v>
      </c>
      <c r="AF301" s="161" t="s">
        <v>74</v>
      </c>
      <c r="AG301" s="161" t="s">
        <v>74</v>
      </c>
      <c r="AH301" s="146">
        <v>0</v>
      </c>
      <c r="AI301" s="146">
        <v>789986540.47000003</v>
      </c>
      <c r="AJ301" s="140"/>
      <c r="AK301" s="146">
        <v>932772202.88</v>
      </c>
      <c r="AL301" s="146">
        <v>933781967.80999994</v>
      </c>
      <c r="AM301" s="140"/>
      <c r="AN301" s="146">
        <v>0</v>
      </c>
      <c r="AO301" s="146">
        <v>789986540.47000003</v>
      </c>
      <c r="AP301" s="148"/>
      <c r="AQ301" s="148"/>
      <c r="AR301" s="148"/>
      <c r="AS301" s="140"/>
      <c r="AT301" s="114"/>
    </row>
    <row r="302" spans="1:46" s="106" customFormat="1" ht="262.5" x14ac:dyDescent="0.3">
      <c r="A302" s="162" t="s">
        <v>547</v>
      </c>
      <c r="B302" s="161" t="s">
        <v>548</v>
      </c>
      <c r="C302" s="111" t="s">
        <v>558</v>
      </c>
      <c r="D302" s="111" t="s">
        <v>68</v>
      </c>
      <c r="E302" s="111" t="s">
        <v>559</v>
      </c>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7" t="s">
        <v>100</v>
      </c>
      <c r="AD302" s="111" t="s">
        <v>560</v>
      </c>
      <c r="AE302" s="111" t="s">
        <v>101</v>
      </c>
      <c r="AF302" s="161" t="s">
        <v>74</v>
      </c>
      <c r="AG302" s="161" t="s">
        <v>74</v>
      </c>
      <c r="AH302" s="146">
        <v>0</v>
      </c>
      <c r="AI302" s="146">
        <v>789986540.47000003</v>
      </c>
      <c r="AJ302" s="140"/>
      <c r="AK302" s="146">
        <v>932772202.88</v>
      </c>
      <c r="AL302" s="146">
        <v>933781967.80999994</v>
      </c>
      <c r="AM302" s="140"/>
      <c r="AN302" s="146">
        <v>0</v>
      </c>
      <c r="AO302" s="146">
        <v>789986540.47000003</v>
      </c>
      <c r="AP302" s="148"/>
      <c r="AQ302" s="148"/>
      <c r="AR302" s="148"/>
      <c r="AS302" s="140"/>
      <c r="AT302" s="114"/>
    </row>
    <row r="303" spans="1:46" s="106" customFormat="1" ht="281.25" x14ac:dyDescent="0.3">
      <c r="A303" s="162" t="s">
        <v>547</v>
      </c>
      <c r="B303" s="161" t="s">
        <v>548</v>
      </c>
      <c r="C303" s="111" t="s">
        <v>64</v>
      </c>
      <c r="D303" s="111" t="s">
        <v>561</v>
      </c>
      <c r="E303" s="111" t="s">
        <v>66</v>
      </c>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7" t="s">
        <v>105</v>
      </c>
      <c r="AD303" s="111" t="s">
        <v>562</v>
      </c>
      <c r="AE303" s="111" t="s">
        <v>106</v>
      </c>
      <c r="AF303" s="161" t="s">
        <v>74</v>
      </c>
      <c r="AG303" s="161" t="s">
        <v>74</v>
      </c>
      <c r="AH303" s="146">
        <v>0</v>
      </c>
      <c r="AI303" s="146">
        <v>789986540.47000003</v>
      </c>
      <c r="AJ303" s="140"/>
      <c r="AK303" s="146">
        <v>932772202.88</v>
      </c>
      <c r="AL303" s="146">
        <v>933781967.80999994</v>
      </c>
      <c r="AM303" s="140"/>
      <c r="AN303" s="146">
        <v>0</v>
      </c>
      <c r="AO303" s="146">
        <v>789986540.47000003</v>
      </c>
      <c r="AP303" s="148"/>
      <c r="AQ303" s="148"/>
      <c r="AR303" s="148"/>
      <c r="AS303" s="140"/>
      <c r="AT303" s="114"/>
    </row>
    <row r="304" spans="1:46" s="106" customFormat="1" ht="281.25" x14ac:dyDescent="0.3">
      <c r="A304" s="162" t="s">
        <v>547</v>
      </c>
      <c r="B304" s="161" t="s">
        <v>548</v>
      </c>
      <c r="C304" s="111" t="s">
        <v>121</v>
      </c>
      <c r="D304" s="111" t="s">
        <v>68</v>
      </c>
      <c r="E304" s="111" t="s">
        <v>122</v>
      </c>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t="s">
        <v>563</v>
      </c>
      <c r="AD304" s="111" t="s">
        <v>564</v>
      </c>
      <c r="AE304" s="111" t="s">
        <v>565</v>
      </c>
      <c r="AF304" s="161" t="s">
        <v>74</v>
      </c>
      <c r="AG304" s="161" t="s">
        <v>74</v>
      </c>
      <c r="AH304" s="146">
        <v>0</v>
      </c>
      <c r="AI304" s="146">
        <v>789986540.47000003</v>
      </c>
      <c r="AJ304" s="140"/>
      <c r="AK304" s="146">
        <v>932772202.88</v>
      </c>
      <c r="AL304" s="146">
        <v>933781967.80999994</v>
      </c>
      <c r="AM304" s="140"/>
      <c r="AN304" s="146">
        <v>0</v>
      </c>
      <c r="AO304" s="146">
        <v>789986540.47000003</v>
      </c>
      <c r="AP304" s="148"/>
      <c r="AQ304" s="148"/>
      <c r="AR304" s="148"/>
      <c r="AS304" s="140"/>
      <c r="AT304" s="114"/>
    </row>
    <row r="305" spans="1:46" s="106" customFormat="1" ht="131.25" x14ac:dyDescent="0.3">
      <c r="A305" s="162" t="s">
        <v>547</v>
      </c>
      <c r="B305" s="161" t="s">
        <v>548</v>
      </c>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t="s">
        <v>109</v>
      </c>
      <c r="AD305" s="111" t="s">
        <v>566</v>
      </c>
      <c r="AE305" s="111" t="s">
        <v>111</v>
      </c>
      <c r="AF305" s="161" t="s">
        <v>74</v>
      </c>
      <c r="AG305" s="161" t="s">
        <v>74</v>
      </c>
      <c r="AH305" s="146">
        <v>0</v>
      </c>
      <c r="AI305" s="146">
        <v>789986540.47000003</v>
      </c>
      <c r="AJ305" s="140"/>
      <c r="AK305" s="146">
        <v>932772202.88</v>
      </c>
      <c r="AL305" s="146">
        <v>933781967.80999994</v>
      </c>
      <c r="AM305" s="140"/>
      <c r="AN305" s="146">
        <v>0</v>
      </c>
      <c r="AO305" s="146">
        <v>789986540.47000003</v>
      </c>
      <c r="AP305" s="148"/>
      <c r="AQ305" s="148"/>
      <c r="AR305" s="148"/>
      <c r="AS305" s="140"/>
      <c r="AT305" s="114"/>
    </row>
    <row r="306" spans="1:46" s="106" customFormat="1" ht="206.25" x14ac:dyDescent="0.3">
      <c r="A306" s="162" t="s">
        <v>547</v>
      </c>
      <c r="B306" s="161" t="s">
        <v>548</v>
      </c>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7" t="s">
        <v>118</v>
      </c>
      <c r="AD306" s="111" t="s">
        <v>407</v>
      </c>
      <c r="AE306" s="111" t="s">
        <v>120</v>
      </c>
      <c r="AF306" s="161" t="s">
        <v>74</v>
      </c>
      <c r="AG306" s="161" t="s">
        <v>74</v>
      </c>
      <c r="AH306" s="146">
        <v>0</v>
      </c>
      <c r="AI306" s="146">
        <v>789986540.47000003</v>
      </c>
      <c r="AJ306" s="140"/>
      <c r="AK306" s="146">
        <v>932772202.88</v>
      </c>
      <c r="AL306" s="146">
        <v>933781967.80999994</v>
      </c>
      <c r="AM306" s="140"/>
      <c r="AN306" s="146">
        <v>0</v>
      </c>
      <c r="AO306" s="146">
        <v>789986540.47000003</v>
      </c>
      <c r="AP306" s="148"/>
      <c r="AQ306" s="148"/>
      <c r="AR306" s="148"/>
      <c r="AS306" s="140"/>
      <c r="AT306" s="114"/>
    </row>
    <row r="307" spans="1:46" s="106" customFormat="1" ht="75" x14ac:dyDescent="0.3">
      <c r="A307" s="162" t="s">
        <v>547</v>
      </c>
      <c r="B307" s="161" t="s">
        <v>548</v>
      </c>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t="s">
        <v>567</v>
      </c>
      <c r="AD307" s="111" t="s">
        <v>568</v>
      </c>
      <c r="AE307" s="111" t="s">
        <v>569</v>
      </c>
      <c r="AF307" s="161" t="s">
        <v>74</v>
      </c>
      <c r="AG307" s="161" t="s">
        <v>74</v>
      </c>
      <c r="AH307" s="146">
        <v>0</v>
      </c>
      <c r="AI307" s="146">
        <v>789986540.47000003</v>
      </c>
      <c r="AJ307" s="140"/>
      <c r="AK307" s="146">
        <v>932772202.88</v>
      </c>
      <c r="AL307" s="146">
        <v>933781967.80999994</v>
      </c>
      <c r="AM307" s="140"/>
      <c r="AN307" s="146">
        <v>0</v>
      </c>
      <c r="AO307" s="146">
        <v>789986540.47000003</v>
      </c>
      <c r="AP307" s="148"/>
      <c r="AQ307" s="148"/>
      <c r="AR307" s="148"/>
      <c r="AS307" s="140"/>
      <c r="AT307" s="114"/>
    </row>
    <row r="308" spans="1:46" s="106" customFormat="1" ht="112.5" x14ac:dyDescent="0.3">
      <c r="A308" s="162" t="s">
        <v>547</v>
      </c>
      <c r="B308" s="161" t="s">
        <v>548</v>
      </c>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t="s">
        <v>302</v>
      </c>
      <c r="AD308" s="111" t="s">
        <v>570</v>
      </c>
      <c r="AE308" s="111" t="s">
        <v>303</v>
      </c>
      <c r="AF308" s="161" t="s">
        <v>74</v>
      </c>
      <c r="AG308" s="161" t="s">
        <v>74</v>
      </c>
      <c r="AH308" s="146">
        <v>0</v>
      </c>
      <c r="AI308" s="146">
        <v>789986540.47000003</v>
      </c>
      <c r="AJ308" s="140"/>
      <c r="AK308" s="146">
        <v>932772202.88</v>
      </c>
      <c r="AL308" s="146">
        <v>933781967.80999994</v>
      </c>
      <c r="AM308" s="140"/>
      <c r="AN308" s="146">
        <v>0</v>
      </c>
      <c r="AO308" s="146">
        <v>789986540.47000003</v>
      </c>
      <c r="AP308" s="148"/>
      <c r="AQ308" s="148"/>
      <c r="AR308" s="148"/>
      <c r="AS308" s="140"/>
      <c r="AT308" s="114"/>
    </row>
    <row r="309" spans="1:46" s="106" customFormat="1" ht="93.75" x14ac:dyDescent="0.3">
      <c r="A309" s="162" t="s">
        <v>547</v>
      </c>
      <c r="B309" s="161" t="s">
        <v>548</v>
      </c>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t="s">
        <v>571</v>
      </c>
      <c r="AD309" s="111" t="s">
        <v>572</v>
      </c>
      <c r="AE309" s="111" t="s">
        <v>573</v>
      </c>
      <c r="AF309" s="161" t="s">
        <v>74</v>
      </c>
      <c r="AG309" s="161" t="s">
        <v>74</v>
      </c>
      <c r="AH309" s="146">
        <v>0</v>
      </c>
      <c r="AI309" s="146">
        <v>789986540.47000003</v>
      </c>
      <c r="AJ309" s="140"/>
      <c r="AK309" s="146">
        <v>932772202.88</v>
      </c>
      <c r="AL309" s="146">
        <v>933781967.80999994</v>
      </c>
      <c r="AM309" s="140"/>
      <c r="AN309" s="146">
        <v>0</v>
      </c>
      <c r="AO309" s="146">
        <v>789986540.47000003</v>
      </c>
      <c r="AP309" s="148"/>
      <c r="AQ309" s="148"/>
      <c r="AR309" s="148"/>
      <c r="AS309" s="140"/>
      <c r="AT309" s="114"/>
    </row>
    <row r="310" spans="1:46" s="106" customFormat="1" ht="150" x14ac:dyDescent="0.3">
      <c r="A310" s="162" t="s">
        <v>547</v>
      </c>
      <c r="B310" s="161" t="s">
        <v>548</v>
      </c>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t="s">
        <v>123</v>
      </c>
      <c r="AD310" s="111" t="s">
        <v>407</v>
      </c>
      <c r="AE310" s="111" t="s">
        <v>124</v>
      </c>
      <c r="AF310" s="161" t="s">
        <v>74</v>
      </c>
      <c r="AG310" s="161" t="s">
        <v>74</v>
      </c>
      <c r="AH310" s="146">
        <v>0</v>
      </c>
      <c r="AI310" s="146">
        <v>789986540.47000003</v>
      </c>
      <c r="AJ310" s="140"/>
      <c r="AK310" s="146">
        <v>932772202.88</v>
      </c>
      <c r="AL310" s="146">
        <v>933781967.80999994</v>
      </c>
      <c r="AM310" s="140"/>
      <c r="AN310" s="146">
        <v>0</v>
      </c>
      <c r="AO310" s="146">
        <v>789986540.47000003</v>
      </c>
      <c r="AP310" s="148"/>
      <c r="AQ310" s="148"/>
      <c r="AR310" s="148"/>
      <c r="AS310" s="140"/>
      <c r="AT310" s="114"/>
    </row>
    <row r="311" spans="1:46" s="106" customFormat="1" ht="112.5" x14ac:dyDescent="0.3">
      <c r="A311" s="162" t="s">
        <v>547</v>
      </c>
      <c r="B311" s="161" t="s">
        <v>548</v>
      </c>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t="s">
        <v>574</v>
      </c>
      <c r="AD311" s="111" t="s">
        <v>165</v>
      </c>
      <c r="AE311" s="111" t="s">
        <v>575</v>
      </c>
      <c r="AF311" s="161" t="s">
        <v>74</v>
      </c>
      <c r="AG311" s="161" t="s">
        <v>74</v>
      </c>
      <c r="AH311" s="146">
        <v>0</v>
      </c>
      <c r="AI311" s="146">
        <v>789986540.47000003</v>
      </c>
      <c r="AJ311" s="140"/>
      <c r="AK311" s="146">
        <v>932772202.88</v>
      </c>
      <c r="AL311" s="146">
        <v>933781967.80999994</v>
      </c>
      <c r="AM311" s="140"/>
      <c r="AN311" s="146">
        <v>0</v>
      </c>
      <c r="AO311" s="146">
        <v>789986540.47000003</v>
      </c>
      <c r="AP311" s="148"/>
      <c r="AQ311" s="148"/>
      <c r="AR311" s="148"/>
      <c r="AS311" s="140"/>
      <c r="AT311" s="114"/>
    </row>
    <row r="312" spans="1:46" s="106" customFormat="1" ht="150" x14ac:dyDescent="0.3">
      <c r="A312" s="162" t="s">
        <v>547</v>
      </c>
      <c r="B312" s="161" t="s">
        <v>548</v>
      </c>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t="s">
        <v>576</v>
      </c>
      <c r="AD312" s="111" t="s">
        <v>577</v>
      </c>
      <c r="AE312" s="111" t="s">
        <v>578</v>
      </c>
      <c r="AF312" s="161" t="s">
        <v>74</v>
      </c>
      <c r="AG312" s="161" t="s">
        <v>74</v>
      </c>
      <c r="AH312" s="146">
        <v>0</v>
      </c>
      <c r="AI312" s="146">
        <v>789986540.47000003</v>
      </c>
      <c r="AJ312" s="140"/>
      <c r="AK312" s="146">
        <v>932772202.88</v>
      </c>
      <c r="AL312" s="146">
        <v>933781967.80999994</v>
      </c>
      <c r="AM312" s="140"/>
      <c r="AN312" s="146">
        <v>0</v>
      </c>
      <c r="AO312" s="146">
        <v>789986540.47000003</v>
      </c>
      <c r="AP312" s="148"/>
      <c r="AQ312" s="148"/>
      <c r="AR312" s="148"/>
      <c r="AS312" s="140"/>
      <c r="AT312" s="114"/>
    </row>
    <row r="313" spans="1:46" s="106" customFormat="1" ht="206.25" x14ac:dyDescent="0.3">
      <c r="A313" s="162" t="s">
        <v>547</v>
      </c>
      <c r="B313" s="161" t="s">
        <v>548</v>
      </c>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7" t="s">
        <v>579</v>
      </c>
      <c r="AD313" s="111" t="s">
        <v>68</v>
      </c>
      <c r="AE313" s="111" t="s">
        <v>580</v>
      </c>
      <c r="AF313" s="161" t="s">
        <v>74</v>
      </c>
      <c r="AG313" s="161" t="s">
        <v>74</v>
      </c>
      <c r="AH313" s="146">
        <v>0</v>
      </c>
      <c r="AI313" s="146">
        <v>789986540.47000003</v>
      </c>
      <c r="AJ313" s="140"/>
      <c r="AK313" s="146">
        <v>932772202.88</v>
      </c>
      <c r="AL313" s="146">
        <v>933781967.80999994</v>
      </c>
      <c r="AM313" s="140"/>
      <c r="AN313" s="146">
        <v>0</v>
      </c>
      <c r="AO313" s="146">
        <v>789986540.47000003</v>
      </c>
      <c r="AP313" s="148"/>
      <c r="AQ313" s="148"/>
      <c r="AR313" s="148"/>
      <c r="AS313" s="140"/>
      <c r="AT313" s="114"/>
    </row>
    <row r="314" spans="1:46" s="106" customFormat="1" ht="150" x14ac:dyDescent="0.3">
      <c r="A314" s="162" t="s">
        <v>547</v>
      </c>
      <c r="B314" s="161" t="s">
        <v>548</v>
      </c>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t="s">
        <v>581</v>
      </c>
      <c r="AD314" s="111" t="s">
        <v>582</v>
      </c>
      <c r="AE314" s="111" t="s">
        <v>583</v>
      </c>
      <c r="AF314" s="161" t="s">
        <v>74</v>
      </c>
      <c r="AG314" s="161" t="s">
        <v>74</v>
      </c>
      <c r="AH314" s="146">
        <v>0</v>
      </c>
      <c r="AI314" s="146">
        <v>789986540.47000003</v>
      </c>
      <c r="AJ314" s="140"/>
      <c r="AK314" s="146">
        <v>932772202.88</v>
      </c>
      <c r="AL314" s="146">
        <v>933781967.80999994</v>
      </c>
      <c r="AM314" s="140"/>
      <c r="AN314" s="146">
        <v>0</v>
      </c>
      <c r="AO314" s="146">
        <v>789986540.47000003</v>
      </c>
      <c r="AP314" s="148"/>
      <c r="AQ314" s="148"/>
      <c r="AR314" s="148"/>
      <c r="AS314" s="140"/>
      <c r="AT314" s="114"/>
    </row>
    <row r="315" spans="1:46" s="106" customFormat="1" ht="187.5" x14ac:dyDescent="0.3">
      <c r="A315" s="162" t="s">
        <v>547</v>
      </c>
      <c r="B315" s="161" t="s">
        <v>548</v>
      </c>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7" t="s">
        <v>127</v>
      </c>
      <c r="AD315" s="111" t="s">
        <v>68</v>
      </c>
      <c r="AE315" s="111" t="s">
        <v>128</v>
      </c>
      <c r="AF315" s="161" t="s">
        <v>74</v>
      </c>
      <c r="AG315" s="161" t="s">
        <v>74</v>
      </c>
      <c r="AH315" s="146">
        <v>0</v>
      </c>
      <c r="AI315" s="146">
        <v>789986540.47000003</v>
      </c>
      <c r="AJ315" s="140"/>
      <c r="AK315" s="146">
        <v>932772202.88</v>
      </c>
      <c r="AL315" s="146">
        <v>933781967.80999994</v>
      </c>
      <c r="AM315" s="140"/>
      <c r="AN315" s="146">
        <v>0</v>
      </c>
      <c r="AO315" s="146">
        <v>789986540.47000003</v>
      </c>
      <c r="AP315" s="148"/>
      <c r="AQ315" s="148"/>
      <c r="AR315" s="148"/>
      <c r="AS315" s="140"/>
      <c r="AT315" s="114"/>
    </row>
    <row r="316" spans="1:46" s="106" customFormat="1" ht="243.75" x14ac:dyDescent="0.3">
      <c r="A316" s="162" t="s">
        <v>547</v>
      </c>
      <c r="B316" s="161" t="s">
        <v>548</v>
      </c>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7" t="s">
        <v>129</v>
      </c>
      <c r="AD316" s="111" t="s">
        <v>68</v>
      </c>
      <c r="AE316" s="111" t="s">
        <v>130</v>
      </c>
      <c r="AF316" s="161" t="s">
        <v>74</v>
      </c>
      <c r="AG316" s="161" t="s">
        <v>74</v>
      </c>
      <c r="AH316" s="146">
        <v>0</v>
      </c>
      <c r="AI316" s="146">
        <v>789986540.47000003</v>
      </c>
      <c r="AJ316" s="140"/>
      <c r="AK316" s="146">
        <v>932772202.88</v>
      </c>
      <c r="AL316" s="146">
        <v>933781967.80999994</v>
      </c>
      <c r="AM316" s="140"/>
      <c r="AN316" s="146">
        <v>0</v>
      </c>
      <c r="AO316" s="146">
        <v>789986540.47000003</v>
      </c>
      <c r="AP316" s="148"/>
      <c r="AQ316" s="148"/>
      <c r="AR316" s="148"/>
      <c r="AS316" s="140"/>
      <c r="AT316" s="114"/>
    </row>
    <row r="317" spans="1:46" s="106" customFormat="1" ht="187.5" x14ac:dyDescent="0.3">
      <c r="A317" s="162" t="s">
        <v>547</v>
      </c>
      <c r="B317" s="161" t="s">
        <v>548</v>
      </c>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7" t="s">
        <v>584</v>
      </c>
      <c r="AD317" s="111" t="s">
        <v>68</v>
      </c>
      <c r="AE317" s="111" t="s">
        <v>230</v>
      </c>
      <c r="AF317" s="161" t="s">
        <v>74</v>
      </c>
      <c r="AG317" s="161" t="s">
        <v>74</v>
      </c>
      <c r="AH317" s="146">
        <v>0</v>
      </c>
      <c r="AI317" s="146">
        <v>789986540.47000003</v>
      </c>
      <c r="AJ317" s="140"/>
      <c r="AK317" s="146">
        <v>932772202.88</v>
      </c>
      <c r="AL317" s="146">
        <v>933781967.80999994</v>
      </c>
      <c r="AM317" s="140"/>
      <c r="AN317" s="146">
        <v>0</v>
      </c>
      <c r="AO317" s="146">
        <v>789986540.47000003</v>
      </c>
      <c r="AP317" s="148"/>
      <c r="AQ317" s="148"/>
      <c r="AR317" s="148"/>
      <c r="AS317" s="140"/>
      <c r="AT317" s="114"/>
    </row>
    <row r="318" spans="1:46" s="106" customFormat="1" ht="168.75" x14ac:dyDescent="0.3">
      <c r="A318" s="162" t="s">
        <v>547</v>
      </c>
      <c r="B318" s="161" t="s">
        <v>548</v>
      </c>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t="s">
        <v>585</v>
      </c>
      <c r="AD318" s="111" t="s">
        <v>68</v>
      </c>
      <c r="AE318" s="111" t="s">
        <v>586</v>
      </c>
      <c r="AF318" s="161" t="s">
        <v>74</v>
      </c>
      <c r="AG318" s="161" t="s">
        <v>74</v>
      </c>
      <c r="AH318" s="146">
        <v>0</v>
      </c>
      <c r="AI318" s="146">
        <v>789986540.47000003</v>
      </c>
      <c r="AJ318" s="140"/>
      <c r="AK318" s="146">
        <v>932772202.88</v>
      </c>
      <c r="AL318" s="146">
        <v>933781967.80999994</v>
      </c>
      <c r="AM318" s="140"/>
      <c r="AN318" s="146">
        <v>0</v>
      </c>
      <c r="AO318" s="146">
        <v>789986540.47000003</v>
      </c>
      <c r="AP318" s="148"/>
      <c r="AQ318" s="148"/>
      <c r="AR318" s="148"/>
      <c r="AS318" s="140"/>
      <c r="AT318" s="114"/>
    </row>
    <row r="319" spans="1:46" s="106" customFormat="1" ht="112.5" x14ac:dyDescent="0.3">
      <c r="A319" s="162" t="s">
        <v>547</v>
      </c>
      <c r="B319" s="161" t="s">
        <v>548</v>
      </c>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t="s">
        <v>131</v>
      </c>
      <c r="AD319" s="111" t="s">
        <v>196</v>
      </c>
      <c r="AE319" s="111" t="s">
        <v>132</v>
      </c>
      <c r="AF319" s="161" t="s">
        <v>74</v>
      </c>
      <c r="AG319" s="161" t="s">
        <v>74</v>
      </c>
      <c r="AH319" s="146">
        <v>0</v>
      </c>
      <c r="AI319" s="146">
        <v>789986540.47000003</v>
      </c>
      <c r="AJ319" s="140"/>
      <c r="AK319" s="146">
        <v>932772202.88</v>
      </c>
      <c r="AL319" s="146">
        <v>933781967.80999994</v>
      </c>
      <c r="AM319" s="140"/>
      <c r="AN319" s="146">
        <v>0</v>
      </c>
      <c r="AO319" s="146">
        <v>789986540.47000003</v>
      </c>
      <c r="AP319" s="148"/>
      <c r="AQ319" s="148"/>
      <c r="AR319" s="148"/>
      <c r="AS319" s="140"/>
      <c r="AT319" s="114"/>
    </row>
    <row r="320" spans="1:46" s="106" customFormat="1" ht="131.25" x14ac:dyDescent="0.3">
      <c r="A320" s="162" t="s">
        <v>547</v>
      </c>
      <c r="B320" s="161" t="s">
        <v>548</v>
      </c>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t="s">
        <v>417</v>
      </c>
      <c r="AD320" s="111" t="s">
        <v>68</v>
      </c>
      <c r="AE320" s="111" t="s">
        <v>69</v>
      </c>
      <c r="AF320" s="161" t="s">
        <v>74</v>
      </c>
      <c r="AG320" s="161" t="s">
        <v>74</v>
      </c>
      <c r="AH320" s="146">
        <v>0</v>
      </c>
      <c r="AI320" s="146">
        <v>789986540.47000003</v>
      </c>
      <c r="AJ320" s="140"/>
      <c r="AK320" s="146">
        <v>932772202.88</v>
      </c>
      <c r="AL320" s="146">
        <v>933781967.80999994</v>
      </c>
      <c r="AM320" s="140"/>
      <c r="AN320" s="146">
        <v>0</v>
      </c>
      <c r="AO320" s="146">
        <v>789986540.47000003</v>
      </c>
      <c r="AP320" s="148"/>
      <c r="AQ320" s="148"/>
      <c r="AR320" s="148"/>
      <c r="AS320" s="140"/>
      <c r="AT320" s="114"/>
    </row>
    <row r="321" spans="1:46" s="106" customFormat="1" ht="112.5" x14ac:dyDescent="0.3">
      <c r="A321" s="162" t="s">
        <v>547</v>
      </c>
      <c r="B321" s="161" t="s">
        <v>548</v>
      </c>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t="s">
        <v>519</v>
      </c>
      <c r="AD321" s="111" t="s">
        <v>196</v>
      </c>
      <c r="AE321" s="111" t="s">
        <v>69</v>
      </c>
      <c r="AF321" s="161" t="s">
        <v>74</v>
      </c>
      <c r="AG321" s="161" t="s">
        <v>74</v>
      </c>
      <c r="AH321" s="146">
        <v>0</v>
      </c>
      <c r="AI321" s="146">
        <v>789986540.47000003</v>
      </c>
      <c r="AJ321" s="140"/>
      <c r="AK321" s="146">
        <v>932772202.88</v>
      </c>
      <c r="AL321" s="146">
        <v>933781967.80999994</v>
      </c>
      <c r="AM321" s="140"/>
      <c r="AN321" s="146">
        <v>0</v>
      </c>
      <c r="AO321" s="146">
        <v>789986540.47000003</v>
      </c>
      <c r="AP321" s="148"/>
      <c r="AQ321" s="148"/>
      <c r="AR321" s="148"/>
      <c r="AS321" s="140"/>
      <c r="AT321" s="114"/>
    </row>
    <row r="322" spans="1:46" s="106" customFormat="1" ht="112.5" x14ac:dyDescent="0.3">
      <c r="A322" s="162" t="s">
        <v>547</v>
      </c>
      <c r="B322" s="161" t="s">
        <v>548</v>
      </c>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t="s">
        <v>587</v>
      </c>
      <c r="AD322" s="111" t="s">
        <v>68</v>
      </c>
      <c r="AE322" s="111" t="s">
        <v>132</v>
      </c>
      <c r="AF322" s="161" t="s">
        <v>74</v>
      </c>
      <c r="AG322" s="161" t="s">
        <v>74</v>
      </c>
      <c r="AH322" s="146">
        <v>0</v>
      </c>
      <c r="AI322" s="146">
        <v>789986540.47000003</v>
      </c>
      <c r="AJ322" s="140"/>
      <c r="AK322" s="146">
        <v>932772202.88</v>
      </c>
      <c r="AL322" s="146">
        <v>933781967.80999994</v>
      </c>
      <c r="AM322" s="140"/>
      <c r="AN322" s="146">
        <v>0</v>
      </c>
      <c r="AO322" s="146">
        <v>789986540.47000003</v>
      </c>
      <c r="AP322" s="148"/>
      <c r="AQ322" s="148"/>
      <c r="AR322" s="148"/>
      <c r="AS322" s="140"/>
      <c r="AT322" s="114"/>
    </row>
    <row r="323" spans="1:46" s="106" customFormat="1" ht="112.5" x14ac:dyDescent="0.3">
      <c r="A323" s="162" t="s">
        <v>547</v>
      </c>
      <c r="B323" s="161" t="s">
        <v>548</v>
      </c>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t="s">
        <v>331</v>
      </c>
      <c r="AD323" s="111" t="s">
        <v>68</v>
      </c>
      <c r="AE323" s="111" t="s">
        <v>332</v>
      </c>
      <c r="AF323" s="161" t="s">
        <v>74</v>
      </c>
      <c r="AG323" s="161" t="s">
        <v>74</v>
      </c>
      <c r="AH323" s="146">
        <v>0</v>
      </c>
      <c r="AI323" s="146">
        <v>789986540.47000003</v>
      </c>
      <c r="AJ323" s="140"/>
      <c r="AK323" s="146">
        <v>932772202.88</v>
      </c>
      <c r="AL323" s="146">
        <v>933781967.80999994</v>
      </c>
      <c r="AM323" s="140"/>
      <c r="AN323" s="146">
        <v>0</v>
      </c>
      <c r="AO323" s="146">
        <v>789986540.47000003</v>
      </c>
      <c r="AP323" s="148"/>
      <c r="AQ323" s="148"/>
      <c r="AR323" s="148"/>
      <c r="AS323" s="140"/>
      <c r="AT323" s="114"/>
    </row>
    <row r="324" spans="1:46" s="106" customFormat="1" ht="112.5" x14ac:dyDescent="0.3">
      <c r="A324" s="162" t="s">
        <v>547</v>
      </c>
      <c r="B324" s="161" t="s">
        <v>548</v>
      </c>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t="s">
        <v>81</v>
      </c>
      <c r="AD324" s="111" t="s">
        <v>68</v>
      </c>
      <c r="AE324" s="111" t="s">
        <v>69</v>
      </c>
      <c r="AF324" s="161" t="s">
        <v>74</v>
      </c>
      <c r="AG324" s="161" t="s">
        <v>74</v>
      </c>
      <c r="AH324" s="146">
        <v>0</v>
      </c>
      <c r="AI324" s="146">
        <v>789986540.47000003</v>
      </c>
      <c r="AJ324" s="141"/>
      <c r="AK324" s="146">
        <v>932772202.88</v>
      </c>
      <c r="AL324" s="146">
        <v>933781967.80999994</v>
      </c>
      <c r="AM324" s="141"/>
      <c r="AN324" s="146">
        <v>0</v>
      </c>
      <c r="AO324" s="146">
        <v>789986540.47000003</v>
      </c>
      <c r="AP324" s="149"/>
      <c r="AQ324" s="149"/>
      <c r="AR324" s="149"/>
      <c r="AS324" s="141"/>
      <c r="AT324" s="114"/>
    </row>
    <row r="325" spans="1:46" s="106" customFormat="1" ht="187.5" x14ac:dyDescent="0.3">
      <c r="A325" s="162" t="s">
        <v>588</v>
      </c>
      <c r="B325" s="161" t="s">
        <v>589</v>
      </c>
      <c r="C325" s="111" t="s">
        <v>64</v>
      </c>
      <c r="D325" s="111" t="s">
        <v>590</v>
      </c>
      <c r="E325" s="111" t="s">
        <v>66</v>
      </c>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t="s">
        <v>70</v>
      </c>
      <c r="AD325" s="111" t="s">
        <v>591</v>
      </c>
      <c r="AE325" s="111" t="s">
        <v>72</v>
      </c>
      <c r="AF325" s="161" t="s">
        <v>824</v>
      </c>
      <c r="AG325" s="161" t="s">
        <v>1217</v>
      </c>
      <c r="AH325" s="146">
        <v>61246824.539999999</v>
      </c>
      <c r="AI325" s="146">
        <v>60936330.289999999</v>
      </c>
      <c r="AJ325" s="139">
        <v>89249496.230000004</v>
      </c>
      <c r="AK325" s="146">
        <v>105778928.75</v>
      </c>
      <c r="AL325" s="146">
        <v>99062550.340000004</v>
      </c>
      <c r="AM325" s="139">
        <f>97773614.34+1288936</f>
        <v>99062550.340000004</v>
      </c>
      <c r="AN325" s="146">
        <v>0</v>
      </c>
      <c r="AO325" s="146">
        <v>60936330.289999999</v>
      </c>
      <c r="AP325" s="147">
        <v>89249496.230000004</v>
      </c>
      <c r="AQ325" s="147">
        <v>105778928.75</v>
      </c>
      <c r="AR325" s="147">
        <v>99062550.340000004</v>
      </c>
      <c r="AS325" s="139">
        <f>AM325</f>
        <v>99062550.340000004</v>
      </c>
      <c r="AT325" s="114"/>
    </row>
    <row r="326" spans="1:46" s="106" customFormat="1" ht="75" x14ac:dyDescent="0.3">
      <c r="A326" s="162" t="s">
        <v>588</v>
      </c>
      <c r="B326" s="16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t="s">
        <v>75</v>
      </c>
      <c r="AD326" s="111" t="s">
        <v>593</v>
      </c>
      <c r="AE326" s="111" t="s">
        <v>77</v>
      </c>
      <c r="AF326" s="161" t="s">
        <v>74</v>
      </c>
      <c r="AG326" s="161" t="s">
        <v>74</v>
      </c>
      <c r="AH326" s="146">
        <v>0</v>
      </c>
      <c r="AI326" s="146">
        <v>60936330.289999999</v>
      </c>
      <c r="AJ326" s="140"/>
      <c r="AK326" s="146">
        <v>105612576.20999999</v>
      </c>
      <c r="AL326" s="146">
        <v>101380727.34999999</v>
      </c>
      <c r="AM326" s="140"/>
      <c r="AN326" s="146">
        <v>0</v>
      </c>
      <c r="AO326" s="146">
        <v>60936330.289999999</v>
      </c>
      <c r="AP326" s="148"/>
      <c r="AQ326" s="148">
        <v>105612576.20999999</v>
      </c>
      <c r="AR326" s="148">
        <v>101380727.34999999</v>
      </c>
      <c r="AS326" s="140"/>
      <c r="AT326" s="114"/>
    </row>
    <row r="327" spans="1:46" s="106" customFormat="1" ht="112.5" x14ac:dyDescent="0.3">
      <c r="A327" s="162" t="s">
        <v>588</v>
      </c>
      <c r="B327" s="16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t="s">
        <v>148</v>
      </c>
      <c r="AD327" s="111" t="s">
        <v>594</v>
      </c>
      <c r="AE327" s="111" t="s">
        <v>115</v>
      </c>
      <c r="AF327" s="161" t="s">
        <v>74</v>
      </c>
      <c r="AG327" s="161" t="s">
        <v>74</v>
      </c>
      <c r="AH327" s="146">
        <v>0</v>
      </c>
      <c r="AI327" s="146">
        <v>60936330.289999999</v>
      </c>
      <c r="AJ327" s="140"/>
      <c r="AK327" s="146">
        <v>105612576.20999999</v>
      </c>
      <c r="AL327" s="146">
        <v>101380727.34999999</v>
      </c>
      <c r="AM327" s="140"/>
      <c r="AN327" s="146">
        <v>0</v>
      </c>
      <c r="AO327" s="146">
        <v>60936330.289999999</v>
      </c>
      <c r="AP327" s="148"/>
      <c r="AQ327" s="148">
        <v>105612576.20999999</v>
      </c>
      <c r="AR327" s="148">
        <v>101380727.34999999</v>
      </c>
      <c r="AS327" s="140"/>
      <c r="AT327" s="114"/>
    </row>
    <row r="328" spans="1:46" s="106" customFormat="1" ht="112.5" x14ac:dyDescent="0.3">
      <c r="A328" s="162" t="s">
        <v>588</v>
      </c>
      <c r="B328" s="16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t="s">
        <v>595</v>
      </c>
      <c r="AD328" s="111" t="s">
        <v>596</v>
      </c>
      <c r="AE328" s="111" t="s">
        <v>99</v>
      </c>
      <c r="AF328" s="161" t="s">
        <v>74</v>
      </c>
      <c r="AG328" s="161" t="s">
        <v>74</v>
      </c>
      <c r="AH328" s="146">
        <v>0</v>
      </c>
      <c r="AI328" s="146">
        <v>60936330.289999999</v>
      </c>
      <c r="AJ328" s="140"/>
      <c r="AK328" s="146">
        <v>105612576.20999999</v>
      </c>
      <c r="AL328" s="146">
        <v>101380727.34999999</v>
      </c>
      <c r="AM328" s="140"/>
      <c r="AN328" s="146">
        <v>0</v>
      </c>
      <c r="AO328" s="146">
        <v>60936330.289999999</v>
      </c>
      <c r="AP328" s="148"/>
      <c r="AQ328" s="148">
        <v>105612576.20999999</v>
      </c>
      <c r="AR328" s="148">
        <v>101380727.34999999</v>
      </c>
      <c r="AS328" s="140"/>
      <c r="AT328" s="114"/>
    </row>
    <row r="329" spans="1:46" s="106" customFormat="1" ht="112.5" x14ac:dyDescent="0.3">
      <c r="A329" s="162" t="s">
        <v>588</v>
      </c>
      <c r="B329" s="16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t="s">
        <v>81</v>
      </c>
      <c r="AD329" s="111" t="s">
        <v>68</v>
      </c>
      <c r="AE329" s="111" t="s">
        <v>69</v>
      </c>
      <c r="AF329" s="161" t="s">
        <v>74</v>
      </c>
      <c r="AG329" s="161" t="s">
        <v>74</v>
      </c>
      <c r="AH329" s="146">
        <v>0</v>
      </c>
      <c r="AI329" s="146">
        <v>60936330.289999999</v>
      </c>
      <c r="AJ329" s="140"/>
      <c r="AK329" s="146">
        <v>105612576.20999999</v>
      </c>
      <c r="AL329" s="146">
        <v>101380727.34999999</v>
      </c>
      <c r="AM329" s="140"/>
      <c r="AN329" s="146">
        <v>0</v>
      </c>
      <c r="AO329" s="146">
        <v>60936330.289999999</v>
      </c>
      <c r="AP329" s="148"/>
      <c r="AQ329" s="148">
        <v>105612576.20999999</v>
      </c>
      <c r="AR329" s="148">
        <v>101380727.34999999</v>
      </c>
      <c r="AS329" s="140"/>
      <c r="AT329" s="114"/>
    </row>
    <row r="330" spans="1:46" s="106" customFormat="1" ht="150" x14ac:dyDescent="0.3">
      <c r="A330" s="162" t="s">
        <v>588</v>
      </c>
      <c r="B330" s="16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t="s">
        <v>597</v>
      </c>
      <c r="AD330" s="111" t="s">
        <v>68</v>
      </c>
      <c r="AE330" s="111" t="s">
        <v>598</v>
      </c>
      <c r="AF330" s="161" t="s">
        <v>74</v>
      </c>
      <c r="AG330" s="161" t="s">
        <v>74</v>
      </c>
      <c r="AH330" s="146">
        <v>0</v>
      </c>
      <c r="AI330" s="146">
        <v>60936330.289999999</v>
      </c>
      <c r="AJ330" s="140"/>
      <c r="AK330" s="146">
        <v>105612576.20999999</v>
      </c>
      <c r="AL330" s="146">
        <v>101380727.34999999</v>
      </c>
      <c r="AM330" s="140"/>
      <c r="AN330" s="146">
        <v>0</v>
      </c>
      <c r="AO330" s="146">
        <v>60936330.289999999</v>
      </c>
      <c r="AP330" s="148"/>
      <c r="AQ330" s="148">
        <v>105612576.20999999</v>
      </c>
      <c r="AR330" s="148">
        <v>101380727.34999999</v>
      </c>
      <c r="AS330" s="140"/>
      <c r="AT330" s="114"/>
    </row>
    <row r="331" spans="1:46" s="106" customFormat="1" ht="112.5" x14ac:dyDescent="0.3">
      <c r="A331" s="162" t="s">
        <v>588</v>
      </c>
      <c r="B331" s="16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t="s">
        <v>599</v>
      </c>
      <c r="AD331" s="111" t="s">
        <v>68</v>
      </c>
      <c r="AE331" s="111" t="s">
        <v>600</v>
      </c>
      <c r="AF331" s="161" t="s">
        <v>74</v>
      </c>
      <c r="AG331" s="161" t="s">
        <v>74</v>
      </c>
      <c r="AH331" s="146">
        <v>0</v>
      </c>
      <c r="AI331" s="146">
        <v>60936330.289999999</v>
      </c>
      <c r="AJ331" s="140"/>
      <c r="AK331" s="146">
        <v>105612576.20999999</v>
      </c>
      <c r="AL331" s="146">
        <v>101380727.34999999</v>
      </c>
      <c r="AM331" s="140"/>
      <c r="AN331" s="146">
        <v>0</v>
      </c>
      <c r="AO331" s="146">
        <v>60936330.289999999</v>
      </c>
      <c r="AP331" s="148"/>
      <c r="AQ331" s="148">
        <v>105612576.20999999</v>
      </c>
      <c r="AR331" s="148">
        <v>101380727.34999999</v>
      </c>
      <c r="AS331" s="140"/>
      <c r="AT331" s="114"/>
    </row>
    <row r="332" spans="1:46" s="106" customFormat="1" ht="131.25" x14ac:dyDescent="0.3">
      <c r="A332" s="162" t="s">
        <v>588</v>
      </c>
      <c r="B332" s="16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t="s">
        <v>601</v>
      </c>
      <c r="AD332" s="111" t="s">
        <v>68</v>
      </c>
      <c r="AE332" s="111" t="s">
        <v>602</v>
      </c>
      <c r="AF332" s="161" t="s">
        <v>74</v>
      </c>
      <c r="AG332" s="161" t="s">
        <v>74</v>
      </c>
      <c r="AH332" s="146">
        <v>0</v>
      </c>
      <c r="AI332" s="146">
        <v>60936330.289999999</v>
      </c>
      <c r="AJ332" s="140"/>
      <c r="AK332" s="146">
        <v>105612576.20999999</v>
      </c>
      <c r="AL332" s="146">
        <v>101380727.34999999</v>
      </c>
      <c r="AM332" s="140"/>
      <c r="AN332" s="146">
        <v>0</v>
      </c>
      <c r="AO332" s="146">
        <v>60936330.289999999</v>
      </c>
      <c r="AP332" s="148"/>
      <c r="AQ332" s="148">
        <v>105612576.20999999</v>
      </c>
      <c r="AR332" s="148">
        <v>101380727.34999999</v>
      </c>
      <c r="AS332" s="140"/>
      <c r="AT332" s="114"/>
    </row>
    <row r="333" spans="1:46" s="106" customFormat="1" ht="131.25" x14ac:dyDescent="0.3">
      <c r="A333" s="162" t="s">
        <v>588</v>
      </c>
      <c r="B333" s="16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t="s">
        <v>603</v>
      </c>
      <c r="AD333" s="111" t="s">
        <v>68</v>
      </c>
      <c r="AE333" s="111" t="s">
        <v>604</v>
      </c>
      <c r="AF333" s="161" t="s">
        <v>74</v>
      </c>
      <c r="AG333" s="161" t="s">
        <v>74</v>
      </c>
      <c r="AH333" s="146">
        <v>0</v>
      </c>
      <c r="AI333" s="146">
        <v>60936330.289999999</v>
      </c>
      <c r="AJ333" s="141"/>
      <c r="AK333" s="146">
        <v>105612576.20999999</v>
      </c>
      <c r="AL333" s="146">
        <v>101380727.34999999</v>
      </c>
      <c r="AM333" s="141"/>
      <c r="AN333" s="146">
        <v>0</v>
      </c>
      <c r="AO333" s="146">
        <v>60936330.289999999</v>
      </c>
      <c r="AP333" s="149"/>
      <c r="AQ333" s="149">
        <v>105612576.20999999</v>
      </c>
      <c r="AR333" s="149">
        <v>101380727.34999999</v>
      </c>
      <c r="AS333" s="141"/>
      <c r="AT333" s="114"/>
    </row>
    <row r="334" spans="1:46" s="106" customFormat="1" ht="206.25" x14ac:dyDescent="0.3">
      <c r="A334" s="169" t="s">
        <v>605</v>
      </c>
      <c r="B334" s="161" t="s">
        <v>606</v>
      </c>
      <c r="C334" s="111" t="s">
        <v>1029</v>
      </c>
      <c r="D334" s="111" t="s">
        <v>68</v>
      </c>
      <c r="E334" s="111" t="s">
        <v>96</v>
      </c>
      <c r="F334" s="111"/>
      <c r="G334" s="111"/>
      <c r="H334" s="111"/>
      <c r="I334" s="111"/>
      <c r="J334" s="111"/>
      <c r="K334" s="111"/>
      <c r="L334" s="111"/>
      <c r="M334" s="111"/>
      <c r="N334" s="111"/>
      <c r="O334" s="111"/>
      <c r="P334" s="111"/>
      <c r="Q334" s="111"/>
      <c r="R334" s="111"/>
      <c r="S334" s="111"/>
      <c r="T334" s="111"/>
      <c r="U334" s="111"/>
      <c r="V334" s="111"/>
      <c r="W334" s="111"/>
      <c r="X334" s="111"/>
      <c r="Y334" s="111"/>
      <c r="Z334" s="111" t="s">
        <v>512</v>
      </c>
      <c r="AA334" s="111" t="s">
        <v>68</v>
      </c>
      <c r="AB334" s="111" t="s">
        <v>69</v>
      </c>
      <c r="AC334" s="111" t="s">
        <v>70</v>
      </c>
      <c r="AD334" s="111" t="s">
        <v>607</v>
      </c>
      <c r="AE334" s="111" t="s">
        <v>72</v>
      </c>
      <c r="AF334" s="161" t="s">
        <v>1255</v>
      </c>
      <c r="AG334" s="161" t="s">
        <v>1256</v>
      </c>
      <c r="AH334" s="146">
        <v>1382135075.4300001</v>
      </c>
      <c r="AI334" s="146">
        <v>1331866849.75</v>
      </c>
      <c r="AJ334" s="139">
        <v>1400399263.54</v>
      </c>
      <c r="AK334" s="146">
        <v>1380774176.1199999</v>
      </c>
      <c r="AL334" s="146">
        <v>1385004517.0799999</v>
      </c>
      <c r="AM334" s="139">
        <v>1171203810.0899999</v>
      </c>
      <c r="AN334" s="146">
        <v>1332404983.0699999</v>
      </c>
      <c r="AO334" s="146">
        <v>1283448307.6099999</v>
      </c>
      <c r="AP334" s="147">
        <f>1400399263.54-Лист6!D50</f>
        <v>1388196099.74</v>
      </c>
      <c r="AQ334" s="147">
        <f>1380774176.12-Лист6!E50</f>
        <v>1375382630.7399998</v>
      </c>
      <c r="AR334" s="147">
        <f>1385004517.08-Лист6!F50</f>
        <v>1380707524.8799999</v>
      </c>
      <c r="AS334" s="139">
        <f>AM334-4296992.2</f>
        <v>1166906817.8899999</v>
      </c>
      <c r="AT334" s="114"/>
    </row>
    <row r="335" spans="1:46" s="106" customFormat="1" ht="187.5" x14ac:dyDescent="0.3">
      <c r="A335" s="169" t="s">
        <v>605</v>
      </c>
      <c r="B335" s="161" t="s">
        <v>606</v>
      </c>
      <c r="C335" s="111" t="s">
        <v>286</v>
      </c>
      <c r="D335" s="111" t="s">
        <v>557</v>
      </c>
      <c r="E335" s="111" t="s">
        <v>288</v>
      </c>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7" t="s">
        <v>100</v>
      </c>
      <c r="AD335" s="111" t="s">
        <v>68</v>
      </c>
      <c r="AE335" s="111" t="s">
        <v>101</v>
      </c>
      <c r="AF335" s="161" t="s">
        <v>74</v>
      </c>
      <c r="AG335" s="161" t="s">
        <v>74</v>
      </c>
      <c r="AH335" s="146">
        <v>0</v>
      </c>
      <c r="AI335" s="146">
        <v>1331866849.75</v>
      </c>
      <c r="AJ335" s="140"/>
      <c r="AK335" s="146">
        <v>1380968168.1800001</v>
      </c>
      <c r="AL335" s="146">
        <v>1385004517.0799999</v>
      </c>
      <c r="AM335" s="140"/>
      <c r="AN335" s="146">
        <v>0</v>
      </c>
      <c r="AO335" s="146">
        <v>1283448307.6099999</v>
      </c>
      <c r="AP335" s="148"/>
      <c r="AQ335" s="148"/>
      <c r="AR335" s="148"/>
      <c r="AS335" s="140"/>
      <c r="AT335" s="114"/>
    </row>
    <row r="336" spans="1:46" s="106" customFormat="1" ht="187.5" x14ac:dyDescent="0.3">
      <c r="A336" s="169" t="s">
        <v>605</v>
      </c>
      <c r="B336" s="161" t="s">
        <v>606</v>
      </c>
      <c r="C336" s="111" t="s">
        <v>64</v>
      </c>
      <c r="D336" s="111" t="s">
        <v>608</v>
      </c>
      <c r="E336" s="111" t="s">
        <v>66</v>
      </c>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t="s">
        <v>296</v>
      </c>
      <c r="AD336" s="111" t="s">
        <v>465</v>
      </c>
      <c r="AE336" s="111" t="s">
        <v>297</v>
      </c>
      <c r="AF336" s="161" t="s">
        <v>74</v>
      </c>
      <c r="AG336" s="161" t="s">
        <v>74</v>
      </c>
      <c r="AH336" s="146">
        <v>0</v>
      </c>
      <c r="AI336" s="146">
        <v>1331866849.75</v>
      </c>
      <c r="AJ336" s="140"/>
      <c r="AK336" s="146">
        <v>1380968168.1800001</v>
      </c>
      <c r="AL336" s="146">
        <v>1385004517.0799999</v>
      </c>
      <c r="AM336" s="140"/>
      <c r="AN336" s="146">
        <v>0</v>
      </c>
      <c r="AO336" s="146">
        <v>1283448307.6099999</v>
      </c>
      <c r="AP336" s="148"/>
      <c r="AQ336" s="148"/>
      <c r="AR336" s="148"/>
      <c r="AS336" s="140"/>
      <c r="AT336" s="114"/>
    </row>
    <row r="337" spans="1:46" s="106" customFormat="1" ht="281.25" x14ac:dyDescent="0.3">
      <c r="A337" s="169" t="s">
        <v>605</v>
      </c>
      <c r="B337" s="161" t="s">
        <v>606</v>
      </c>
      <c r="C337" s="111" t="s">
        <v>121</v>
      </c>
      <c r="D337" s="111" t="s">
        <v>68</v>
      </c>
      <c r="E337" s="111" t="s">
        <v>122</v>
      </c>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t="s">
        <v>322</v>
      </c>
      <c r="AD337" s="111" t="s">
        <v>609</v>
      </c>
      <c r="AE337" s="111" t="s">
        <v>324</v>
      </c>
      <c r="AF337" s="161" t="s">
        <v>74</v>
      </c>
      <c r="AG337" s="161" t="s">
        <v>74</v>
      </c>
      <c r="AH337" s="146">
        <v>0</v>
      </c>
      <c r="AI337" s="146">
        <v>1331866849.75</v>
      </c>
      <c r="AJ337" s="140"/>
      <c r="AK337" s="146">
        <v>1380968168.1800001</v>
      </c>
      <c r="AL337" s="146">
        <v>1385004517.0799999</v>
      </c>
      <c r="AM337" s="140"/>
      <c r="AN337" s="146">
        <v>0</v>
      </c>
      <c r="AO337" s="146">
        <v>1283448307.6099999</v>
      </c>
      <c r="AP337" s="148"/>
      <c r="AQ337" s="148"/>
      <c r="AR337" s="148"/>
      <c r="AS337" s="140"/>
      <c r="AT337" s="114"/>
    </row>
    <row r="338" spans="1:46" s="106" customFormat="1" ht="112.5" x14ac:dyDescent="0.3">
      <c r="A338" s="169" t="s">
        <v>605</v>
      </c>
      <c r="B338" s="161" t="s">
        <v>606</v>
      </c>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t="s">
        <v>131</v>
      </c>
      <c r="AD338" s="111" t="s">
        <v>465</v>
      </c>
      <c r="AE338" s="111" t="s">
        <v>132</v>
      </c>
      <c r="AF338" s="161" t="s">
        <v>74</v>
      </c>
      <c r="AG338" s="161" t="s">
        <v>74</v>
      </c>
      <c r="AH338" s="146">
        <v>0</v>
      </c>
      <c r="AI338" s="146">
        <v>1331866849.75</v>
      </c>
      <c r="AJ338" s="140"/>
      <c r="AK338" s="146">
        <v>1380968168.1800001</v>
      </c>
      <c r="AL338" s="146">
        <v>1385004517.0799999</v>
      </c>
      <c r="AM338" s="140"/>
      <c r="AN338" s="146">
        <v>0</v>
      </c>
      <c r="AO338" s="146">
        <v>1283448307.6099999</v>
      </c>
      <c r="AP338" s="148"/>
      <c r="AQ338" s="148"/>
      <c r="AR338" s="148"/>
      <c r="AS338" s="140"/>
      <c r="AT338" s="114"/>
    </row>
    <row r="339" spans="1:46" s="106" customFormat="1" ht="131.25" x14ac:dyDescent="0.3">
      <c r="A339" s="169" t="s">
        <v>605</v>
      </c>
      <c r="B339" s="161" t="s">
        <v>606</v>
      </c>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t="s">
        <v>417</v>
      </c>
      <c r="AD339" s="111" t="s">
        <v>68</v>
      </c>
      <c r="AE339" s="111" t="s">
        <v>69</v>
      </c>
      <c r="AF339" s="161" t="s">
        <v>74</v>
      </c>
      <c r="AG339" s="161" t="s">
        <v>74</v>
      </c>
      <c r="AH339" s="146">
        <v>0</v>
      </c>
      <c r="AI339" s="146">
        <v>1331866849.75</v>
      </c>
      <c r="AJ339" s="140"/>
      <c r="AK339" s="146">
        <v>1380968168.1800001</v>
      </c>
      <c r="AL339" s="146">
        <v>1385004517.0799999</v>
      </c>
      <c r="AM339" s="140"/>
      <c r="AN339" s="146">
        <v>0</v>
      </c>
      <c r="AO339" s="146">
        <v>1283448307.6099999</v>
      </c>
      <c r="AP339" s="148"/>
      <c r="AQ339" s="148"/>
      <c r="AR339" s="148"/>
      <c r="AS339" s="140"/>
      <c r="AT339" s="114"/>
    </row>
    <row r="340" spans="1:46" s="106" customFormat="1" ht="168.75" x14ac:dyDescent="0.3">
      <c r="A340" s="169" t="s">
        <v>605</v>
      </c>
      <c r="B340" s="161" t="s">
        <v>606</v>
      </c>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t="s">
        <v>195</v>
      </c>
      <c r="AD340" s="111" t="s">
        <v>68</v>
      </c>
      <c r="AE340" s="111" t="s">
        <v>132</v>
      </c>
      <c r="AF340" s="161" t="s">
        <v>74</v>
      </c>
      <c r="AG340" s="161" t="s">
        <v>74</v>
      </c>
      <c r="AH340" s="146">
        <v>0</v>
      </c>
      <c r="AI340" s="146">
        <v>1331866849.75</v>
      </c>
      <c r="AJ340" s="140"/>
      <c r="AK340" s="146">
        <v>1380968168.1800001</v>
      </c>
      <c r="AL340" s="146">
        <v>1385004517.0799999</v>
      </c>
      <c r="AM340" s="140"/>
      <c r="AN340" s="146">
        <v>0</v>
      </c>
      <c r="AO340" s="146">
        <v>1283448307.6099999</v>
      </c>
      <c r="AP340" s="148"/>
      <c r="AQ340" s="148"/>
      <c r="AR340" s="148"/>
      <c r="AS340" s="140"/>
      <c r="AT340" s="114"/>
    </row>
    <row r="341" spans="1:46" s="106" customFormat="1" ht="131.25" x14ac:dyDescent="0.3">
      <c r="A341" s="169" t="s">
        <v>605</v>
      </c>
      <c r="B341" s="161" t="s">
        <v>606</v>
      </c>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t="s">
        <v>133</v>
      </c>
      <c r="AD341" s="111" t="s">
        <v>68</v>
      </c>
      <c r="AE341" s="111" t="s">
        <v>132</v>
      </c>
      <c r="AF341" s="161" t="s">
        <v>74</v>
      </c>
      <c r="AG341" s="161" t="s">
        <v>74</v>
      </c>
      <c r="AH341" s="146">
        <v>0</v>
      </c>
      <c r="AI341" s="146">
        <v>1331866849.75</v>
      </c>
      <c r="AJ341" s="140"/>
      <c r="AK341" s="146">
        <v>1380968168.1800001</v>
      </c>
      <c r="AL341" s="146">
        <v>1385004517.0799999</v>
      </c>
      <c r="AM341" s="140"/>
      <c r="AN341" s="146">
        <v>0</v>
      </c>
      <c r="AO341" s="146">
        <v>1283448307.6099999</v>
      </c>
      <c r="AP341" s="148"/>
      <c r="AQ341" s="148"/>
      <c r="AR341" s="148"/>
      <c r="AS341" s="140"/>
      <c r="AT341" s="114"/>
    </row>
    <row r="342" spans="1:46" s="106" customFormat="1" ht="112.5" x14ac:dyDescent="0.3">
      <c r="A342" s="169" t="s">
        <v>605</v>
      </c>
      <c r="B342" s="161" t="s">
        <v>606</v>
      </c>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t="s">
        <v>519</v>
      </c>
      <c r="AD342" s="111" t="s">
        <v>68</v>
      </c>
      <c r="AE342" s="111" t="s">
        <v>69</v>
      </c>
      <c r="AF342" s="161" t="s">
        <v>74</v>
      </c>
      <c r="AG342" s="161" t="s">
        <v>74</v>
      </c>
      <c r="AH342" s="146">
        <v>0</v>
      </c>
      <c r="AI342" s="146">
        <v>1331866849.75</v>
      </c>
      <c r="AJ342" s="140"/>
      <c r="AK342" s="146">
        <v>1380968168.1800001</v>
      </c>
      <c r="AL342" s="146">
        <v>1385004517.0799999</v>
      </c>
      <c r="AM342" s="140"/>
      <c r="AN342" s="146">
        <v>0</v>
      </c>
      <c r="AO342" s="146">
        <v>1283448307.6099999</v>
      </c>
      <c r="AP342" s="148"/>
      <c r="AQ342" s="148"/>
      <c r="AR342" s="148"/>
      <c r="AS342" s="140"/>
      <c r="AT342" s="114"/>
    </row>
    <row r="343" spans="1:46" s="106" customFormat="1" ht="112.5" x14ac:dyDescent="0.3">
      <c r="A343" s="169" t="s">
        <v>605</v>
      </c>
      <c r="B343" s="161" t="s">
        <v>606</v>
      </c>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t="s">
        <v>587</v>
      </c>
      <c r="AD343" s="111" t="s">
        <v>196</v>
      </c>
      <c r="AE343" s="111" t="s">
        <v>132</v>
      </c>
      <c r="AF343" s="161" t="s">
        <v>74</v>
      </c>
      <c r="AG343" s="161" t="s">
        <v>74</v>
      </c>
      <c r="AH343" s="146">
        <v>0</v>
      </c>
      <c r="AI343" s="146">
        <v>1331866849.75</v>
      </c>
      <c r="AJ343" s="140"/>
      <c r="AK343" s="146">
        <v>1380968168.1800001</v>
      </c>
      <c r="AL343" s="146">
        <v>1385004517.0799999</v>
      </c>
      <c r="AM343" s="140"/>
      <c r="AN343" s="146">
        <v>0</v>
      </c>
      <c r="AO343" s="146">
        <v>1283448307.6099999</v>
      </c>
      <c r="AP343" s="148"/>
      <c r="AQ343" s="148"/>
      <c r="AR343" s="148"/>
      <c r="AS343" s="140"/>
      <c r="AT343" s="114"/>
    </row>
    <row r="344" spans="1:46" s="106" customFormat="1" ht="112.5" x14ac:dyDescent="0.3">
      <c r="A344" s="169" t="s">
        <v>605</v>
      </c>
      <c r="B344" s="161" t="s">
        <v>606</v>
      </c>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t="s">
        <v>351</v>
      </c>
      <c r="AD344" s="111" t="s">
        <v>68</v>
      </c>
      <c r="AE344" s="111" t="s">
        <v>352</v>
      </c>
      <c r="AF344" s="161" t="s">
        <v>74</v>
      </c>
      <c r="AG344" s="161" t="s">
        <v>74</v>
      </c>
      <c r="AH344" s="146">
        <v>0</v>
      </c>
      <c r="AI344" s="146">
        <v>1331866849.75</v>
      </c>
      <c r="AJ344" s="140"/>
      <c r="AK344" s="146">
        <v>1380968168.1800001</v>
      </c>
      <c r="AL344" s="146">
        <v>1385004517.0799999</v>
      </c>
      <c r="AM344" s="140"/>
      <c r="AN344" s="146">
        <v>0</v>
      </c>
      <c r="AO344" s="146">
        <v>1283448307.6099999</v>
      </c>
      <c r="AP344" s="148"/>
      <c r="AQ344" s="148"/>
      <c r="AR344" s="148"/>
      <c r="AS344" s="140"/>
      <c r="AT344" s="114"/>
    </row>
    <row r="345" spans="1:46" s="106" customFormat="1" ht="93.75" x14ac:dyDescent="0.3">
      <c r="A345" s="169" t="s">
        <v>605</v>
      </c>
      <c r="B345" s="161" t="s">
        <v>606</v>
      </c>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t="s">
        <v>381</v>
      </c>
      <c r="AD345" s="111" t="s">
        <v>68</v>
      </c>
      <c r="AE345" s="111" t="s">
        <v>132</v>
      </c>
      <c r="AF345" s="161" t="s">
        <v>74</v>
      </c>
      <c r="AG345" s="161" t="s">
        <v>74</v>
      </c>
      <c r="AH345" s="146">
        <v>0</v>
      </c>
      <c r="AI345" s="146">
        <v>1331866849.75</v>
      </c>
      <c r="AJ345" s="140"/>
      <c r="AK345" s="146">
        <v>1380968168.1800001</v>
      </c>
      <c r="AL345" s="146">
        <v>1385004517.0799999</v>
      </c>
      <c r="AM345" s="140"/>
      <c r="AN345" s="146">
        <v>0</v>
      </c>
      <c r="AO345" s="146">
        <v>1283448307.6099999</v>
      </c>
      <c r="AP345" s="148"/>
      <c r="AQ345" s="148"/>
      <c r="AR345" s="148"/>
      <c r="AS345" s="140"/>
      <c r="AT345" s="114"/>
    </row>
    <row r="346" spans="1:46" s="106" customFormat="1" ht="112.5" x14ac:dyDescent="0.3">
      <c r="A346" s="169" t="s">
        <v>605</v>
      </c>
      <c r="B346" s="161" t="s">
        <v>606</v>
      </c>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t="s">
        <v>331</v>
      </c>
      <c r="AD346" s="111" t="s">
        <v>68</v>
      </c>
      <c r="AE346" s="111" t="s">
        <v>332</v>
      </c>
      <c r="AF346" s="161" t="s">
        <v>74</v>
      </c>
      <c r="AG346" s="161" t="s">
        <v>74</v>
      </c>
      <c r="AH346" s="146">
        <v>0</v>
      </c>
      <c r="AI346" s="146">
        <v>1331866849.75</v>
      </c>
      <c r="AJ346" s="140"/>
      <c r="AK346" s="146">
        <v>1380968168.1800001</v>
      </c>
      <c r="AL346" s="146">
        <v>1385004517.0799999</v>
      </c>
      <c r="AM346" s="140"/>
      <c r="AN346" s="146">
        <v>0</v>
      </c>
      <c r="AO346" s="146">
        <v>1283448307.6099999</v>
      </c>
      <c r="AP346" s="148"/>
      <c r="AQ346" s="148"/>
      <c r="AR346" s="148"/>
      <c r="AS346" s="140"/>
      <c r="AT346" s="114"/>
    </row>
    <row r="347" spans="1:46" s="106" customFormat="1" ht="150" x14ac:dyDescent="0.3">
      <c r="A347" s="169" t="s">
        <v>605</v>
      </c>
      <c r="B347" s="161" t="s">
        <v>606</v>
      </c>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t="s">
        <v>134</v>
      </c>
      <c r="AD347" s="111" t="s">
        <v>68</v>
      </c>
      <c r="AE347" s="111" t="s">
        <v>132</v>
      </c>
      <c r="AF347" s="161" t="s">
        <v>74</v>
      </c>
      <c r="AG347" s="161" t="s">
        <v>74</v>
      </c>
      <c r="AH347" s="146">
        <v>0</v>
      </c>
      <c r="AI347" s="146">
        <v>1331866849.75</v>
      </c>
      <c r="AJ347" s="140"/>
      <c r="AK347" s="146">
        <v>1380968168.1800001</v>
      </c>
      <c r="AL347" s="146">
        <v>1385004517.0799999</v>
      </c>
      <c r="AM347" s="140"/>
      <c r="AN347" s="146">
        <v>0</v>
      </c>
      <c r="AO347" s="146">
        <v>1283448307.6099999</v>
      </c>
      <c r="AP347" s="148"/>
      <c r="AQ347" s="148"/>
      <c r="AR347" s="148"/>
      <c r="AS347" s="140"/>
      <c r="AT347" s="114"/>
    </row>
    <row r="348" spans="1:46" s="106" customFormat="1" ht="131.25" x14ac:dyDescent="0.3">
      <c r="A348" s="169" t="s">
        <v>605</v>
      </c>
      <c r="B348" s="161" t="s">
        <v>606</v>
      </c>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t="s">
        <v>382</v>
      </c>
      <c r="AD348" s="111" t="s">
        <v>383</v>
      </c>
      <c r="AE348" s="111" t="s">
        <v>384</v>
      </c>
      <c r="AF348" s="161" t="s">
        <v>74</v>
      </c>
      <c r="AG348" s="161" t="s">
        <v>74</v>
      </c>
      <c r="AH348" s="146">
        <v>0</v>
      </c>
      <c r="AI348" s="146">
        <v>1331866849.75</v>
      </c>
      <c r="AJ348" s="140"/>
      <c r="AK348" s="146">
        <v>1380968168.1800001</v>
      </c>
      <c r="AL348" s="146">
        <v>1385004517.0799999</v>
      </c>
      <c r="AM348" s="140"/>
      <c r="AN348" s="146">
        <v>0</v>
      </c>
      <c r="AO348" s="146">
        <v>1283448307.6099999</v>
      </c>
      <c r="AP348" s="148"/>
      <c r="AQ348" s="148"/>
      <c r="AR348" s="148"/>
      <c r="AS348" s="140"/>
      <c r="AT348" s="114"/>
    </row>
    <row r="349" spans="1:46" s="106" customFormat="1" ht="225" x14ac:dyDescent="0.3">
      <c r="A349" s="169" t="s">
        <v>605</v>
      </c>
      <c r="B349" s="161" t="s">
        <v>606</v>
      </c>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7" t="s">
        <v>610</v>
      </c>
      <c r="AD349" s="111" t="s">
        <v>68</v>
      </c>
      <c r="AE349" s="111" t="s">
        <v>611</v>
      </c>
      <c r="AF349" s="161" t="s">
        <v>74</v>
      </c>
      <c r="AG349" s="161" t="s">
        <v>74</v>
      </c>
      <c r="AH349" s="146">
        <v>0</v>
      </c>
      <c r="AI349" s="146">
        <v>1331866849.75</v>
      </c>
      <c r="AJ349" s="141"/>
      <c r="AK349" s="146">
        <v>1380968168.1800001</v>
      </c>
      <c r="AL349" s="146">
        <v>1385004517.0799999</v>
      </c>
      <c r="AM349" s="141"/>
      <c r="AN349" s="146">
        <v>0</v>
      </c>
      <c r="AO349" s="146">
        <v>1283448307.6099999</v>
      </c>
      <c r="AP349" s="149"/>
      <c r="AQ349" s="149"/>
      <c r="AR349" s="149"/>
      <c r="AS349" s="141"/>
      <c r="AT349" s="114"/>
    </row>
    <row r="350" spans="1:46" s="106" customFormat="1" ht="187.5" x14ac:dyDescent="0.3">
      <c r="A350" s="163" t="s">
        <v>612</v>
      </c>
      <c r="B350" s="161" t="s">
        <v>613</v>
      </c>
      <c r="C350" s="111" t="s">
        <v>64</v>
      </c>
      <c r="D350" s="111" t="s">
        <v>614</v>
      </c>
      <c r="E350" s="111" t="s">
        <v>66</v>
      </c>
      <c r="F350" s="111"/>
      <c r="G350" s="111"/>
      <c r="H350" s="111"/>
      <c r="I350" s="111"/>
      <c r="J350" s="111"/>
      <c r="K350" s="111"/>
      <c r="L350" s="111"/>
      <c r="M350" s="111"/>
      <c r="N350" s="111"/>
      <c r="O350" s="111"/>
      <c r="P350" s="111"/>
      <c r="Q350" s="111"/>
      <c r="R350" s="111"/>
      <c r="S350" s="111"/>
      <c r="T350" s="111"/>
      <c r="U350" s="111"/>
      <c r="V350" s="111"/>
      <c r="W350" s="111" t="s">
        <v>615</v>
      </c>
      <c r="X350" s="111" t="s">
        <v>616</v>
      </c>
      <c r="Y350" s="111" t="s">
        <v>617</v>
      </c>
      <c r="Z350" s="111"/>
      <c r="AA350" s="111"/>
      <c r="AB350" s="111"/>
      <c r="AC350" s="111" t="s">
        <v>70</v>
      </c>
      <c r="AD350" s="111" t="s">
        <v>618</v>
      </c>
      <c r="AE350" s="111" t="s">
        <v>72</v>
      </c>
      <c r="AF350" s="161" t="s">
        <v>1217</v>
      </c>
      <c r="AG350" s="161" t="s">
        <v>1257</v>
      </c>
      <c r="AH350" s="146">
        <v>0</v>
      </c>
      <c r="AI350" s="146">
        <v>0</v>
      </c>
      <c r="AJ350" s="139">
        <v>3290331.08</v>
      </c>
      <c r="AK350" s="146">
        <v>0</v>
      </c>
      <c r="AL350" s="146">
        <v>0</v>
      </c>
      <c r="AM350" s="139">
        <v>0</v>
      </c>
      <c r="AN350" s="146">
        <v>0</v>
      </c>
      <c r="AO350" s="146">
        <v>0</v>
      </c>
      <c r="AP350" s="147">
        <v>3290331.08</v>
      </c>
      <c r="AQ350" s="147">
        <v>0</v>
      </c>
      <c r="AR350" s="147">
        <v>0</v>
      </c>
      <c r="AS350" s="139">
        <v>0</v>
      </c>
      <c r="AT350" s="114"/>
    </row>
    <row r="351" spans="1:46" s="106" customFormat="1" ht="225" x14ac:dyDescent="0.3">
      <c r="A351" s="163" t="s">
        <v>612</v>
      </c>
      <c r="B351" s="161" t="s">
        <v>613</v>
      </c>
      <c r="C351" s="111" t="s">
        <v>619</v>
      </c>
      <c r="D351" s="111" t="s">
        <v>620</v>
      </c>
      <c r="E351" s="111" t="s">
        <v>621</v>
      </c>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t="s">
        <v>131</v>
      </c>
      <c r="AD351" s="111" t="s">
        <v>196</v>
      </c>
      <c r="AE351" s="111" t="s">
        <v>132</v>
      </c>
      <c r="AF351" s="161" t="s">
        <v>74</v>
      </c>
      <c r="AG351" s="161" t="s">
        <v>74</v>
      </c>
      <c r="AH351" s="146">
        <v>0</v>
      </c>
      <c r="AI351" s="146">
        <v>0</v>
      </c>
      <c r="AJ351" s="141"/>
      <c r="AK351" s="146">
        <v>0</v>
      </c>
      <c r="AL351" s="146">
        <v>0</v>
      </c>
      <c r="AM351" s="141"/>
      <c r="AN351" s="146">
        <v>0</v>
      </c>
      <c r="AO351" s="146">
        <v>0</v>
      </c>
      <c r="AP351" s="149"/>
      <c r="AQ351" s="149"/>
      <c r="AR351" s="149"/>
      <c r="AS351" s="141"/>
      <c r="AT351" s="114"/>
    </row>
    <row r="352" spans="1:46" s="106" customFormat="1" ht="187.5" x14ac:dyDescent="0.3">
      <c r="A352" s="162" t="s">
        <v>622</v>
      </c>
      <c r="B352" s="161" t="s">
        <v>623</v>
      </c>
      <c r="C352" s="111" t="s">
        <v>64</v>
      </c>
      <c r="D352" s="111" t="s">
        <v>624</v>
      </c>
      <c r="E352" s="111" t="s">
        <v>66</v>
      </c>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t="s">
        <v>70</v>
      </c>
      <c r="AD352" s="111" t="s">
        <v>625</v>
      </c>
      <c r="AE352" s="111" t="s">
        <v>72</v>
      </c>
      <c r="AF352" s="161" t="s">
        <v>1217</v>
      </c>
      <c r="AG352" s="161" t="s">
        <v>824</v>
      </c>
      <c r="AH352" s="146">
        <v>437240</v>
      </c>
      <c r="AI352" s="146">
        <v>437240</v>
      </c>
      <c r="AJ352" s="139">
        <v>562692.35</v>
      </c>
      <c r="AK352" s="146">
        <v>681137.68</v>
      </c>
      <c r="AL352" s="146">
        <v>681137.68</v>
      </c>
      <c r="AM352" s="139">
        <v>681137.68</v>
      </c>
      <c r="AN352" s="146">
        <v>437240</v>
      </c>
      <c r="AO352" s="146">
        <v>437240</v>
      </c>
      <c r="AP352" s="147">
        <v>562692.35</v>
      </c>
      <c r="AQ352" s="147">
        <v>681137.68</v>
      </c>
      <c r="AR352" s="147">
        <v>681137.68</v>
      </c>
      <c r="AS352" s="139">
        <f>AM352</f>
        <v>681137.68</v>
      </c>
      <c r="AT352" s="114"/>
    </row>
    <row r="353" spans="1:46" s="106" customFormat="1" ht="112.5" x14ac:dyDescent="0.3">
      <c r="A353" s="162" t="s">
        <v>622</v>
      </c>
      <c r="B353" s="161" t="s">
        <v>623</v>
      </c>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t="s">
        <v>519</v>
      </c>
      <c r="AD353" s="111" t="s">
        <v>196</v>
      </c>
      <c r="AE353" s="111" t="s">
        <v>69</v>
      </c>
      <c r="AF353" s="161" t="s">
        <v>74</v>
      </c>
      <c r="AG353" s="161" t="s">
        <v>74</v>
      </c>
      <c r="AH353" s="146">
        <v>0</v>
      </c>
      <c r="AI353" s="146">
        <v>437240</v>
      </c>
      <c r="AJ353" s="141"/>
      <c r="AK353" s="146">
        <v>681137.68</v>
      </c>
      <c r="AL353" s="146">
        <v>681137.68</v>
      </c>
      <c r="AM353" s="141"/>
      <c r="AN353" s="146">
        <v>0</v>
      </c>
      <c r="AO353" s="146">
        <v>437240</v>
      </c>
      <c r="AP353" s="149"/>
      <c r="AQ353" s="149">
        <v>681137.68</v>
      </c>
      <c r="AR353" s="149">
        <v>681137.68</v>
      </c>
      <c r="AS353" s="141"/>
      <c r="AT353" s="114"/>
    </row>
    <row r="354" spans="1:46" s="106" customFormat="1" ht="187.5" x14ac:dyDescent="0.3">
      <c r="A354" s="163" t="s">
        <v>626</v>
      </c>
      <c r="B354" s="161" t="s">
        <v>627</v>
      </c>
      <c r="C354" s="111" t="s">
        <v>64</v>
      </c>
      <c r="D354" s="111" t="s">
        <v>628</v>
      </c>
      <c r="E354" s="111" t="s">
        <v>66</v>
      </c>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t="s">
        <v>70</v>
      </c>
      <c r="AD354" s="111" t="s">
        <v>629</v>
      </c>
      <c r="AE354" s="111" t="s">
        <v>72</v>
      </c>
      <c r="AF354" s="161" t="s">
        <v>592</v>
      </c>
      <c r="AG354" s="161" t="s">
        <v>1258</v>
      </c>
      <c r="AH354" s="146">
        <v>8040344.4100000001</v>
      </c>
      <c r="AI354" s="146">
        <v>8036071.6100000003</v>
      </c>
      <c r="AJ354" s="139">
        <v>8236367.1200000001</v>
      </c>
      <c r="AK354" s="146">
        <v>8236367.1200000001</v>
      </c>
      <c r="AL354" s="146">
        <v>8236367.1200000001</v>
      </c>
      <c r="AM354" s="139">
        <v>8236367.1200000001</v>
      </c>
      <c r="AN354" s="146">
        <v>8040344.4100000001</v>
      </c>
      <c r="AO354" s="146">
        <v>8036071.6100000003</v>
      </c>
      <c r="AP354" s="147">
        <v>8236367.1200000001</v>
      </c>
      <c r="AQ354" s="147">
        <v>8236367.1200000001</v>
      </c>
      <c r="AR354" s="147">
        <v>8236367.1200000001</v>
      </c>
      <c r="AS354" s="139">
        <f>AM354</f>
        <v>8236367.1200000001</v>
      </c>
      <c r="AT354" s="114"/>
    </row>
    <row r="355" spans="1:46" s="106" customFormat="1" ht="131.25" x14ac:dyDescent="0.3">
      <c r="A355" s="163" t="s">
        <v>626</v>
      </c>
      <c r="B355" s="161" t="s">
        <v>627</v>
      </c>
      <c r="C355" s="111" t="s">
        <v>630</v>
      </c>
      <c r="D355" s="111" t="s">
        <v>631</v>
      </c>
      <c r="E355" s="111" t="s">
        <v>632</v>
      </c>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t="s">
        <v>519</v>
      </c>
      <c r="AD355" s="111" t="s">
        <v>196</v>
      </c>
      <c r="AE355" s="111" t="s">
        <v>69</v>
      </c>
      <c r="AF355" s="161" t="s">
        <v>74</v>
      </c>
      <c r="AG355" s="161" t="s">
        <v>74</v>
      </c>
      <c r="AH355" s="146">
        <v>0</v>
      </c>
      <c r="AI355" s="146">
        <v>8036071.6100000003</v>
      </c>
      <c r="AJ355" s="141"/>
      <c r="AK355" s="146">
        <v>8236367.1200000001</v>
      </c>
      <c r="AL355" s="146">
        <v>8236367.1200000001</v>
      </c>
      <c r="AM355" s="141"/>
      <c r="AN355" s="146">
        <v>0</v>
      </c>
      <c r="AO355" s="146">
        <v>8036071.6100000003</v>
      </c>
      <c r="AP355" s="149"/>
      <c r="AQ355" s="149"/>
      <c r="AR355" s="149"/>
      <c r="AS355" s="141"/>
      <c r="AT355" s="114"/>
    </row>
    <row r="356" spans="1:46" s="106" customFormat="1" ht="150" x14ac:dyDescent="0.3">
      <c r="A356" s="163" t="s">
        <v>633</v>
      </c>
      <c r="B356" s="161" t="s">
        <v>634</v>
      </c>
      <c r="C356" s="111" t="s">
        <v>102</v>
      </c>
      <c r="D356" s="111" t="s">
        <v>635</v>
      </c>
      <c r="E356" s="111" t="s">
        <v>104</v>
      </c>
      <c r="F356" s="111"/>
      <c r="G356" s="111"/>
      <c r="H356" s="111"/>
      <c r="I356" s="111"/>
      <c r="J356" s="111"/>
      <c r="K356" s="111"/>
      <c r="L356" s="111"/>
      <c r="M356" s="111"/>
      <c r="N356" s="111"/>
      <c r="O356" s="111"/>
      <c r="P356" s="111"/>
      <c r="Q356" s="111"/>
      <c r="R356" s="111"/>
      <c r="S356" s="111"/>
      <c r="T356" s="111"/>
      <c r="U356" s="111"/>
      <c r="V356" s="111"/>
      <c r="W356" s="111" t="s">
        <v>89</v>
      </c>
      <c r="X356" s="111" t="s">
        <v>636</v>
      </c>
      <c r="Y356" s="111" t="s">
        <v>91</v>
      </c>
      <c r="Z356" s="111"/>
      <c r="AA356" s="111"/>
      <c r="AB356" s="111"/>
      <c r="AC356" s="111" t="s">
        <v>70</v>
      </c>
      <c r="AD356" s="111" t="s">
        <v>637</v>
      </c>
      <c r="AE356" s="111" t="s">
        <v>72</v>
      </c>
      <c r="AF356" s="161" t="s">
        <v>1259</v>
      </c>
      <c r="AG356" s="161" t="s">
        <v>1260</v>
      </c>
      <c r="AH356" s="146">
        <v>3881639.99</v>
      </c>
      <c r="AI356" s="146">
        <v>3109521.99</v>
      </c>
      <c r="AJ356" s="139">
        <v>4189659.87</v>
      </c>
      <c r="AK356" s="146">
        <v>4539659.87</v>
      </c>
      <c r="AL356" s="146">
        <v>4045659.87</v>
      </c>
      <c r="AM356" s="139">
        <v>3282159.87</v>
      </c>
      <c r="AN356" s="146">
        <v>3881639.99</v>
      </c>
      <c r="AO356" s="146">
        <v>3109521.99</v>
      </c>
      <c r="AP356" s="147">
        <v>4189659.87</v>
      </c>
      <c r="AQ356" s="147">
        <v>4539659.87</v>
      </c>
      <c r="AR356" s="147">
        <v>4045659.87</v>
      </c>
      <c r="AS356" s="139">
        <f>AM356</f>
        <v>3282159.87</v>
      </c>
      <c r="AT356" s="114"/>
    </row>
    <row r="357" spans="1:46" s="106" customFormat="1" ht="187.5" x14ac:dyDescent="0.3">
      <c r="A357" s="163" t="s">
        <v>633</v>
      </c>
      <c r="B357" s="161" t="s">
        <v>634</v>
      </c>
      <c r="C357" s="111" t="s">
        <v>64</v>
      </c>
      <c r="D357" s="111" t="s">
        <v>638</v>
      </c>
      <c r="E357" s="111" t="s">
        <v>66</v>
      </c>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t="s">
        <v>109</v>
      </c>
      <c r="AD357" s="111" t="s">
        <v>639</v>
      </c>
      <c r="AE357" s="111" t="s">
        <v>111</v>
      </c>
      <c r="AF357" s="161" t="s">
        <v>74</v>
      </c>
      <c r="AG357" s="161" t="s">
        <v>74</v>
      </c>
      <c r="AH357" s="146">
        <v>0</v>
      </c>
      <c r="AI357" s="146">
        <v>3109521.99</v>
      </c>
      <c r="AJ357" s="140"/>
      <c r="AK357" s="146">
        <v>4539659.87</v>
      </c>
      <c r="AL357" s="146">
        <v>4045659.87</v>
      </c>
      <c r="AM357" s="140"/>
      <c r="AN357" s="146">
        <v>0</v>
      </c>
      <c r="AO357" s="146">
        <v>3109521.99</v>
      </c>
      <c r="AP357" s="148"/>
      <c r="AQ357" s="148"/>
      <c r="AR357" s="148">
        <v>4045659.87</v>
      </c>
      <c r="AS357" s="140"/>
      <c r="AT357" s="114"/>
    </row>
    <row r="358" spans="1:46" s="106" customFormat="1" ht="150" x14ac:dyDescent="0.3">
      <c r="A358" s="163" t="s">
        <v>633</v>
      </c>
      <c r="B358" s="161" t="s">
        <v>634</v>
      </c>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t="s">
        <v>640</v>
      </c>
      <c r="AD358" s="111" t="s">
        <v>641</v>
      </c>
      <c r="AE358" s="111" t="s">
        <v>642</v>
      </c>
      <c r="AF358" s="161" t="s">
        <v>74</v>
      </c>
      <c r="AG358" s="161" t="s">
        <v>74</v>
      </c>
      <c r="AH358" s="146">
        <v>0</v>
      </c>
      <c r="AI358" s="146">
        <v>3109521.99</v>
      </c>
      <c r="AJ358" s="140"/>
      <c r="AK358" s="146">
        <v>4539659.87</v>
      </c>
      <c r="AL358" s="146">
        <v>4045659.87</v>
      </c>
      <c r="AM358" s="140"/>
      <c r="AN358" s="146">
        <v>0</v>
      </c>
      <c r="AO358" s="146">
        <v>3109521.99</v>
      </c>
      <c r="AP358" s="148"/>
      <c r="AQ358" s="148"/>
      <c r="AR358" s="148">
        <v>4045659.87</v>
      </c>
      <c r="AS358" s="140"/>
      <c r="AT358" s="114"/>
    </row>
    <row r="359" spans="1:46" s="106" customFormat="1" ht="187.5" x14ac:dyDescent="0.3">
      <c r="A359" s="163" t="s">
        <v>633</v>
      </c>
      <c r="B359" s="161" t="s">
        <v>634</v>
      </c>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7" t="s">
        <v>584</v>
      </c>
      <c r="AD359" s="111" t="s">
        <v>68</v>
      </c>
      <c r="AE359" s="111" t="s">
        <v>230</v>
      </c>
      <c r="AF359" s="161" t="s">
        <v>74</v>
      </c>
      <c r="AG359" s="161" t="s">
        <v>74</v>
      </c>
      <c r="AH359" s="146">
        <v>0</v>
      </c>
      <c r="AI359" s="146">
        <v>3109521.99</v>
      </c>
      <c r="AJ359" s="140"/>
      <c r="AK359" s="146">
        <v>4539659.87</v>
      </c>
      <c r="AL359" s="146">
        <v>4045659.87</v>
      </c>
      <c r="AM359" s="140"/>
      <c r="AN359" s="146">
        <v>0</v>
      </c>
      <c r="AO359" s="146">
        <v>3109521.99</v>
      </c>
      <c r="AP359" s="148"/>
      <c r="AQ359" s="148"/>
      <c r="AR359" s="148">
        <v>4045659.87</v>
      </c>
      <c r="AS359" s="140"/>
      <c r="AT359" s="114"/>
    </row>
    <row r="360" spans="1:46" s="106" customFormat="1" ht="150" x14ac:dyDescent="0.3">
      <c r="A360" s="163" t="s">
        <v>633</v>
      </c>
      <c r="B360" s="161" t="s">
        <v>634</v>
      </c>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t="s">
        <v>500</v>
      </c>
      <c r="AD360" s="111" t="s">
        <v>196</v>
      </c>
      <c r="AE360" s="111" t="s">
        <v>132</v>
      </c>
      <c r="AF360" s="161" t="s">
        <v>74</v>
      </c>
      <c r="AG360" s="161" t="s">
        <v>74</v>
      </c>
      <c r="AH360" s="146">
        <v>0</v>
      </c>
      <c r="AI360" s="146">
        <v>3109521.99</v>
      </c>
      <c r="AJ360" s="140"/>
      <c r="AK360" s="146">
        <v>4539659.87</v>
      </c>
      <c r="AL360" s="146">
        <v>4045659.87</v>
      </c>
      <c r="AM360" s="140"/>
      <c r="AN360" s="146">
        <v>0</v>
      </c>
      <c r="AO360" s="146">
        <v>3109521.99</v>
      </c>
      <c r="AP360" s="148"/>
      <c r="AQ360" s="148"/>
      <c r="AR360" s="148">
        <v>4045659.87</v>
      </c>
      <c r="AS360" s="140"/>
      <c r="AT360" s="114"/>
    </row>
    <row r="361" spans="1:46" s="106" customFormat="1" ht="93.75" x14ac:dyDescent="0.3">
      <c r="A361" s="163" t="s">
        <v>633</v>
      </c>
      <c r="B361" s="161" t="s">
        <v>634</v>
      </c>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t="s">
        <v>416</v>
      </c>
      <c r="AD361" s="111" t="s">
        <v>68</v>
      </c>
      <c r="AE361" s="111" t="s">
        <v>132</v>
      </c>
      <c r="AF361" s="161" t="s">
        <v>74</v>
      </c>
      <c r="AG361" s="161" t="s">
        <v>74</v>
      </c>
      <c r="AH361" s="146">
        <v>0</v>
      </c>
      <c r="AI361" s="146">
        <v>3109521.99</v>
      </c>
      <c r="AJ361" s="140"/>
      <c r="AK361" s="146">
        <v>4539659.87</v>
      </c>
      <c r="AL361" s="146">
        <v>4045659.87</v>
      </c>
      <c r="AM361" s="140"/>
      <c r="AN361" s="146">
        <v>0</v>
      </c>
      <c r="AO361" s="146">
        <v>3109521.99</v>
      </c>
      <c r="AP361" s="148"/>
      <c r="AQ361" s="148"/>
      <c r="AR361" s="148">
        <v>4045659.87</v>
      </c>
      <c r="AS361" s="140"/>
      <c r="AT361" s="114"/>
    </row>
    <row r="362" spans="1:46" s="106" customFormat="1" ht="112.5" x14ac:dyDescent="0.3">
      <c r="A362" s="163" t="s">
        <v>633</v>
      </c>
      <c r="B362" s="161" t="s">
        <v>634</v>
      </c>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t="s">
        <v>131</v>
      </c>
      <c r="AD362" s="111" t="s">
        <v>196</v>
      </c>
      <c r="AE362" s="111" t="s">
        <v>132</v>
      </c>
      <c r="AF362" s="161" t="s">
        <v>74</v>
      </c>
      <c r="AG362" s="161" t="s">
        <v>74</v>
      </c>
      <c r="AH362" s="146">
        <v>0</v>
      </c>
      <c r="AI362" s="146">
        <v>3109521.99</v>
      </c>
      <c r="AJ362" s="140"/>
      <c r="AK362" s="146">
        <v>4539659.87</v>
      </c>
      <c r="AL362" s="146">
        <v>4045659.87</v>
      </c>
      <c r="AM362" s="140"/>
      <c r="AN362" s="146">
        <v>0</v>
      </c>
      <c r="AO362" s="146">
        <v>3109521.99</v>
      </c>
      <c r="AP362" s="148"/>
      <c r="AQ362" s="148"/>
      <c r="AR362" s="148">
        <v>4045659.87</v>
      </c>
      <c r="AS362" s="140"/>
      <c r="AT362" s="114"/>
    </row>
    <row r="363" spans="1:46" s="106" customFormat="1" ht="131.25" x14ac:dyDescent="0.3">
      <c r="A363" s="163" t="s">
        <v>633</v>
      </c>
      <c r="B363" s="161" t="s">
        <v>634</v>
      </c>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t="s">
        <v>417</v>
      </c>
      <c r="AD363" s="111" t="s">
        <v>68</v>
      </c>
      <c r="AE363" s="111" t="s">
        <v>69</v>
      </c>
      <c r="AF363" s="161" t="s">
        <v>74</v>
      </c>
      <c r="AG363" s="161" t="s">
        <v>74</v>
      </c>
      <c r="AH363" s="146">
        <v>0</v>
      </c>
      <c r="AI363" s="146">
        <v>3109521.99</v>
      </c>
      <c r="AJ363" s="140"/>
      <c r="AK363" s="146">
        <v>4539659.87</v>
      </c>
      <c r="AL363" s="146">
        <v>4045659.87</v>
      </c>
      <c r="AM363" s="140"/>
      <c r="AN363" s="146">
        <v>0</v>
      </c>
      <c r="AO363" s="146">
        <v>3109521.99</v>
      </c>
      <c r="AP363" s="148"/>
      <c r="AQ363" s="148"/>
      <c r="AR363" s="148">
        <v>4045659.87</v>
      </c>
      <c r="AS363" s="140"/>
      <c r="AT363" s="114"/>
    </row>
    <row r="364" spans="1:46" s="106" customFormat="1" ht="168.75" x14ac:dyDescent="0.3">
      <c r="A364" s="163" t="s">
        <v>633</v>
      </c>
      <c r="B364" s="161" t="s">
        <v>634</v>
      </c>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t="s">
        <v>195</v>
      </c>
      <c r="AD364" s="111" t="s">
        <v>465</v>
      </c>
      <c r="AE364" s="111" t="s">
        <v>132</v>
      </c>
      <c r="AF364" s="161" t="s">
        <v>74</v>
      </c>
      <c r="AG364" s="161" t="s">
        <v>74</v>
      </c>
      <c r="AH364" s="146">
        <v>0</v>
      </c>
      <c r="AI364" s="146">
        <v>3109521.99</v>
      </c>
      <c r="AJ364" s="140"/>
      <c r="AK364" s="146">
        <v>4539659.87</v>
      </c>
      <c r="AL364" s="146">
        <v>4045659.87</v>
      </c>
      <c r="AM364" s="140"/>
      <c r="AN364" s="146">
        <v>0</v>
      </c>
      <c r="AO364" s="146">
        <v>3109521.99</v>
      </c>
      <c r="AP364" s="148"/>
      <c r="AQ364" s="148"/>
      <c r="AR364" s="148">
        <v>4045659.87</v>
      </c>
      <c r="AS364" s="140"/>
      <c r="AT364" s="114"/>
    </row>
    <row r="365" spans="1:46" s="106" customFormat="1" ht="112.5" x14ac:dyDescent="0.3">
      <c r="A365" s="163" t="s">
        <v>633</v>
      </c>
      <c r="B365" s="161" t="s">
        <v>634</v>
      </c>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c r="AA365" s="111"/>
      <c r="AB365" s="111"/>
      <c r="AC365" s="111" t="s">
        <v>262</v>
      </c>
      <c r="AD365" s="111" t="s">
        <v>196</v>
      </c>
      <c r="AE365" s="111" t="s">
        <v>263</v>
      </c>
      <c r="AF365" s="161" t="s">
        <v>74</v>
      </c>
      <c r="AG365" s="161" t="s">
        <v>74</v>
      </c>
      <c r="AH365" s="146">
        <v>0</v>
      </c>
      <c r="AI365" s="146">
        <v>3109521.99</v>
      </c>
      <c r="AJ365" s="140"/>
      <c r="AK365" s="146">
        <v>4539659.87</v>
      </c>
      <c r="AL365" s="146">
        <v>4045659.87</v>
      </c>
      <c r="AM365" s="140"/>
      <c r="AN365" s="146">
        <v>0</v>
      </c>
      <c r="AO365" s="146">
        <v>3109521.99</v>
      </c>
      <c r="AP365" s="148"/>
      <c r="AQ365" s="148"/>
      <c r="AR365" s="148">
        <v>4045659.87</v>
      </c>
      <c r="AS365" s="140"/>
      <c r="AT365" s="114"/>
    </row>
    <row r="366" spans="1:46" s="106" customFormat="1" ht="112.5" x14ac:dyDescent="0.3">
      <c r="A366" s="163" t="s">
        <v>633</v>
      </c>
      <c r="B366" s="161" t="s">
        <v>634</v>
      </c>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c r="AA366" s="111"/>
      <c r="AB366" s="111"/>
      <c r="AC366" s="111" t="s">
        <v>519</v>
      </c>
      <c r="AD366" s="111" t="s">
        <v>196</v>
      </c>
      <c r="AE366" s="111" t="s">
        <v>69</v>
      </c>
      <c r="AF366" s="161" t="s">
        <v>74</v>
      </c>
      <c r="AG366" s="161" t="s">
        <v>74</v>
      </c>
      <c r="AH366" s="146">
        <v>0</v>
      </c>
      <c r="AI366" s="146">
        <v>3109521.99</v>
      </c>
      <c r="AJ366" s="140"/>
      <c r="AK366" s="146">
        <v>4539659.87</v>
      </c>
      <c r="AL366" s="146">
        <v>4045659.87</v>
      </c>
      <c r="AM366" s="140"/>
      <c r="AN366" s="146">
        <v>0</v>
      </c>
      <c r="AO366" s="146">
        <v>3109521.99</v>
      </c>
      <c r="AP366" s="148"/>
      <c r="AQ366" s="148"/>
      <c r="AR366" s="148">
        <v>4045659.87</v>
      </c>
      <c r="AS366" s="140"/>
      <c r="AT366" s="114"/>
    </row>
    <row r="367" spans="1:46" s="106" customFormat="1" ht="112.5" x14ac:dyDescent="0.3">
      <c r="A367" s="163" t="s">
        <v>633</v>
      </c>
      <c r="B367" s="161" t="s">
        <v>634</v>
      </c>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t="s">
        <v>587</v>
      </c>
      <c r="AD367" s="111" t="s">
        <v>465</v>
      </c>
      <c r="AE367" s="111" t="s">
        <v>132</v>
      </c>
      <c r="AF367" s="161" t="s">
        <v>74</v>
      </c>
      <c r="AG367" s="161" t="s">
        <v>74</v>
      </c>
      <c r="AH367" s="146">
        <v>0</v>
      </c>
      <c r="AI367" s="146">
        <v>3109521.99</v>
      </c>
      <c r="AJ367" s="140"/>
      <c r="AK367" s="146">
        <v>4539659.87</v>
      </c>
      <c r="AL367" s="146">
        <v>4045659.87</v>
      </c>
      <c r="AM367" s="140"/>
      <c r="AN367" s="146">
        <v>0</v>
      </c>
      <c r="AO367" s="146">
        <v>3109521.99</v>
      </c>
      <c r="AP367" s="148"/>
      <c r="AQ367" s="148"/>
      <c r="AR367" s="148">
        <v>4045659.87</v>
      </c>
      <c r="AS367" s="140"/>
      <c r="AT367" s="114"/>
    </row>
    <row r="368" spans="1:46" s="106" customFormat="1" ht="112.5" x14ac:dyDescent="0.3">
      <c r="A368" s="163" t="s">
        <v>633</v>
      </c>
      <c r="B368" s="161" t="s">
        <v>634</v>
      </c>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t="s">
        <v>328</v>
      </c>
      <c r="AD368" s="111" t="s">
        <v>68</v>
      </c>
      <c r="AE368" s="111" t="s">
        <v>329</v>
      </c>
      <c r="AF368" s="161" t="s">
        <v>74</v>
      </c>
      <c r="AG368" s="161" t="s">
        <v>74</v>
      </c>
      <c r="AH368" s="146">
        <v>0</v>
      </c>
      <c r="AI368" s="146">
        <v>3109521.99</v>
      </c>
      <c r="AJ368" s="140"/>
      <c r="AK368" s="146">
        <v>4539659.87</v>
      </c>
      <c r="AL368" s="146">
        <v>4045659.87</v>
      </c>
      <c r="AM368" s="140"/>
      <c r="AN368" s="146">
        <v>0</v>
      </c>
      <c r="AO368" s="146">
        <v>3109521.99</v>
      </c>
      <c r="AP368" s="148"/>
      <c r="AQ368" s="148"/>
      <c r="AR368" s="148">
        <v>4045659.87</v>
      </c>
      <c r="AS368" s="140"/>
      <c r="AT368" s="114"/>
    </row>
    <row r="369" spans="1:46" s="106" customFormat="1" ht="93.75" x14ac:dyDescent="0.3">
      <c r="A369" s="163" t="s">
        <v>633</v>
      </c>
      <c r="B369" s="161" t="s">
        <v>634</v>
      </c>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t="s">
        <v>381</v>
      </c>
      <c r="AD369" s="111" t="s">
        <v>68</v>
      </c>
      <c r="AE369" s="111" t="s">
        <v>132</v>
      </c>
      <c r="AF369" s="161" t="s">
        <v>74</v>
      </c>
      <c r="AG369" s="161" t="s">
        <v>74</v>
      </c>
      <c r="AH369" s="146">
        <v>0</v>
      </c>
      <c r="AI369" s="146">
        <v>3109521.99</v>
      </c>
      <c r="AJ369" s="140"/>
      <c r="AK369" s="146">
        <v>4539659.87</v>
      </c>
      <c r="AL369" s="146">
        <v>4045659.87</v>
      </c>
      <c r="AM369" s="140"/>
      <c r="AN369" s="146">
        <v>0</v>
      </c>
      <c r="AO369" s="146">
        <v>3109521.99</v>
      </c>
      <c r="AP369" s="148"/>
      <c r="AQ369" s="148"/>
      <c r="AR369" s="148">
        <v>4045659.87</v>
      </c>
      <c r="AS369" s="140"/>
      <c r="AT369" s="114"/>
    </row>
    <row r="370" spans="1:46" s="106" customFormat="1" ht="112.5" x14ac:dyDescent="0.3">
      <c r="A370" s="163" t="s">
        <v>633</v>
      </c>
      <c r="B370" s="161" t="s">
        <v>634</v>
      </c>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t="s">
        <v>331</v>
      </c>
      <c r="AD370" s="111" t="s">
        <v>68</v>
      </c>
      <c r="AE370" s="111" t="s">
        <v>332</v>
      </c>
      <c r="AF370" s="161" t="s">
        <v>74</v>
      </c>
      <c r="AG370" s="161" t="s">
        <v>74</v>
      </c>
      <c r="AH370" s="146">
        <v>0</v>
      </c>
      <c r="AI370" s="146">
        <v>3109521.99</v>
      </c>
      <c r="AJ370" s="140"/>
      <c r="AK370" s="146">
        <v>4539659.87</v>
      </c>
      <c r="AL370" s="146">
        <v>4045659.87</v>
      </c>
      <c r="AM370" s="140"/>
      <c r="AN370" s="146">
        <v>0</v>
      </c>
      <c r="AO370" s="146">
        <v>3109521.99</v>
      </c>
      <c r="AP370" s="148"/>
      <c r="AQ370" s="148"/>
      <c r="AR370" s="148">
        <v>4045659.87</v>
      </c>
      <c r="AS370" s="140"/>
      <c r="AT370" s="114"/>
    </row>
    <row r="371" spans="1:46" s="106" customFormat="1" ht="150" x14ac:dyDescent="0.3">
      <c r="A371" s="163" t="s">
        <v>633</v>
      </c>
      <c r="B371" s="161" t="s">
        <v>634</v>
      </c>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t="s">
        <v>134</v>
      </c>
      <c r="AD371" s="111" t="s">
        <v>68</v>
      </c>
      <c r="AE371" s="111" t="s">
        <v>132</v>
      </c>
      <c r="AF371" s="161" t="s">
        <v>74</v>
      </c>
      <c r="AG371" s="161" t="s">
        <v>74</v>
      </c>
      <c r="AH371" s="146">
        <v>0</v>
      </c>
      <c r="AI371" s="146">
        <v>3109521.99</v>
      </c>
      <c r="AJ371" s="141"/>
      <c r="AK371" s="146">
        <v>4539659.87</v>
      </c>
      <c r="AL371" s="146">
        <v>4045659.87</v>
      </c>
      <c r="AM371" s="141"/>
      <c r="AN371" s="146">
        <v>0</v>
      </c>
      <c r="AO371" s="146">
        <v>3109521.99</v>
      </c>
      <c r="AP371" s="149"/>
      <c r="AQ371" s="149"/>
      <c r="AR371" s="149">
        <v>4045659.87</v>
      </c>
      <c r="AS371" s="141"/>
      <c r="AT371" s="114"/>
    </row>
    <row r="372" spans="1:46" s="106" customFormat="1" ht="206.25" x14ac:dyDescent="0.3">
      <c r="A372" s="169" t="s">
        <v>643</v>
      </c>
      <c r="B372" s="161" t="s">
        <v>644</v>
      </c>
      <c r="C372" s="111" t="s">
        <v>64</v>
      </c>
      <c r="D372" s="111" t="s">
        <v>645</v>
      </c>
      <c r="E372" s="111" t="s">
        <v>66</v>
      </c>
      <c r="F372" s="111"/>
      <c r="G372" s="111"/>
      <c r="H372" s="111"/>
      <c r="I372" s="111"/>
      <c r="J372" s="111" t="s">
        <v>646</v>
      </c>
      <c r="K372" s="111" t="s">
        <v>647</v>
      </c>
      <c r="L372" s="111" t="s">
        <v>648</v>
      </c>
      <c r="M372" s="111"/>
      <c r="N372" s="111"/>
      <c r="O372" s="111"/>
      <c r="P372" s="111"/>
      <c r="Q372" s="111"/>
      <c r="R372" s="111"/>
      <c r="S372" s="111"/>
      <c r="T372" s="111"/>
      <c r="U372" s="111"/>
      <c r="V372" s="111"/>
      <c r="W372" s="111"/>
      <c r="X372" s="111"/>
      <c r="Y372" s="111"/>
      <c r="Z372" s="111" t="s">
        <v>142</v>
      </c>
      <c r="AA372" s="111" t="s">
        <v>68</v>
      </c>
      <c r="AB372" s="111" t="s">
        <v>69</v>
      </c>
      <c r="AC372" s="111" t="s">
        <v>70</v>
      </c>
      <c r="AD372" s="111" t="s">
        <v>649</v>
      </c>
      <c r="AE372" s="111" t="s">
        <v>72</v>
      </c>
      <c r="AF372" s="161" t="s">
        <v>1262</v>
      </c>
      <c r="AG372" s="161" t="s">
        <v>1263</v>
      </c>
      <c r="AH372" s="146">
        <v>23646215.82</v>
      </c>
      <c r="AI372" s="146">
        <v>23646206.809999999</v>
      </c>
      <c r="AJ372" s="139">
        <v>5824812.4800000004</v>
      </c>
      <c r="AK372" s="146">
        <v>31739807.850000001</v>
      </c>
      <c r="AL372" s="146">
        <v>11838335.93</v>
      </c>
      <c r="AM372" s="139">
        <v>15081006.57</v>
      </c>
      <c r="AN372" s="146">
        <v>782375.46</v>
      </c>
      <c r="AO372" s="146">
        <v>782366.45</v>
      </c>
      <c r="AP372" s="147">
        <f>5824812.48-Лист6!D64</f>
        <v>1264703.2800000003</v>
      </c>
      <c r="AQ372" s="147">
        <f>31739807.85-Лист6!E64</f>
        <v>4411370.2300000042</v>
      </c>
      <c r="AR372" s="147">
        <f>11838335.93-Лист6!F64</f>
        <v>5565905.6799999997</v>
      </c>
      <c r="AS372" s="139">
        <f>AM372</f>
        <v>15081006.57</v>
      </c>
      <c r="AT372" s="114"/>
    </row>
    <row r="373" spans="1:46" s="106" customFormat="1" ht="262.5" x14ac:dyDescent="0.3">
      <c r="A373" s="169" t="s">
        <v>643</v>
      </c>
      <c r="B373" s="161" t="s">
        <v>644</v>
      </c>
      <c r="C373" s="111" t="s">
        <v>650</v>
      </c>
      <c r="D373" s="111" t="s">
        <v>651</v>
      </c>
      <c r="E373" s="111" t="s">
        <v>652</v>
      </c>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7" t="s">
        <v>653</v>
      </c>
      <c r="AD373" s="111" t="s">
        <v>68</v>
      </c>
      <c r="AE373" s="111" t="s">
        <v>654</v>
      </c>
      <c r="AF373" s="161" t="s">
        <v>74</v>
      </c>
      <c r="AG373" s="161" t="s">
        <v>74</v>
      </c>
      <c r="AH373" s="146">
        <v>0</v>
      </c>
      <c r="AI373" s="146">
        <v>23646206.809999999</v>
      </c>
      <c r="AJ373" s="140"/>
      <c r="AK373" s="146">
        <v>31739807.850000001</v>
      </c>
      <c r="AL373" s="146">
        <v>11838335.93</v>
      </c>
      <c r="AM373" s="140"/>
      <c r="AN373" s="146">
        <v>0</v>
      </c>
      <c r="AO373" s="146">
        <v>782366.45</v>
      </c>
      <c r="AP373" s="148"/>
      <c r="AQ373" s="148"/>
      <c r="AR373" s="148"/>
      <c r="AS373" s="140"/>
      <c r="AT373" s="114"/>
    </row>
    <row r="374" spans="1:46" s="106" customFormat="1" ht="131.25" x14ac:dyDescent="0.3">
      <c r="A374" s="169" t="s">
        <v>643</v>
      </c>
      <c r="B374" s="161" t="s">
        <v>644</v>
      </c>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t="s">
        <v>136</v>
      </c>
      <c r="AD374" s="111" t="s">
        <v>68</v>
      </c>
      <c r="AE374" s="111" t="s">
        <v>132</v>
      </c>
      <c r="AF374" s="161" t="s">
        <v>74</v>
      </c>
      <c r="AG374" s="161" t="s">
        <v>74</v>
      </c>
      <c r="AH374" s="146">
        <v>0</v>
      </c>
      <c r="AI374" s="146">
        <v>23646206.809999999</v>
      </c>
      <c r="AJ374" s="141"/>
      <c r="AK374" s="146">
        <v>31739807.850000001</v>
      </c>
      <c r="AL374" s="146">
        <v>11838335.93</v>
      </c>
      <c r="AM374" s="141"/>
      <c r="AN374" s="146">
        <v>0</v>
      </c>
      <c r="AO374" s="146">
        <v>782366.45</v>
      </c>
      <c r="AP374" s="149"/>
      <c r="AQ374" s="149"/>
      <c r="AR374" s="149"/>
      <c r="AS374" s="141"/>
      <c r="AT374" s="114"/>
    </row>
    <row r="375" spans="1:46" s="106" customFormat="1" ht="243.75" x14ac:dyDescent="0.3">
      <c r="A375" s="118" t="s">
        <v>655</v>
      </c>
      <c r="B375" s="111" t="s">
        <v>656</v>
      </c>
      <c r="C375" s="111" t="s">
        <v>59</v>
      </c>
      <c r="D375" s="111" t="s">
        <v>59</v>
      </c>
      <c r="E375" s="111" t="s">
        <v>59</v>
      </c>
      <c r="F375" s="111" t="s">
        <v>59</v>
      </c>
      <c r="G375" s="111" t="s">
        <v>59</v>
      </c>
      <c r="H375" s="111" t="s">
        <v>59</v>
      </c>
      <c r="I375" s="111" t="s">
        <v>59</v>
      </c>
      <c r="J375" s="111" t="s">
        <v>59</v>
      </c>
      <c r="K375" s="111" t="s">
        <v>59</v>
      </c>
      <c r="L375" s="111" t="s">
        <v>59</v>
      </c>
      <c r="M375" s="111" t="s">
        <v>59</v>
      </c>
      <c r="N375" s="111" t="s">
        <v>59</v>
      </c>
      <c r="O375" s="111" t="s">
        <v>59</v>
      </c>
      <c r="P375" s="111" t="s">
        <v>59</v>
      </c>
      <c r="Q375" s="111" t="s">
        <v>59</v>
      </c>
      <c r="R375" s="111" t="s">
        <v>59</v>
      </c>
      <c r="S375" s="111" t="s">
        <v>59</v>
      </c>
      <c r="T375" s="111" t="s">
        <v>59</v>
      </c>
      <c r="U375" s="111" t="s">
        <v>59</v>
      </c>
      <c r="V375" s="111" t="s">
        <v>59</v>
      </c>
      <c r="W375" s="111" t="s">
        <v>59</v>
      </c>
      <c r="X375" s="111" t="s">
        <v>59</v>
      </c>
      <c r="Y375" s="111" t="s">
        <v>59</v>
      </c>
      <c r="Z375" s="111" t="s">
        <v>59</v>
      </c>
      <c r="AA375" s="111" t="s">
        <v>59</v>
      </c>
      <c r="AB375" s="111" t="s">
        <v>59</v>
      </c>
      <c r="AC375" s="111" t="s">
        <v>59</v>
      </c>
      <c r="AD375" s="111" t="s">
        <v>59</v>
      </c>
      <c r="AE375" s="111" t="s">
        <v>59</v>
      </c>
      <c r="AF375" s="111" t="s">
        <v>59</v>
      </c>
      <c r="AG375" s="111" t="s">
        <v>59</v>
      </c>
      <c r="AH375" s="112">
        <v>420072139.04000002</v>
      </c>
      <c r="AI375" s="112">
        <v>378694906.35000002</v>
      </c>
      <c r="AJ375" s="112">
        <v>183027810.09999999</v>
      </c>
      <c r="AK375" s="112">
        <v>165961659.28</v>
      </c>
      <c r="AL375" s="112">
        <v>165030051.31999999</v>
      </c>
      <c r="AM375" s="112">
        <f>AM377+AM384+AM419</f>
        <v>124915463.92</v>
      </c>
      <c r="AN375" s="112">
        <v>420024164.04000002</v>
      </c>
      <c r="AO375" s="112">
        <v>378646931.35000002</v>
      </c>
      <c r="AP375" s="113">
        <f>AP377+AP384+AP419</f>
        <v>183027810.09999999</v>
      </c>
      <c r="AQ375" s="113">
        <f t="shared" ref="AQ375:AR375" si="0">AQ377+AQ384+AQ419</f>
        <v>165961659.28</v>
      </c>
      <c r="AR375" s="113">
        <f t="shared" si="0"/>
        <v>165030051.31999999</v>
      </c>
      <c r="AS375" s="112">
        <f>AS377+AS384+AS419</f>
        <v>124915463.92</v>
      </c>
      <c r="AT375" s="114"/>
    </row>
    <row r="376" spans="1:46" s="106" customFormat="1" ht="18.75" x14ac:dyDescent="0.3">
      <c r="A376" s="110" t="s">
        <v>60</v>
      </c>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5"/>
      <c r="AI376" s="115"/>
      <c r="AJ376" s="115"/>
      <c r="AK376" s="115"/>
      <c r="AL376" s="115"/>
      <c r="AM376" s="115"/>
      <c r="AN376" s="115"/>
      <c r="AO376" s="115"/>
      <c r="AP376" s="116"/>
      <c r="AQ376" s="116"/>
      <c r="AR376" s="116"/>
      <c r="AS376" s="115"/>
      <c r="AT376" s="114"/>
    </row>
    <row r="377" spans="1:46" s="106" customFormat="1" ht="168.75" x14ac:dyDescent="0.3">
      <c r="A377" s="110" t="s">
        <v>657</v>
      </c>
      <c r="B377" s="111" t="s">
        <v>658</v>
      </c>
      <c r="C377" s="111" t="s">
        <v>59</v>
      </c>
      <c r="D377" s="111" t="s">
        <v>59</v>
      </c>
      <c r="E377" s="111" t="s">
        <v>59</v>
      </c>
      <c r="F377" s="111" t="s">
        <v>59</v>
      </c>
      <c r="G377" s="111" t="s">
        <v>59</v>
      </c>
      <c r="H377" s="111" t="s">
        <v>59</v>
      </c>
      <c r="I377" s="111" t="s">
        <v>59</v>
      </c>
      <c r="J377" s="111" t="s">
        <v>59</v>
      </c>
      <c r="K377" s="111" t="s">
        <v>59</v>
      </c>
      <c r="L377" s="111" t="s">
        <v>59</v>
      </c>
      <c r="M377" s="111" t="s">
        <v>59</v>
      </c>
      <c r="N377" s="111" t="s">
        <v>59</v>
      </c>
      <c r="O377" s="111" t="s">
        <v>59</v>
      </c>
      <c r="P377" s="111" t="s">
        <v>59</v>
      </c>
      <c r="Q377" s="111" t="s">
        <v>59</v>
      </c>
      <c r="R377" s="111" t="s">
        <v>59</v>
      </c>
      <c r="S377" s="111" t="s">
        <v>59</v>
      </c>
      <c r="T377" s="111" t="s">
        <v>59</v>
      </c>
      <c r="U377" s="111" t="s">
        <v>59</v>
      </c>
      <c r="V377" s="111" t="s">
        <v>59</v>
      </c>
      <c r="W377" s="111" t="s">
        <v>59</v>
      </c>
      <c r="X377" s="111" t="s">
        <v>59</v>
      </c>
      <c r="Y377" s="111" t="s">
        <v>59</v>
      </c>
      <c r="Z377" s="111" t="s">
        <v>59</v>
      </c>
      <c r="AA377" s="111" t="s">
        <v>59</v>
      </c>
      <c r="AB377" s="111" t="s">
        <v>59</v>
      </c>
      <c r="AC377" s="111" t="s">
        <v>59</v>
      </c>
      <c r="AD377" s="111" t="s">
        <v>59</v>
      </c>
      <c r="AE377" s="111" t="s">
        <v>59</v>
      </c>
      <c r="AF377" s="111" t="s">
        <v>59</v>
      </c>
      <c r="AG377" s="111" t="s">
        <v>59</v>
      </c>
      <c r="AH377" s="112">
        <v>755161</v>
      </c>
      <c r="AI377" s="112">
        <v>755161</v>
      </c>
      <c r="AJ377" s="112">
        <v>660000</v>
      </c>
      <c r="AK377" s="112">
        <v>660000</v>
      </c>
      <c r="AL377" s="112">
        <v>600000</v>
      </c>
      <c r="AM377" s="112">
        <v>600000</v>
      </c>
      <c r="AN377" s="112">
        <v>755161</v>
      </c>
      <c r="AO377" s="112">
        <v>755161</v>
      </c>
      <c r="AP377" s="113">
        <v>660000</v>
      </c>
      <c r="AQ377" s="113">
        <v>660000</v>
      </c>
      <c r="AR377" s="113">
        <v>600000</v>
      </c>
      <c r="AS377" s="112">
        <f>AM377</f>
        <v>600000</v>
      </c>
      <c r="AT377" s="114"/>
    </row>
    <row r="378" spans="1:46" s="106" customFormat="1" ht="18.75" x14ac:dyDescent="0.3">
      <c r="A378" s="110" t="s">
        <v>60</v>
      </c>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5"/>
      <c r="AI378" s="115"/>
      <c r="AJ378" s="115"/>
      <c r="AK378" s="115"/>
      <c r="AL378" s="115"/>
      <c r="AM378" s="115"/>
      <c r="AN378" s="115"/>
      <c r="AO378" s="115"/>
      <c r="AP378" s="116"/>
      <c r="AQ378" s="116"/>
      <c r="AR378" s="116"/>
      <c r="AS378" s="115"/>
      <c r="AT378" s="114"/>
    </row>
    <row r="379" spans="1:46" s="106" customFormat="1" ht="187.5" x14ac:dyDescent="0.3">
      <c r="A379" s="162" t="s">
        <v>659</v>
      </c>
      <c r="B379" s="161" t="s">
        <v>660</v>
      </c>
      <c r="C379" s="111" t="s">
        <v>64</v>
      </c>
      <c r="D379" s="111" t="s">
        <v>661</v>
      </c>
      <c r="E379" s="111" t="s">
        <v>66</v>
      </c>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t="s">
        <v>109</v>
      </c>
      <c r="AD379" s="111" t="s">
        <v>220</v>
      </c>
      <c r="AE379" s="111" t="s">
        <v>111</v>
      </c>
      <c r="AF379" s="161" t="s">
        <v>1229</v>
      </c>
      <c r="AG379" s="161" t="s">
        <v>1217</v>
      </c>
      <c r="AH379" s="146">
        <v>595786</v>
      </c>
      <c r="AI379" s="146">
        <v>595786</v>
      </c>
      <c r="AJ379" s="139">
        <v>600000</v>
      </c>
      <c r="AK379" s="146">
        <v>600000</v>
      </c>
      <c r="AL379" s="146">
        <v>600000</v>
      </c>
      <c r="AM379" s="139">
        <v>600000</v>
      </c>
      <c r="AN379" s="146">
        <v>595786</v>
      </c>
      <c r="AO379" s="146">
        <v>595786</v>
      </c>
      <c r="AP379" s="147">
        <v>600000</v>
      </c>
      <c r="AQ379" s="147">
        <v>600000</v>
      </c>
      <c r="AR379" s="147">
        <v>600000</v>
      </c>
      <c r="AS379" s="139">
        <f>AM379</f>
        <v>600000</v>
      </c>
      <c r="AT379" s="114"/>
    </row>
    <row r="380" spans="1:46" s="106" customFormat="1" ht="131.25" x14ac:dyDescent="0.3">
      <c r="A380" s="162" t="s">
        <v>659</v>
      </c>
      <c r="B380" s="161" t="s">
        <v>660</v>
      </c>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t="s">
        <v>663</v>
      </c>
      <c r="AD380" s="111" t="s">
        <v>68</v>
      </c>
      <c r="AE380" s="111" t="s">
        <v>288</v>
      </c>
      <c r="AF380" s="161" t="s">
        <v>74</v>
      </c>
      <c r="AG380" s="161" t="s">
        <v>74</v>
      </c>
      <c r="AH380" s="146">
        <v>0</v>
      </c>
      <c r="AI380" s="146">
        <v>595786</v>
      </c>
      <c r="AJ380" s="140"/>
      <c r="AK380" s="146">
        <v>600000</v>
      </c>
      <c r="AL380" s="146">
        <v>600000</v>
      </c>
      <c r="AM380" s="140"/>
      <c r="AN380" s="146">
        <v>0</v>
      </c>
      <c r="AO380" s="146">
        <v>595786</v>
      </c>
      <c r="AP380" s="148"/>
      <c r="AQ380" s="148"/>
      <c r="AR380" s="148"/>
      <c r="AS380" s="140"/>
      <c r="AT380" s="114"/>
    </row>
    <row r="381" spans="1:46" s="106" customFormat="1" ht="112.5" x14ac:dyDescent="0.3">
      <c r="A381" s="162" t="s">
        <v>659</v>
      </c>
      <c r="B381" s="161" t="s">
        <v>660</v>
      </c>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t="s">
        <v>327</v>
      </c>
      <c r="AD381" s="111" t="s">
        <v>68</v>
      </c>
      <c r="AE381" s="111" t="s">
        <v>132</v>
      </c>
      <c r="AF381" s="161" t="s">
        <v>74</v>
      </c>
      <c r="AG381" s="161" t="s">
        <v>74</v>
      </c>
      <c r="AH381" s="146">
        <v>0</v>
      </c>
      <c r="AI381" s="146">
        <v>595786</v>
      </c>
      <c r="AJ381" s="141"/>
      <c r="AK381" s="146">
        <v>600000</v>
      </c>
      <c r="AL381" s="146">
        <v>600000</v>
      </c>
      <c r="AM381" s="141"/>
      <c r="AN381" s="146">
        <v>0</v>
      </c>
      <c r="AO381" s="146">
        <v>595786</v>
      </c>
      <c r="AP381" s="149"/>
      <c r="AQ381" s="149"/>
      <c r="AR381" s="149"/>
      <c r="AS381" s="141"/>
      <c r="AT381" s="114"/>
    </row>
    <row r="382" spans="1:46" s="106" customFormat="1" ht="206.25" x14ac:dyDescent="0.3">
      <c r="A382" s="163" t="s">
        <v>664</v>
      </c>
      <c r="B382" s="161" t="s">
        <v>665</v>
      </c>
      <c r="C382" s="111" t="s">
        <v>293</v>
      </c>
      <c r="D382" s="111" t="s">
        <v>666</v>
      </c>
      <c r="E382" s="111" t="s">
        <v>275</v>
      </c>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7" t="s">
        <v>667</v>
      </c>
      <c r="AD382" s="111" t="s">
        <v>68</v>
      </c>
      <c r="AE382" s="111" t="s">
        <v>668</v>
      </c>
      <c r="AF382" s="161" t="s">
        <v>1257</v>
      </c>
      <c r="AG382" s="161" t="s">
        <v>1248</v>
      </c>
      <c r="AH382" s="146">
        <v>159375</v>
      </c>
      <c r="AI382" s="146">
        <v>159375</v>
      </c>
      <c r="AJ382" s="139">
        <v>60000</v>
      </c>
      <c r="AK382" s="146">
        <v>60000</v>
      </c>
      <c r="AL382" s="146">
        <v>0</v>
      </c>
      <c r="AM382" s="139"/>
      <c r="AN382" s="146">
        <v>159375</v>
      </c>
      <c r="AO382" s="146">
        <v>159375</v>
      </c>
      <c r="AP382" s="147">
        <v>60000</v>
      </c>
      <c r="AQ382" s="147">
        <v>60000</v>
      </c>
      <c r="AR382" s="147">
        <v>0</v>
      </c>
      <c r="AS382" s="139"/>
      <c r="AT382" s="114"/>
    </row>
    <row r="383" spans="1:46" s="106" customFormat="1" ht="187.5" x14ac:dyDescent="0.3">
      <c r="A383" s="163" t="s">
        <v>664</v>
      </c>
      <c r="B383" s="161" t="s">
        <v>665</v>
      </c>
      <c r="C383" s="111" t="s">
        <v>64</v>
      </c>
      <c r="D383" s="111" t="s">
        <v>669</v>
      </c>
      <c r="E383" s="111" t="s">
        <v>66</v>
      </c>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t="s">
        <v>328</v>
      </c>
      <c r="AD383" s="111" t="s">
        <v>68</v>
      </c>
      <c r="AE383" s="111" t="s">
        <v>329</v>
      </c>
      <c r="AF383" s="161" t="s">
        <v>74</v>
      </c>
      <c r="AG383" s="161" t="s">
        <v>74</v>
      </c>
      <c r="AH383" s="146">
        <v>0</v>
      </c>
      <c r="AI383" s="146">
        <v>159375</v>
      </c>
      <c r="AJ383" s="141"/>
      <c r="AK383" s="146">
        <v>60000</v>
      </c>
      <c r="AL383" s="146">
        <v>0</v>
      </c>
      <c r="AM383" s="141"/>
      <c r="AN383" s="146">
        <v>0</v>
      </c>
      <c r="AO383" s="146">
        <v>159375</v>
      </c>
      <c r="AP383" s="149"/>
      <c r="AQ383" s="149"/>
      <c r="AR383" s="149"/>
      <c r="AS383" s="141"/>
      <c r="AT383" s="114"/>
    </row>
    <row r="384" spans="1:46" s="106" customFormat="1" ht="262.5" x14ac:dyDescent="0.3">
      <c r="A384" s="118" t="s">
        <v>670</v>
      </c>
      <c r="B384" s="111" t="s">
        <v>671</v>
      </c>
      <c r="C384" s="111" t="s">
        <v>59</v>
      </c>
      <c r="D384" s="111" t="s">
        <v>59</v>
      </c>
      <c r="E384" s="111" t="s">
        <v>59</v>
      </c>
      <c r="F384" s="111" t="s">
        <v>59</v>
      </c>
      <c r="G384" s="111" t="s">
        <v>59</v>
      </c>
      <c r="H384" s="111" t="s">
        <v>59</v>
      </c>
      <c r="I384" s="111" t="s">
        <v>59</v>
      </c>
      <c r="J384" s="111" t="s">
        <v>59</v>
      </c>
      <c r="K384" s="111" t="s">
        <v>59</v>
      </c>
      <c r="L384" s="111" t="s">
        <v>59</v>
      </c>
      <c r="M384" s="111" t="s">
        <v>59</v>
      </c>
      <c r="N384" s="111" t="s">
        <v>59</v>
      </c>
      <c r="O384" s="111" t="s">
        <v>59</v>
      </c>
      <c r="P384" s="111" t="s">
        <v>59</v>
      </c>
      <c r="Q384" s="111" t="s">
        <v>59</v>
      </c>
      <c r="R384" s="111" t="s">
        <v>59</v>
      </c>
      <c r="S384" s="111" t="s">
        <v>59</v>
      </c>
      <c r="T384" s="111" t="s">
        <v>59</v>
      </c>
      <c r="U384" s="111" t="s">
        <v>59</v>
      </c>
      <c r="V384" s="111" t="s">
        <v>59</v>
      </c>
      <c r="W384" s="111" t="s">
        <v>59</v>
      </c>
      <c r="X384" s="111" t="s">
        <v>59</v>
      </c>
      <c r="Y384" s="111" t="s">
        <v>59</v>
      </c>
      <c r="Z384" s="111" t="s">
        <v>59</v>
      </c>
      <c r="AA384" s="111" t="s">
        <v>59</v>
      </c>
      <c r="AB384" s="111" t="s">
        <v>59</v>
      </c>
      <c r="AC384" s="111" t="s">
        <v>59</v>
      </c>
      <c r="AD384" s="111" t="s">
        <v>59</v>
      </c>
      <c r="AE384" s="111" t="s">
        <v>59</v>
      </c>
      <c r="AF384" s="111" t="s">
        <v>59</v>
      </c>
      <c r="AG384" s="111" t="s">
        <v>59</v>
      </c>
      <c r="AH384" s="112">
        <v>369301988.66000003</v>
      </c>
      <c r="AI384" s="112">
        <v>328022416.27999997</v>
      </c>
      <c r="AJ384" s="112">
        <v>182136331.63999999</v>
      </c>
      <c r="AK384" s="112">
        <v>125338456</v>
      </c>
      <c r="AL384" s="112">
        <v>124450616.59999999</v>
      </c>
      <c r="AM384" s="112">
        <f>AM386+AM414</f>
        <v>84336029.200000003</v>
      </c>
      <c r="AN384" s="112">
        <v>369254013.66000003</v>
      </c>
      <c r="AO384" s="112">
        <v>327974441.27999997</v>
      </c>
      <c r="AP384" s="113">
        <f>SUM(AP386:AP418)</f>
        <v>182136331.63999999</v>
      </c>
      <c r="AQ384" s="113">
        <f t="shared" ref="AQ384:AR384" si="1">SUM(AQ386:AQ418)</f>
        <v>125338456</v>
      </c>
      <c r="AR384" s="113">
        <f t="shared" si="1"/>
        <v>124450616.59999999</v>
      </c>
      <c r="AS384" s="112">
        <f>SUM(AS386:AS418)</f>
        <v>84336029.200000003</v>
      </c>
      <c r="AT384" s="114"/>
    </row>
    <row r="385" spans="1:46" s="106" customFormat="1" ht="18.75" x14ac:dyDescent="0.3">
      <c r="A385" s="110" t="s">
        <v>60</v>
      </c>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5"/>
      <c r="AI385" s="115"/>
      <c r="AJ385" s="115"/>
      <c r="AK385" s="115"/>
      <c r="AL385" s="115"/>
      <c r="AM385" s="115"/>
      <c r="AN385" s="115"/>
      <c r="AO385" s="115"/>
      <c r="AP385" s="116"/>
      <c r="AQ385" s="116"/>
      <c r="AR385" s="116"/>
      <c r="AS385" s="115"/>
      <c r="AT385" s="114"/>
    </row>
    <row r="386" spans="1:46" s="106" customFormat="1" ht="131.25" x14ac:dyDescent="0.3">
      <c r="A386" s="162" t="s">
        <v>672</v>
      </c>
      <c r="B386" s="161" t="s">
        <v>673</v>
      </c>
      <c r="C386" s="111" t="s">
        <v>1028</v>
      </c>
      <c r="D386" s="111" t="s">
        <v>674</v>
      </c>
      <c r="E386" s="111" t="s">
        <v>88</v>
      </c>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t="s">
        <v>93</v>
      </c>
      <c r="AD386" s="111" t="s">
        <v>675</v>
      </c>
      <c r="AE386" s="111" t="s">
        <v>72</v>
      </c>
      <c r="AF386" s="161" t="s">
        <v>1264</v>
      </c>
      <c r="AG386" s="161" t="s">
        <v>1265</v>
      </c>
      <c r="AH386" s="146">
        <v>340844250.64999998</v>
      </c>
      <c r="AI386" s="146">
        <v>301273924.38999999</v>
      </c>
      <c r="AJ386" s="139">
        <v>153564911.81999999</v>
      </c>
      <c r="AK386" s="146">
        <v>97005845.180000007</v>
      </c>
      <c r="AL386" s="146">
        <v>95886541.780000001</v>
      </c>
      <c r="AM386" s="139">
        <v>56774782.380000003</v>
      </c>
      <c r="AN386" s="146">
        <v>340844250.64999998</v>
      </c>
      <c r="AO386" s="146">
        <v>301273924.38999999</v>
      </c>
      <c r="AP386" s="147">
        <v>153564911.81999999</v>
      </c>
      <c r="AQ386" s="147">
        <v>97005845.180000007</v>
      </c>
      <c r="AR386" s="147">
        <v>95886541.780000001</v>
      </c>
      <c r="AS386" s="139">
        <f>AM386</f>
        <v>56774782.380000003</v>
      </c>
      <c r="AT386" s="114"/>
    </row>
    <row r="387" spans="1:46" s="106" customFormat="1" ht="187.5" x14ac:dyDescent="0.3">
      <c r="A387" s="162" t="s">
        <v>672</v>
      </c>
      <c r="B387" s="161" t="s">
        <v>673</v>
      </c>
      <c r="C387" s="111" t="s">
        <v>64</v>
      </c>
      <c r="D387" s="111" t="s">
        <v>676</v>
      </c>
      <c r="E387" s="111" t="s">
        <v>66</v>
      </c>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t="s">
        <v>677</v>
      </c>
      <c r="AD387" s="111" t="s">
        <v>68</v>
      </c>
      <c r="AE387" s="111" t="s">
        <v>678</v>
      </c>
      <c r="AF387" s="161" t="s">
        <v>74</v>
      </c>
      <c r="AG387" s="161" t="s">
        <v>74</v>
      </c>
      <c r="AH387" s="146">
        <v>0</v>
      </c>
      <c r="AI387" s="146">
        <v>301273924.38999999</v>
      </c>
      <c r="AJ387" s="140"/>
      <c r="AK387" s="146">
        <v>97005845.180000007</v>
      </c>
      <c r="AL387" s="146">
        <v>95886541.780000001</v>
      </c>
      <c r="AM387" s="140"/>
      <c r="AN387" s="146">
        <v>0</v>
      </c>
      <c r="AO387" s="146">
        <v>301273924.38999999</v>
      </c>
      <c r="AP387" s="148"/>
      <c r="AQ387" s="148"/>
      <c r="AR387" s="148"/>
      <c r="AS387" s="140"/>
      <c r="AT387" s="114"/>
    </row>
    <row r="388" spans="1:46" s="106" customFormat="1" ht="93.75" x14ac:dyDescent="0.3">
      <c r="A388" s="162" t="s">
        <v>672</v>
      </c>
      <c r="B388" s="161" t="s">
        <v>673</v>
      </c>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t="s">
        <v>679</v>
      </c>
      <c r="AD388" s="111" t="s">
        <v>68</v>
      </c>
      <c r="AE388" s="111" t="s">
        <v>680</v>
      </c>
      <c r="AF388" s="161" t="s">
        <v>74</v>
      </c>
      <c r="AG388" s="161" t="s">
        <v>74</v>
      </c>
      <c r="AH388" s="146">
        <v>0</v>
      </c>
      <c r="AI388" s="146">
        <v>301273924.38999999</v>
      </c>
      <c r="AJ388" s="140"/>
      <c r="AK388" s="146">
        <v>97005845.180000007</v>
      </c>
      <c r="AL388" s="146">
        <v>95886541.780000001</v>
      </c>
      <c r="AM388" s="140"/>
      <c r="AN388" s="146">
        <v>0</v>
      </c>
      <c r="AO388" s="146">
        <v>301273924.38999999</v>
      </c>
      <c r="AP388" s="148"/>
      <c r="AQ388" s="148"/>
      <c r="AR388" s="148"/>
      <c r="AS388" s="140"/>
      <c r="AT388" s="114"/>
    </row>
    <row r="389" spans="1:46" s="106" customFormat="1" ht="112.5" x14ac:dyDescent="0.3">
      <c r="A389" s="162" t="s">
        <v>672</v>
      </c>
      <c r="B389" s="161" t="s">
        <v>673</v>
      </c>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t="s">
        <v>681</v>
      </c>
      <c r="AD389" s="111" t="s">
        <v>245</v>
      </c>
      <c r="AE389" s="111" t="s">
        <v>682</v>
      </c>
      <c r="AF389" s="161" t="s">
        <v>74</v>
      </c>
      <c r="AG389" s="161" t="s">
        <v>74</v>
      </c>
      <c r="AH389" s="146">
        <v>0</v>
      </c>
      <c r="AI389" s="146">
        <v>301273924.38999999</v>
      </c>
      <c r="AJ389" s="140"/>
      <c r="AK389" s="146">
        <v>97005845.180000007</v>
      </c>
      <c r="AL389" s="146">
        <v>95886541.780000001</v>
      </c>
      <c r="AM389" s="140"/>
      <c r="AN389" s="146">
        <v>0</v>
      </c>
      <c r="AO389" s="146">
        <v>301273924.38999999</v>
      </c>
      <c r="AP389" s="148"/>
      <c r="AQ389" s="148"/>
      <c r="AR389" s="148"/>
      <c r="AS389" s="140"/>
      <c r="AT389" s="114"/>
    </row>
    <row r="390" spans="1:46" s="106" customFormat="1" ht="75" x14ac:dyDescent="0.3">
      <c r="A390" s="162" t="s">
        <v>672</v>
      </c>
      <c r="B390" s="161" t="s">
        <v>673</v>
      </c>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t="s">
        <v>683</v>
      </c>
      <c r="AD390" s="111" t="s">
        <v>245</v>
      </c>
      <c r="AE390" s="111" t="s">
        <v>326</v>
      </c>
      <c r="AF390" s="161" t="s">
        <v>74</v>
      </c>
      <c r="AG390" s="161" t="s">
        <v>74</v>
      </c>
      <c r="AH390" s="146">
        <v>0</v>
      </c>
      <c r="AI390" s="146">
        <v>301273924.38999999</v>
      </c>
      <c r="AJ390" s="140"/>
      <c r="AK390" s="146">
        <v>97005845.180000007</v>
      </c>
      <c r="AL390" s="146">
        <v>95886541.780000001</v>
      </c>
      <c r="AM390" s="140"/>
      <c r="AN390" s="146">
        <v>0</v>
      </c>
      <c r="AO390" s="146">
        <v>301273924.38999999</v>
      </c>
      <c r="AP390" s="148"/>
      <c r="AQ390" s="148"/>
      <c r="AR390" s="148"/>
      <c r="AS390" s="140"/>
      <c r="AT390" s="114"/>
    </row>
    <row r="391" spans="1:46" s="106" customFormat="1" ht="150" x14ac:dyDescent="0.3">
      <c r="A391" s="162" t="s">
        <v>672</v>
      </c>
      <c r="B391" s="161" t="s">
        <v>673</v>
      </c>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t="s">
        <v>684</v>
      </c>
      <c r="AD391" s="111" t="s">
        <v>685</v>
      </c>
      <c r="AE391" s="111" t="s">
        <v>686</v>
      </c>
      <c r="AF391" s="161" t="s">
        <v>74</v>
      </c>
      <c r="AG391" s="161" t="s">
        <v>74</v>
      </c>
      <c r="AH391" s="146">
        <v>0</v>
      </c>
      <c r="AI391" s="146">
        <v>301273924.38999999</v>
      </c>
      <c r="AJ391" s="140"/>
      <c r="AK391" s="146">
        <v>97005845.180000007</v>
      </c>
      <c r="AL391" s="146">
        <v>95886541.780000001</v>
      </c>
      <c r="AM391" s="140"/>
      <c r="AN391" s="146">
        <v>0</v>
      </c>
      <c r="AO391" s="146">
        <v>301273924.38999999</v>
      </c>
      <c r="AP391" s="148"/>
      <c r="AQ391" s="148"/>
      <c r="AR391" s="148"/>
      <c r="AS391" s="140"/>
      <c r="AT391" s="114"/>
    </row>
    <row r="392" spans="1:46" s="106" customFormat="1" ht="112.5" x14ac:dyDescent="0.3">
      <c r="A392" s="162" t="s">
        <v>672</v>
      </c>
      <c r="B392" s="161" t="s">
        <v>673</v>
      </c>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t="s">
        <v>687</v>
      </c>
      <c r="AD392" s="111" t="s">
        <v>688</v>
      </c>
      <c r="AE392" s="111" t="s">
        <v>689</v>
      </c>
      <c r="AF392" s="161" t="s">
        <v>74</v>
      </c>
      <c r="AG392" s="161" t="s">
        <v>74</v>
      </c>
      <c r="AH392" s="146">
        <v>0</v>
      </c>
      <c r="AI392" s="146">
        <v>301273924.38999999</v>
      </c>
      <c r="AJ392" s="140"/>
      <c r="AK392" s="146">
        <v>97005845.180000007</v>
      </c>
      <c r="AL392" s="146">
        <v>95886541.780000001</v>
      </c>
      <c r="AM392" s="140"/>
      <c r="AN392" s="146">
        <v>0</v>
      </c>
      <c r="AO392" s="146">
        <v>301273924.38999999</v>
      </c>
      <c r="AP392" s="148"/>
      <c r="AQ392" s="148"/>
      <c r="AR392" s="148"/>
      <c r="AS392" s="140"/>
      <c r="AT392" s="114"/>
    </row>
    <row r="393" spans="1:46" s="106" customFormat="1" ht="131.25" x14ac:dyDescent="0.3">
      <c r="A393" s="162" t="s">
        <v>672</v>
      </c>
      <c r="B393" s="161" t="s">
        <v>673</v>
      </c>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t="s">
        <v>690</v>
      </c>
      <c r="AD393" s="111" t="s">
        <v>292</v>
      </c>
      <c r="AE393" s="111" t="s">
        <v>691</v>
      </c>
      <c r="AF393" s="161" t="s">
        <v>74</v>
      </c>
      <c r="AG393" s="161" t="s">
        <v>74</v>
      </c>
      <c r="AH393" s="146">
        <v>0</v>
      </c>
      <c r="AI393" s="146">
        <v>301273924.38999999</v>
      </c>
      <c r="AJ393" s="140"/>
      <c r="AK393" s="146">
        <v>97005845.180000007</v>
      </c>
      <c r="AL393" s="146">
        <v>95886541.780000001</v>
      </c>
      <c r="AM393" s="140"/>
      <c r="AN393" s="146">
        <v>0</v>
      </c>
      <c r="AO393" s="146">
        <v>301273924.38999999</v>
      </c>
      <c r="AP393" s="148"/>
      <c r="AQ393" s="148"/>
      <c r="AR393" s="148"/>
      <c r="AS393" s="140"/>
      <c r="AT393" s="114"/>
    </row>
    <row r="394" spans="1:46" s="106" customFormat="1" ht="131.25" x14ac:dyDescent="0.3">
      <c r="A394" s="162" t="s">
        <v>672</v>
      </c>
      <c r="B394" s="161" t="s">
        <v>673</v>
      </c>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t="s">
        <v>692</v>
      </c>
      <c r="AD394" s="111" t="s">
        <v>165</v>
      </c>
      <c r="AE394" s="111" t="s">
        <v>693</v>
      </c>
      <c r="AF394" s="161" t="s">
        <v>74</v>
      </c>
      <c r="AG394" s="161" t="s">
        <v>74</v>
      </c>
      <c r="AH394" s="146">
        <v>0</v>
      </c>
      <c r="AI394" s="146">
        <v>301273924.38999999</v>
      </c>
      <c r="AJ394" s="140"/>
      <c r="AK394" s="146">
        <v>97005845.180000007</v>
      </c>
      <c r="AL394" s="146">
        <v>95886541.780000001</v>
      </c>
      <c r="AM394" s="140"/>
      <c r="AN394" s="146">
        <v>0</v>
      </c>
      <c r="AO394" s="146">
        <v>301273924.38999999</v>
      </c>
      <c r="AP394" s="148"/>
      <c r="AQ394" s="148"/>
      <c r="AR394" s="148"/>
      <c r="AS394" s="140"/>
      <c r="AT394" s="114"/>
    </row>
    <row r="395" spans="1:46" s="106" customFormat="1" ht="112.5" x14ac:dyDescent="0.3">
      <c r="A395" s="162" t="s">
        <v>672</v>
      </c>
      <c r="B395" s="161" t="s">
        <v>673</v>
      </c>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t="s">
        <v>302</v>
      </c>
      <c r="AD395" s="111" t="s">
        <v>119</v>
      </c>
      <c r="AE395" s="111" t="s">
        <v>303</v>
      </c>
      <c r="AF395" s="161" t="s">
        <v>74</v>
      </c>
      <c r="AG395" s="161" t="s">
        <v>74</v>
      </c>
      <c r="AH395" s="146">
        <v>0</v>
      </c>
      <c r="AI395" s="146">
        <v>301273924.38999999</v>
      </c>
      <c r="AJ395" s="140"/>
      <c r="AK395" s="146">
        <v>97005845.180000007</v>
      </c>
      <c r="AL395" s="146">
        <v>95886541.780000001</v>
      </c>
      <c r="AM395" s="140"/>
      <c r="AN395" s="146">
        <v>0</v>
      </c>
      <c r="AO395" s="146">
        <v>301273924.38999999</v>
      </c>
      <c r="AP395" s="148"/>
      <c r="AQ395" s="148"/>
      <c r="AR395" s="148"/>
      <c r="AS395" s="140"/>
      <c r="AT395" s="114"/>
    </row>
    <row r="396" spans="1:46" s="106" customFormat="1" ht="168.75" x14ac:dyDescent="0.3">
      <c r="A396" s="162" t="s">
        <v>672</v>
      </c>
      <c r="B396" s="161" t="s">
        <v>673</v>
      </c>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t="s">
        <v>694</v>
      </c>
      <c r="AD396" s="111" t="s">
        <v>68</v>
      </c>
      <c r="AE396" s="111" t="s">
        <v>124</v>
      </c>
      <c r="AF396" s="161" t="s">
        <v>74</v>
      </c>
      <c r="AG396" s="161" t="s">
        <v>74</v>
      </c>
      <c r="AH396" s="146">
        <v>0</v>
      </c>
      <c r="AI396" s="146">
        <v>301273924.38999999</v>
      </c>
      <c r="AJ396" s="140"/>
      <c r="AK396" s="146">
        <v>97005845.180000007</v>
      </c>
      <c r="AL396" s="146">
        <v>95886541.780000001</v>
      </c>
      <c r="AM396" s="140"/>
      <c r="AN396" s="146">
        <v>0</v>
      </c>
      <c r="AO396" s="146">
        <v>301273924.38999999</v>
      </c>
      <c r="AP396" s="148"/>
      <c r="AQ396" s="148"/>
      <c r="AR396" s="148"/>
      <c r="AS396" s="140"/>
      <c r="AT396" s="114"/>
    </row>
    <row r="397" spans="1:46" s="106" customFormat="1" ht="93.75" x14ac:dyDescent="0.3">
      <c r="A397" s="162" t="s">
        <v>672</v>
      </c>
      <c r="B397" s="161" t="s">
        <v>673</v>
      </c>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t="s">
        <v>695</v>
      </c>
      <c r="AD397" s="111" t="s">
        <v>68</v>
      </c>
      <c r="AE397" s="111" t="s">
        <v>696</v>
      </c>
      <c r="AF397" s="161" t="s">
        <v>74</v>
      </c>
      <c r="AG397" s="161" t="s">
        <v>74</v>
      </c>
      <c r="AH397" s="146">
        <v>0</v>
      </c>
      <c r="AI397" s="146">
        <v>301273924.38999999</v>
      </c>
      <c r="AJ397" s="140"/>
      <c r="AK397" s="146">
        <v>97005845.180000007</v>
      </c>
      <c r="AL397" s="146">
        <v>95886541.780000001</v>
      </c>
      <c r="AM397" s="140"/>
      <c r="AN397" s="146">
        <v>0</v>
      </c>
      <c r="AO397" s="146">
        <v>301273924.38999999</v>
      </c>
      <c r="AP397" s="148"/>
      <c r="AQ397" s="148"/>
      <c r="AR397" s="148"/>
      <c r="AS397" s="140"/>
      <c r="AT397" s="114"/>
    </row>
    <row r="398" spans="1:46" s="106" customFormat="1" ht="93.75" x14ac:dyDescent="0.3">
      <c r="A398" s="162" t="s">
        <v>672</v>
      </c>
      <c r="B398" s="161" t="s">
        <v>673</v>
      </c>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c r="AA398" s="111"/>
      <c r="AB398" s="111"/>
      <c r="AC398" s="111" t="s">
        <v>697</v>
      </c>
      <c r="AD398" s="111" t="s">
        <v>245</v>
      </c>
      <c r="AE398" s="111" t="s">
        <v>698</v>
      </c>
      <c r="AF398" s="161" t="s">
        <v>74</v>
      </c>
      <c r="AG398" s="161" t="s">
        <v>74</v>
      </c>
      <c r="AH398" s="146">
        <v>0</v>
      </c>
      <c r="AI398" s="146">
        <v>301273924.38999999</v>
      </c>
      <c r="AJ398" s="140"/>
      <c r="AK398" s="146">
        <v>97005845.180000007</v>
      </c>
      <c r="AL398" s="146">
        <v>95886541.780000001</v>
      </c>
      <c r="AM398" s="140"/>
      <c r="AN398" s="146">
        <v>0</v>
      </c>
      <c r="AO398" s="146">
        <v>301273924.38999999</v>
      </c>
      <c r="AP398" s="148"/>
      <c r="AQ398" s="148"/>
      <c r="AR398" s="148"/>
      <c r="AS398" s="140"/>
      <c r="AT398" s="114"/>
    </row>
    <row r="399" spans="1:46" s="106" customFormat="1" ht="93.75" x14ac:dyDescent="0.3">
      <c r="A399" s="162" t="s">
        <v>672</v>
      </c>
      <c r="B399" s="161" t="s">
        <v>673</v>
      </c>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c r="AA399" s="111"/>
      <c r="AB399" s="111"/>
      <c r="AC399" s="111" t="s">
        <v>699</v>
      </c>
      <c r="AD399" s="111" t="s">
        <v>245</v>
      </c>
      <c r="AE399" s="111" t="s">
        <v>700</v>
      </c>
      <c r="AF399" s="161" t="s">
        <v>74</v>
      </c>
      <c r="AG399" s="161" t="s">
        <v>74</v>
      </c>
      <c r="AH399" s="146">
        <v>0</v>
      </c>
      <c r="AI399" s="146">
        <v>301273924.38999999</v>
      </c>
      <c r="AJ399" s="140"/>
      <c r="AK399" s="146">
        <v>97005845.180000007</v>
      </c>
      <c r="AL399" s="146">
        <v>95886541.780000001</v>
      </c>
      <c r="AM399" s="140"/>
      <c r="AN399" s="146">
        <v>0</v>
      </c>
      <c r="AO399" s="146">
        <v>301273924.38999999</v>
      </c>
      <c r="AP399" s="148"/>
      <c r="AQ399" s="148"/>
      <c r="AR399" s="148"/>
      <c r="AS399" s="140"/>
      <c r="AT399" s="114"/>
    </row>
    <row r="400" spans="1:46" s="106" customFormat="1" ht="112.5" x14ac:dyDescent="0.3">
      <c r="A400" s="162" t="s">
        <v>672</v>
      </c>
      <c r="B400" s="161" t="s">
        <v>673</v>
      </c>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t="s">
        <v>701</v>
      </c>
      <c r="AD400" s="111" t="s">
        <v>245</v>
      </c>
      <c r="AE400" s="111" t="s">
        <v>702</v>
      </c>
      <c r="AF400" s="161" t="s">
        <v>74</v>
      </c>
      <c r="AG400" s="161" t="s">
        <v>74</v>
      </c>
      <c r="AH400" s="146">
        <v>0</v>
      </c>
      <c r="AI400" s="146">
        <v>301273924.38999999</v>
      </c>
      <c r="AJ400" s="140"/>
      <c r="AK400" s="146">
        <v>97005845.180000007</v>
      </c>
      <c r="AL400" s="146">
        <v>95886541.780000001</v>
      </c>
      <c r="AM400" s="140"/>
      <c r="AN400" s="146">
        <v>0</v>
      </c>
      <c r="AO400" s="146">
        <v>301273924.38999999</v>
      </c>
      <c r="AP400" s="148"/>
      <c r="AQ400" s="148"/>
      <c r="AR400" s="148"/>
      <c r="AS400" s="140"/>
      <c r="AT400" s="114"/>
    </row>
    <row r="401" spans="1:46" s="106" customFormat="1" ht="112.5" x14ac:dyDescent="0.3">
      <c r="A401" s="162" t="s">
        <v>672</v>
      </c>
      <c r="B401" s="161" t="s">
        <v>673</v>
      </c>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t="s">
        <v>703</v>
      </c>
      <c r="AD401" s="111" t="s">
        <v>704</v>
      </c>
      <c r="AE401" s="111" t="s">
        <v>573</v>
      </c>
      <c r="AF401" s="161" t="s">
        <v>74</v>
      </c>
      <c r="AG401" s="161" t="s">
        <v>74</v>
      </c>
      <c r="AH401" s="146">
        <v>0</v>
      </c>
      <c r="AI401" s="146">
        <v>301273924.38999999</v>
      </c>
      <c r="AJ401" s="140"/>
      <c r="AK401" s="146">
        <v>97005845.180000007</v>
      </c>
      <c r="AL401" s="146">
        <v>95886541.780000001</v>
      </c>
      <c r="AM401" s="140"/>
      <c r="AN401" s="146">
        <v>0</v>
      </c>
      <c r="AO401" s="146">
        <v>301273924.38999999</v>
      </c>
      <c r="AP401" s="148"/>
      <c r="AQ401" s="148"/>
      <c r="AR401" s="148"/>
      <c r="AS401" s="140"/>
      <c r="AT401" s="114"/>
    </row>
    <row r="402" spans="1:46" s="106" customFormat="1" ht="150" x14ac:dyDescent="0.3">
      <c r="A402" s="162" t="s">
        <v>672</v>
      </c>
      <c r="B402" s="161" t="s">
        <v>673</v>
      </c>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t="s">
        <v>705</v>
      </c>
      <c r="AD402" s="111" t="s">
        <v>68</v>
      </c>
      <c r="AE402" s="111" t="s">
        <v>706</v>
      </c>
      <c r="AF402" s="161" t="s">
        <v>74</v>
      </c>
      <c r="AG402" s="161" t="s">
        <v>74</v>
      </c>
      <c r="AH402" s="146">
        <v>0</v>
      </c>
      <c r="AI402" s="146">
        <v>301273924.38999999</v>
      </c>
      <c r="AJ402" s="140"/>
      <c r="AK402" s="146">
        <v>97005845.180000007</v>
      </c>
      <c r="AL402" s="146">
        <v>95886541.780000001</v>
      </c>
      <c r="AM402" s="140"/>
      <c r="AN402" s="146">
        <v>0</v>
      </c>
      <c r="AO402" s="146">
        <v>301273924.38999999</v>
      </c>
      <c r="AP402" s="148"/>
      <c r="AQ402" s="148"/>
      <c r="AR402" s="148"/>
      <c r="AS402" s="140"/>
      <c r="AT402" s="114"/>
    </row>
    <row r="403" spans="1:46" s="106" customFormat="1" ht="112.5" x14ac:dyDescent="0.3">
      <c r="A403" s="162" t="s">
        <v>672</v>
      </c>
      <c r="B403" s="161" t="s">
        <v>673</v>
      </c>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t="s">
        <v>517</v>
      </c>
      <c r="AD403" s="111" t="s">
        <v>68</v>
      </c>
      <c r="AE403" s="111" t="s">
        <v>467</v>
      </c>
      <c r="AF403" s="161" t="s">
        <v>74</v>
      </c>
      <c r="AG403" s="161" t="s">
        <v>74</v>
      </c>
      <c r="AH403" s="146">
        <v>0</v>
      </c>
      <c r="AI403" s="146">
        <v>301273924.38999999</v>
      </c>
      <c r="AJ403" s="140"/>
      <c r="AK403" s="146">
        <v>97005845.180000007</v>
      </c>
      <c r="AL403" s="146">
        <v>95886541.780000001</v>
      </c>
      <c r="AM403" s="140"/>
      <c r="AN403" s="146">
        <v>0</v>
      </c>
      <c r="AO403" s="146">
        <v>301273924.38999999</v>
      </c>
      <c r="AP403" s="148"/>
      <c r="AQ403" s="148"/>
      <c r="AR403" s="148"/>
      <c r="AS403" s="140"/>
      <c r="AT403" s="114"/>
    </row>
    <row r="404" spans="1:46" s="106" customFormat="1" ht="150" x14ac:dyDescent="0.3">
      <c r="A404" s="162" t="s">
        <v>672</v>
      </c>
      <c r="B404" s="161" t="s">
        <v>673</v>
      </c>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t="s">
        <v>707</v>
      </c>
      <c r="AD404" s="111" t="s">
        <v>68</v>
      </c>
      <c r="AE404" s="111" t="s">
        <v>708</v>
      </c>
      <c r="AF404" s="161" t="s">
        <v>74</v>
      </c>
      <c r="AG404" s="161" t="s">
        <v>74</v>
      </c>
      <c r="AH404" s="146">
        <v>0</v>
      </c>
      <c r="AI404" s="146">
        <v>301273924.38999999</v>
      </c>
      <c r="AJ404" s="140"/>
      <c r="AK404" s="146">
        <v>97005845.180000007</v>
      </c>
      <c r="AL404" s="146">
        <v>95886541.780000001</v>
      </c>
      <c r="AM404" s="140"/>
      <c r="AN404" s="146">
        <v>0</v>
      </c>
      <c r="AO404" s="146">
        <v>301273924.38999999</v>
      </c>
      <c r="AP404" s="148"/>
      <c r="AQ404" s="148"/>
      <c r="AR404" s="148"/>
      <c r="AS404" s="140"/>
      <c r="AT404" s="114"/>
    </row>
    <row r="405" spans="1:46" s="106" customFormat="1" ht="150" x14ac:dyDescent="0.3">
      <c r="A405" s="162" t="s">
        <v>672</v>
      </c>
      <c r="B405" s="161" t="s">
        <v>673</v>
      </c>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t="s">
        <v>709</v>
      </c>
      <c r="AD405" s="111" t="s">
        <v>465</v>
      </c>
      <c r="AE405" s="111" t="s">
        <v>132</v>
      </c>
      <c r="AF405" s="161" t="s">
        <v>74</v>
      </c>
      <c r="AG405" s="161" t="s">
        <v>74</v>
      </c>
      <c r="AH405" s="146">
        <v>0</v>
      </c>
      <c r="AI405" s="146">
        <v>301273924.38999999</v>
      </c>
      <c r="AJ405" s="140"/>
      <c r="AK405" s="146">
        <v>97005845.180000007</v>
      </c>
      <c r="AL405" s="146">
        <v>95886541.780000001</v>
      </c>
      <c r="AM405" s="140"/>
      <c r="AN405" s="146">
        <v>0</v>
      </c>
      <c r="AO405" s="146">
        <v>301273924.38999999</v>
      </c>
      <c r="AP405" s="148"/>
      <c r="AQ405" s="148"/>
      <c r="AR405" s="148"/>
      <c r="AS405" s="140"/>
      <c r="AT405" s="114"/>
    </row>
    <row r="406" spans="1:46" s="106" customFormat="1" ht="112.5" x14ac:dyDescent="0.3">
      <c r="A406" s="162" t="s">
        <v>672</v>
      </c>
      <c r="B406" s="161" t="s">
        <v>673</v>
      </c>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t="s">
        <v>131</v>
      </c>
      <c r="AD406" s="111" t="s">
        <v>196</v>
      </c>
      <c r="AE406" s="111" t="s">
        <v>132</v>
      </c>
      <c r="AF406" s="161" t="s">
        <v>74</v>
      </c>
      <c r="AG406" s="161" t="s">
        <v>74</v>
      </c>
      <c r="AH406" s="146">
        <v>0</v>
      </c>
      <c r="AI406" s="146">
        <v>301273924.38999999</v>
      </c>
      <c r="AJ406" s="140"/>
      <c r="AK406" s="146">
        <v>97005845.180000007</v>
      </c>
      <c r="AL406" s="146">
        <v>95886541.780000001</v>
      </c>
      <c r="AM406" s="140"/>
      <c r="AN406" s="146">
        <v>0</v>
      </c>
      <c r="AO406" s="146">
        <v>301273924.38999999</v>
      </c>
      <c r="AP406" s="148"/>
      <c r="AQ406" s="148"/>
      <c r="AR406" s="148"/>
      <c r="AS406" s="140"/>
      <c r="AT406" s="114"/>
    </row>
    <row r="407" spans="1:46" s="106" customFormat="1" ht="112.5" x14ac:dyDescent="0.3">
      <c r="A407" s="162" t="s">
        <v>672</v>
      </c>
      <c r="B407" s="161" t="s">
        <v>673</v>
      </c>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t="s">
        <v>328</v>
      </c>
      <c r="AD407" s="111" t="s">
        <v>68</v>
      </c>
      <c r="AE407" s="111" t="s">
        <v>329</v>
      </c>
      <c r="AF407" s="161" t="s">
        <v>74</v>
      </c>
      <c r="AG407" s="161" t="s">
        <v>74</v>
      </c>
      <c r="AH407" s="146">
        <v>0</v>
      </c>
      <c r="AI407" s="146">
        <v>301273924.38999999</v>
      </c>
      <c r="AJ407" s="140"/>
      <c r="AK407" s="146">
        <v>97005845.180000007</v>
      </c>
      <c r="AL407" s="146">
        <v>95886541.780000001</v>
      </c>
      <c r="AM407" s="140"/>
      <c r="AN407" s="146">
        <v>0</v>
      </c>
      <c r="AO407" s="146">
        <v>301273924.38999999</v>
      </c>
      <c r="AP407" s="148"/>
      <c r="AQ407" s="148"/>
      <c r="AR407" s="148"/>
      <c r="AS407" s="140"/>
      <c r="AT407" s="114"/>
    </row>
    <row r="408" spans="1:46" s="106" customFormat="1" ht="112.5" x14ac:dyDescent="0.3">
      <c r="A408" s="162" t="s">
        <v>672</v>
      </c>
      <c r="B408" s="161" t="s">
        <v>673</v>
      </c>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t="s">
        <v>228</v>
      </c>
      <c r="AD408" s="111" t="s">
        <v>68</v>
      </c>
      <c r="AE408" s="111" t="s">
        <v>69</v>
      </c>
      <c r="AF408" s="161" t="s">
        <v>74</v>
      </c>
      <c r="AG408" s="161" t="s">
        <v>74</v>
      </c>
      <c r="AH408" s="146">
        <v>0</v>
      </c>
      <c r="AI408" s="146">
        <v>301273924.38999999</v>
      </c>
      <c r="AJ408" s="140"/>
      <c r="AK408" s="146">
        <v>97005845.180000007</v>
      </c>
      <c r="AL408" s="146">
        <v>95886541.780000001</v>
      </c>
      <c r="AM408" s="140"/>
      <c r="AN408" s="146">
        <v>0</v>
      </c>
      <c r="AO408" s="146">
        <v>301273924.38999999</v>
      </c>
      <c r="AP408" s="148"/>
      <c r="AQ408" s="148"/>
      <c r="AR408" s="148"/>
      <c r="AS408" s="140"/>
      <c r="AT408" s="114"/>
    </row>
    <row r="409" spans="1:46" s="106" customFormat="1" ht="187.5" x14ac:dyDescent="0.3">
      <c r="A409" s="162" t="s">
        <v>672</v>
      </c>
      <c r="B409" s="161" t="s">
        <v>673</v>
      </c>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7" t="s">
        <v>710</v>
      </c>
      <c r="AD409" s="111" t="s">
        <v>68</v>
      </c>
      <c r="AE409" s="111" t="s">
        <v>711</v>
      </c>
      <c r="AF409" s="161" t="s">
        <v>74</v>
      </c>
      <c r="AG409" s="161" t="s">
        <v>74</v>
      </c>
      <c r="AH409" s="146">
        <v>0</v>
      </c>
      <c r="AI409" s="146">
        <v>301273924.38999999</v>
      </c>
      <c r="AJ409" s="140"/>
      <c r="AK409" s="146">
        <v>97005845.180000007</v>
      </c>
      <c r="AL409" s="146">
        <v>95886541.780000001</v>
      </c>
      <c r="AM409" s="140"/>
      <c r="AN409" s="146">
        <v>0</v>
      </c>
      <c r="AO409" s="146">
        <v>301273924.38999999</v>
      </c>
      <c r="AP409" s="148"/>
      <c r="AQ409" s="148"/>
      <c r="AR409" s="148"/>
      <c r="AS409" s="140"/>
      <c r="AT409" s="114"/>
    </row>
    <row r="410" spans="1:46" s="106" customFormat="1" ht="243.75" x14ac:dyDescent="0.3">
      <c r="A410" s="162" t="s">
        <v>672</v>
      </c>
      <c r="B410" s="161" t="s">
        <v>673</v>
      </c>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7" t="s">
        <v>712</v>
      </c>
      <c r="AD410" s="111" t="s">
        <v>68</v>
      </c>
      <c r="AE410" s="111" t="s">
        <v>713</v>
      </c>
      <c r="AF410" s="161" t="s">
        <v>74</v>
      </c>
      <c r="AG410" s="161" t="s">
        <v>74</v>
      </c>
      <c r="AH410" s="146">
        <v>0</v>
      </c>
      <c r="AI410" s="146">
        <v>301273924.38999999</v>
      </c>
      <c r="AJ410" s="140"/>
      <c r="AK410" s="146">
        <v>97005845.180000007</v>
      </c>
      <c r="AL410" s="146">
        <v>95886541.780000001</v>
      </c>
      <c r="AM410" s="140"/>
      <c r="AN410" s="146">
        <v>0</v>
      </c>
      <c r="AO410" s="146">
        <v>301273924.38999999</v>
      </c>
      <c r="AP410" s="148"/>
      <c r="AQ410" s="148"/>
      <c r="AR410" s="148"/>
      <c r="AS410" s="140"/>
      <c r="AT410" s="114"/>
    </row>
    <row r="411" spans="1:46" s="106" customFormat="1" ht="168.75" x14ac:dyDescent="0.3">
      <c r="A411" s="162" t="s">
        <v>672</v>
      </c>
      <c r="B411" s="161" t="s">
        <v>673</v>
      </c>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t="s">
        <v>714</v>
      </c>
      <c r="AD411" s="111" t="s">
        <v>68</v>
      </c>
      <c r="AE411" s="111" t="s">
        <v>715</v>
      </c>
      <c r="AF411" s="161" t="s">
        <v>74</v>
      </c>
      <c r="AG411" s="161" t="s">
        <v>74</v>
      </c>
      <c r="AH411" s="146">
        <v>0</v>
      </c>
      <c r="AI411" s="146">
        <v>301273924.38999999</v>
      </c>
      <c r="AJ411" s="140"/>
      <c r="AK411" s="146">
        <v>97005845.180000007</v>
      </c>
      <c r="AL411" s="146">
        <v>95886541.780000001</v>
      </c>
      <c r="AM411" s="140"/>
      <c r="AN411" s="146">
        <v>0</v>
      </c>
      <c r="AO411" s="146">
        <v>301273924.38999999</v>
      </c>
      <c r="AP411" s="148"/>
      <c r="AQ411" s="148"/>
      <c r="AR411" s="148"/>
      <c r="AS411" s="140"/>
      <c r="AT411" s="114"/>
    </row>
    <row r="412" spans="1:46" s="106" customFormat="1" ht="150" x14ac:dyDescent="0.3">
      <c r="A412" s="162" t="s">
        <v>672</v>
      </c>
      <c r="B412" s="161" t="s">
        <v>673</v>
      </c>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t="s">
        <v>716</v>
      </c>
      <c r="AD412" s="111" t="s">
        <v>68</v>
      </c>
      <c r="AE412" s="111" t="s">
        <v>717</v>
      </c>
      <c r="AF412" s="161" t="s">
        <v>74</v>
      </c>
      <c r="AG412" s="161" t="s">
        <v>74</v>
      </c>
      <c r="AH412" s="146">
        <v>0</v>
      </c>
      <c r="AI412" s="146">
        <v>301273924.38999999</v>
      </c>
      <c r="AJ412" s="140"/>
      <c r="AK412" s="146">
        <v>97005845.180000007</v>
      </c>
      <c r="AL412" s="146">
        <v>95886541.780000001</v>
      </c>
      <c r="AM412" s="140"/>
      <c r="AN412" s="146">
        <v>0</v>
      </c>
      <c r="AO412" s="146">
        <v>301273924.38999999</v>
      </c>
      <c r="AP412" s="148"/>
      <c r="AQ412" s="148"/>
      <c r="AR412" s="148"/>
      <c r="AS412" s="140"/>
      <c r="AT412" s="114"/>
    </row>
    <row r="413" spans="1:46" s="106" customFormat="1" ht="318.75" x14ac:dyDescent="0.3">
      <c r="A413" s="162" t="s">
        <v>672</v>
      </c>
      <c r="B413" s="161" t="s">
        <v>673</v>
      </c>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7" t="s">
        <v>718</v>
      </c>
      <c r="AD413" s="111" t="s">
        <v>68</v>
      </c>
      <c r="AE413" s="111" t="s">
        <v>467</v>
      </c>
      <c r="AF413" s="161" t="s">
        <v>74</v>
      </c>
      <c r="AG413" s="161" t="s">
        <v>74</v>
      </c>
      <c r="AH413" s="146">
        <v>0</v>
      </c>
      <c r="AI413" s="146">
        <v>301273924.38999999</v>
      </c>
      <c r="AJ413" s="141"/>
      <c r="AK413" s="146">
        <v>97005845.180000007</v>
      </c>
      <c r="AL413" s="146">
        <v>95886541.780000001</v>
      </c>
      <c r="AM413" s="141"/>
      <c r="AN413" s="146">
        <v>0</v>
      </c>
      <c r="AO413" s="146">
        <v>301273924.38999999</v>
      </c>
      <c r="AP413" s="149"/>
      <c r="AQ413" s="149"/>
      <c r="AR413" s="149"/>
      <c r="AS413" s="141"/>
      <c r="AT413" s="114"/>
    </row>
    <row r="414" spans="1:46" s="106" customFormat="1" ht="262.5" x14ac:dyDescent="0.3">
      <c r="A414" s="162" t="s">
        <v>719</v>
      </c>
      <c r="B414" s="161" t="s">
        <v>720</v>
      </c>
      <c r="C414" s="111" t="s">
        <v>293</v>
      </c>
      <c r="D414" s="111" t="s">
        <v>721</v>
      </c>
      <c r="E414" s="111" t="s">
        <v>275</v>
      </c>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7" t="s">
        <v>722</v>
      </c>
      <c r="AD414" s="111" t="s">
        <v>68</v>
      </c>
      <c r="AE414" s="111" t="s">
        <v>723</v>
      </c>
      <c r="AF414" s="161" t="s">
        <v>1266</v>
      </c>
      <c r="AG414" s="161" t="s">
        <v>1267</v>
      </c>
      <c r="AH414" s="146">
        <v>28457738.010000002</v>
      </c>
      <c r="AI414" s="146">
        <v>26748491.890000001</v>
      </c>
      <c r="AJ414" s="139">
        <v>28571419.82</v>
      </c>
      <c r="AK414" s="146">
        <v>28332610.82</v>
      </c>
      <c r="AL414" s="146">
        <v>28564074.82</v>
      </c>
      <c r="AM414" s="139">
        <v>27561246.82</v>
      </c>
      <c r="AN414" s="146">
        <v>28409763.010000002</v>
      </c>
      <c r="AO414" s="146">
        <v>26700516.890000001</v>
      </c>
      <c r="AP414" s="147">
        <v>28571419.82</v>
      </c>
      <c r="AQ414" s="147">
        <v>28332610.82</v>
      </c>
      <c r="AR414" s="147">
        <v>28564074.82</v>
      </c>
      <c r="AS414" s="139">
        <f>AM414</f>
        <v>27561246.82</v>
      </c>
      <c r="AT414" s="114"/>
    </row>
    <row r="415" spans="1:46" s="106" customFormat="1" ht="187.5" x14ac:dyDescent="0.3">
      <c r="A415" s="162" t="s">
        <v>719</v>
      </c>
      <c r="B415" s="161" t="s">
        <v>720</v>
      </c>
      <c r="C415" s="111" t="s">
        <v>64</v>
      </c>
      <c r="D415" s="111" t="s">
        <v>669</v>
      </c>
      <c r="E415" s="111" t="s">
        <v>66</v>
      </c>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t="s">
        <v>133</v>
      </c>
      <c r="AD415" s="111" t="s">
        <v>68</v>
      </c>
      <c r="AE415" s="111" t="s">
        <v>132</v>
      </c>
      <c r="AF415" s="161" t="s">
        <v>74</v>
      </c>
      <c r="AG415" s="161" t="s">
        <v>74</v>
      </c>
      <c r="AH415" s="146">
        <v>0</v>
      </c>
      <c r="AI415" s="146">
        <v>26748491.890000001</v>
      </c>
      <c r="AJ415" s="140"/>
      <c r="AK415" s="146">
        <v>28332610.82</v>
      </c>
      <c r="AL415" s="146">
        <v>28564074.82</v>
      </c>
      <c r="AM415" s="140"/>
      <c r="AN415" s="146">
        <v>0</v>
      </c>
      <c r="AO415" s="146">
        <v>26700516.890000001</v>
      </c>
      <c r="AP415" s="148"/>
      <c r="AQ415" s="148"/>
      <c r="AR415" s="148"/>
      <c r="AS415" s="140"/>
      <c r="AT415" s="114"/>
    </row>
    <row r="416" spans="1:46" s="106" customFormat="1" ht="112.5" x14ac:dyDescent="0.3">
      <c r="A416" s="162" t="s">
        <v>719</v>
      </c>
      <c r="B416" s="161" t="s">
        <v>720</v>
      </c>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t="s">
        <v>328</v>
      </c>
      <c r="AD416" s="111" t="s">
        <v>68</v>
      </c>
      <c r="AE416" s="111" t="s">
        <v>329</v>
      </c>
      <c r="AF416" s="161" t="s">
        <v>74</v>
      </c>
      <c r="AG416" s="161" t="s">
        <v>74</v>
      </c>
      <c r="AH416" s="146">
        <v>0</v>
      </c>
      <c r="AI416" s="146">
        <v>26748491.890000001</v>
      </c>
      <c r="AJ416" s="140"/>
      <c r="AK416" s="146">
        <v>28332610.82</v>
      </c>
      <c r="AL416" s="146">
        <v>28564074.82</v>
      </c>
      <c r="AM416" s="140"/>
      <c r="AN416" s="146">
        <v>0</v>
      </c>
      <c r="AO416" s="146">
        <v>26700516.890000001</v>
      </c>
      <c r="AP416" s="148"/>
      <c r="AQ416" s="148"/>
      <c r="AR416" s="148"/>
      <c r="AS416" s="140"/>
      <c r="AT416" s="114"/>
    </row>
    <row r="417" spans="1:46" s="106" customFormat="1" ht="112.5" x14ac:dyDescent="0.3">
      <c r="A417" s="162" t="s">
        <v>719</v>
      </c>
      <c r="B417" s="161" t="s">
        <v>720</v>
      </c>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t="s">
        <v>331</v>
      </c>
      <c r="AD417" s="111" t="s">
        <v>68</v>
      </c>
      <c r="AE417" s="111" t="s">
        <v>332</v>
      </c>
      <c r="AF417" s="161" t="s">
        <v>74</v>
      </c>
      <c r="AG417" s="161" t="s">
        <v>74</v>
      </c>
      <c r="AH417" s="146">
        <v>0</v>
      </c>
      <c r="AI417" s="146">
        <v>26748491.890000001</v>
      </c>
      <c r="AJ417" s="140"/>
      <c r="AK417" s="146">
        <v>28332610.82</v>
      </c>
      <c r="AL417" s="146">
        <v>28564074.82</v>
      </c>
      <c r="AM417" s="140"/>
      <c r="AN417" s="146">
        <v>0</v>
      </c>
      <c r="AO417" s="146">
        <v>26700516.890000001</v>
      </c>
      <c r="AP417" s="148"/>
      <c r="AQ417" s="148"/>
      <c r="AR417" s="148"/>
      <c r="AS417" s="140"/>
      <c r="AT417" s="114"/>
    </row>
    <row r="418" spans="1:46" s="106" customFormat="1" ht="168.75" x14ac:dyDescent="0.3">
      <c r="A418" s="162" t="s">
        <v>719</v>
      </c>
      <c r="B418" s="161" t="s">
        <v>720</v>
      </c>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t="s">
        <v>333</v>
      </c>
      <c r="AD418" s="111" t="s">
        <v>68</v>
      </c>
      <c r="AE418" s="111" t="s">
        <v>334</v>
      </c>
      <c r="AF418" s="161" t="s">
        <v>74</v>
      </c>
      <c r="AG418" s="161" t="s">
        <v>74</v>
      </c>
      <c r="AH418" s="146">
        <v>0</v>
      </c>
      <c r="AI418" s="146">
        <v>26748491.890000001</v>
      </c>
      <c r="AJ418" s="141"/>
      <c r="AK418" s="146">
        <v>28332610.82</v>
      </c>
      <c r="AL418" s="146">
        <v>28564074.82</v>
      </c>
      <c r="AM418" s="141"/>
      <c r="AN418" s="146">
        <v>0</v>
      </c>
      <c r="AO418" s="146">
        <v>26700516.890000001</v>
      </c>
      <c r="AP418" s="149"/>
      <c r="AQ418" s="149"/>
      <c r="AR418" s="149"/>
      <c r="AS418" s="141"/>
      <c r="AT418" s="114"/>
    </row>
    <row r="419" spans="1:46" s="106" customFormat="1" ht="225" x14ac:dyDescent="0.3">
      <c r="A419" s="110" t="s">
        <v>724</v>
      </c>
      <c r="B419" s="111" t="s">
        <v>725</v>
      </c>
      <c r="C419" s="111" t="s">
        <v>59</v>
      </c>
      <c r="D419" s="111" t="s">
        <v>59</v>
      </c>
      <c r="E419" s="111" t="s">
        <v>59</v>
      </c>
      <c r="F419" s="111" t="s">
        <v>59</v>
      </c>
      <c r="G419" s="111" t="s">
        <v>59</v>
      </c>
      <c r="H419" s="111" t="s">
        <v>59</v>
      </c>
      <c r="I419" s="111" t="s">
        <v>59</v>
      </c>
      <c r="J419" s="111" t="s">
        <v>59</v>
      </c>
      <c r="K419" s="111" t="s">
        <v>59</v>
      </c>
      <c r="L419" s="111" t="s">
        <v>59</v>
      </c>
      <c r="M419" s="111" t="s">
        <v>59</v>
      </c>
      <c r="N419" s="111" t="s">
        <v>59</v>
      </c>
      <c r="O419" s="111" t="s">
        <v>59</v>
      </c>
      <c r="P419" s="111" t="s">
        <v>59</v>
      </c>
      <c r="Q419" s="111" t="s">
        <v>59</v>
      </c>
      <c r="R419" s="111" t="s">
        <v>59</v>
      </c>
      <c r="S419" s="111" t="s">
        <v>59</v>
      </c>
      <c r="T419" s="111" t="s">
        <v>59</v>
      </c>
      <c r="U419" s="111" t="s">
        <v>59</v>
      </c>
      <c r="V419" s="111" t="s">
        <v>59</v>
      </c>
      <c r="W419" s="111" t="s">
        <v>59</v>
      </c>
      <c r="X419" s="111" t="s">
        <v>59</v>
      </c>
      <c r="Y419" s="111" t="s">
        <v>59</v>
      </c>
      <c r="Z419" s="111" t="s">
        <v>59</v>
      </c>
      <c r="AA419" s="111" t="s">
        <v>59</v>
      </c>
      <c r="AB419" s="111" t="s">
        <v>59</v>
      </c>
      <c r="AC419" s="111" t="s">
        <v>59</v>
      </c>
      <c r="AD419" s="111" t="s">
        <v>59</v>
      </c>
      <c r="AE419" s="111" t="s">
        <v>59</v>
      </c>
      <c r="AF419" s="111" t="s">
        <v>59</v>
      </c>
      <c r="AG419" s="111" t="s">
        <v>59</v>
      </c>
      <c r="AH419" s="112">
        <v>50014989.380000003</v>
      </c>
      <c r="AI419" s="112">
        <v>49917329.07</v>
      </c>
      <c r="AJ419" s="112">
        <v>231478.46</v>
      </c>
      <c r="AK419" s="112">
        <v>39963203.280000001</v>
      </c>
      <c r="AL419" s="112">
        <v>39979434.719999999</v>
      </c>
      <c r="AM419" s="112">
        <f>AM421+AM424+AM426+AM429</f>
        <v>39979434.719999999</v>
      </c>
      <c r="AN419" s="112">
        <v>50014989.380000003</v>
      </c>
      <c r="AO419" s="112">
        <v>49917329.07</v>
      </c>
      <c r="AP419" s="113">
        <f>SUM(AP421:AP431)</f>
        <v>231478.46</v>
      </c>
      <c r="AQ419" s="113">
        <f t="shared" ref="AQ419:AR419" si="2">SUM(AQ421:AQ431)</f>
        <v>39963203.280000001</v>
      </c>
      <c r="AR419" s="113">
        <f t="shared" si="2"/>
        <v>39979434.719999999</v>
      </c>
      <c r="AS419" s="112">
        <f>SUM(AS421:AS431)</f>
        <v>39979434.719999999</v>
      </c>
      <c r="AT419" s="114"/>
    </row>
    <row r="420" spans="1:46" s="106" customFormat="1" ht="18.75" x14ac:dyDescent="0.3">
      <c r="A420" s="110" t="s">
        <v>60</v>
      </c>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5"/>
      <c r="AI420" s="115"/>
      <c r="AJ420" s="115"/>
      <c r="AK420" s="115"/>
      <c r="AL420" s="115"/>
      <c r="AM420" s="115"/>
      <c r="AN420" s="115"/>
      <c r="AO420" s="115"/>
      <c r="AP420" s="116"/>
      <c r="AQ420" s="116"/>
      <c r="AR420" s="116"/>
      <c r="AS420" s="115"/>
      <c r="AT420" s="114"/>
    </row>
    <row r="421" spans="1:46" s="106" customFormat="1" ht="206.25" x14ac:dyDescent="0.3">
      <c r="A421" s="162" t="s">
        <v>726</v>
      </c>
      <c r="B421" s="161" t="s">
        <v>727</v>
      </c>
      <c r="C421" s="111" t="s">
        <v>402</v>
      </c>
      <c r="D421" s="111" t="s">
        <v>728</v>
      </c>
      <c r="E421" s="111" t="s">
        <v>404</v>
      </c>
      <c r="F421" s="111"/>
      <c r="G421" s="111"/>
      <c r="H421" s="111"/>
      <c r="I421" s="111"/>
      <c r="J421" s="111"/>
      <c r="K421" s="111"/>
      <c r="L421" s="111"/>
      <c r="M421" s="111"/>
      <c r="N421" s="111"/>
      <c r="O421" s="111"/>
      <c r="P421" s="111"/>
      <c r="Q421" s="111"/>
      <c r="R421" s="111"/>
      <c r="S421" s="111"/>
      <c r="T421" s="111"/>
      <c r="U421" s="111"/>
      <c r="V421" s="111"/>
      <c r="W421" s="111"/>
      <c r="X421" s="111"/>
      <c r="Y421" s="111"/>
      <c r="Z421" s="111" t="s">
        <v>281</v>
      </c>
      <c r="AA421" s="111" t="s">
        <v>68</v>
      </c>
      <c r="AB421" s="111" t="s">
        <v>69</v>
      </c>
      <c r="AC421" s="111" t="s">
        <v>729</v>
      </c>
      <c r="AD421" s="111" t="s">
        <v>68</v>
      </c>
      <c r="AE421" s="111" t="s">
        <v>730</v>
      </c>
      <c r="AF421" s="165" t="s">
        <v>258</v>
      </c>
      <c r="AG421" s="165" t="s">
        <v>1247</v>
      </c>
      <c r="AH421" s="146">
        <v>1795217.13</v>
      </c>
      <c r="AI421" s="146">
        <v>1697556.82</v>
      </c>
      <c r="AJ421" s="139">
        <v>0</v>
      </c>
      <c r="AK421" s="146">
        <v>0</v>
      </c>
      <c r="AL421" s="146">
        <v>0</v>
      </c>
      <c r="AM421" s="139">
        <v>0</v>
      </c>
      <c r="AN421" s="146">
        <v>1795217.13</v>
      </c>
      <c r="AO421" s="146">
        <v>1697556.82</v>
      </c>
      <c r="AP421" s="164">
        <v>0</v>
      </c>
      <c r="AQ421" s="164">
        <v>0</v>
      </c>
      <c r="AR421" s="164">
        <v>0</v>
      </c>
      <c r="AS421" s="146">
        <v>0</v>
      </c>
      <c r="AT421" s="114"/>
    </row>
    <row r="422" spans="1:46" s="106" customFormat="1" ht="187.5" x14ac:dyDescent="0.3">
      <c r="A422" s="162" t="s">
        <v>726</v>
      </c>
      <c r="B422" s="161" t="s">
        <v>727</v>
      </c>
      <c r="C422" s="111" t="s">
        <v>64</v>
      </c>
      <c r="D422" s="111" t="s">
        <v>669</v>
      </c>
      <c r="E422" s="111" t="s">
        <v>66</v>
      </c>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t="s">
        <v>330</v>
      </c>
      <c r="AD422" s="111" t="s">
        <v>68</v>
      </c>
      <c r="AE422" s="111" t="s">
        <v>132</v>
      </c>
      <c r="AF422" s="165" t="s">
        <v>74</v>
      </c>
      <c r="AG422" s="165" t="s">
        <v>74</v>
      </c>
      <c r="AH422" s="146">
        <v>0</v>
      </c>
      <c r="AI422" s="146">
        <v>1697556.82</v>
      </c>
      <c r="AJ422" s="140"/>
      <c r="AK422" s="146">
        <v>0</v>
      </c>
      <c r="AL422" s="146">
        <v>0</v>
      </c>
      <c r="AM422" s="140"/>
      <c r="AN422" s="146">
        <v>0</v>
      </c>
      <c r="AO422" s="146">
        <v>1697556.82</v>
      </c>
      <c r="AP422" s="164">
        <v>0</v>
      </c>
      <c r="AQ422" s="164">
        <v>0</v>
      </c>
      <c r="AR422" s="164">
        <v>0</v>
      </c>
      <c r="AS422" s="146"/>
      <c r="AT422" s="114"/>
    </row>
    <row r="423" spans="1:46" s="106" customFormat="1" ht="112.5" x14ac:dyDescent="0.3">
      <c r="A423" s="162" t="s">
        <v>726</v>
      </c>
      <c r="B423" s="161" t="s">
        <v>727</v>
      </c>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t="s">
        <v>731</v>
      </c>
      <c r="AD423" s="111" t="s">
        <v>68</v>
      </c>
      <c r="AE423" s="111" t="s">
        <v>732</v>
      </c>
      <c r="AF423" s="165" t="s">
        <v>74</v>
      </c>
      <c r="AG423" s="165" t="s">
        <v>74</v>
      </c>
      <c r="AH423" s="146">
        <v>0</v>
      </c>
      <c r="AI423" s="146">
        <v>1697556.82</v>
      </c>
      <c r="AJ423" s="141"/>
      <c r="AK423" s="146">
        <v>0</v>
      </c>
      <c r="AL423" s="146">
        <v>0</v>
      </c>
      <c r="AM423" s="141"/>
      <c r="AN423" s="146">
        <v>0</v>
      </c>
      <c r="AO423" s="146">
        <v>1697556.82</v>
      </c>
      <c r="AP423" s="164">
        <v>0</v>
      </c>
      <c r="AQ423" s="164">
        <v>0</v>
      </c>
      <c r="AR423" s="164">
        <v>0</v>
      </c>
      <c r="AS423" s="146"/>
      <c r="AT423" s="114"/>
    </row>
    <row r="424" spans="1:46" s="106" customFormat="1" ht="150" x14ac:dyDescent="0.3">
      <c r="A424" s="162" t="s">
        <v>733</v>
      </c>
      <c r="B424" s="161" t="s">
        <v>734</v>
      </c>
      <c r="C424" s="111" t="s">
        <v>735</v>
      </c>
      <c r="D424" s="111" t="s">
        <v>736</v>
      </c>
      <c r="E424" s="111" t="s">
        <v>737</v>
      </c>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t="s">
        <v>738</v>
      </c>
      <c r="AD424" s="111" t="s">
        <v>165</v>
      </c>
      <c r="AE424" s="111" t="s">
        <v>691</v>
      </c>
      <c r="AF424" s="161" t="s">
        <v>1232</v>
      </c>
      <c r="AG424" s="161" t="s">
        <v>1232</v>
      </c>
      <c r="AH424" s="146">
        <v>5020211.3499999996</v>
      </c>
      <c r="AI424" s="146">
        <v>5020211.3499999996</v>
      </c>
      <c r="AJ424" s="146">
        <v>0</v>
      </c>
      <c r="AK424" s="146">
        <v>5924475.5999999996</v>
      </c>
      <c r="AL424" s="146">
        <v>5940707.04</v>
      </c>
      <c r="AM424" s="139">
        <v>5940707.04</v>
      </c>
      <c r="AN424" s="146">
        <v>5020211.3499999996</v>
      </c>
      <c r="AO424" s="146">
        <v>5020211.3499999996</v>
      </c>
      <c r="AP424" s="164">
        <v>0</v>
      </c>
      <c r="AQ424" s="147">
        <v>5924475.5999999996</v>
      </c>
      <c r="AR424" s="147">
        <v>5940707.04</v>
      </c>
      <c r="AS424" s="146">
        <f>AM424</f>
        <v>5940707.04</v>
      </c>
      <c r="AT424" s="114"/>
    </row>
    <row r="425" spans="1:46" s="106" customFormat="1" ht="187.5" x14ac:dyDescent="0.3">
      <c r="A425" s="162" t="s">
        <v>733</v>
      </c>
      <c r="B425" s="161" t="s">
        <v>734</v>
      </c>
      <c r="C425" s="111" t="s">
        <v>64</v>
      </c>
      <c r="D425" s="111" t="s">
        <v>739</v>
      </c>
      <c r="E425" s="111" t="s">
        <v>66</v>
      </c>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t="s">
        <v>433</v>
      </c>
      <c r="AD425" s="111" t="s">
        <v>68</v>
      </c>
      <c r="AE425" s="111" t="s">
        <v>132</v>
      </c>
      <c r="AF425" s="161" t="s">
        <v>74</v>
      </c>
      <c r="AG425" s="161" t="s">
        <v>74</v>
      </c>
      <c r="AH425" s="146">
        <v>0</v>
      </c>
      <c r="AI425" s="146">
        <v>5020211.3499999996</v>
      </c>
      <c r="AJ425" s="146">
        <v>0</v>
      </c>
      <c r="AK425" s="146">
        <v>6024890.4400000004</v>
      </c>
      <c r="AL425" s="146">
        <v>5940707.04</v>
      </c>
      <c r="AM425" s="141"/>
      <c r="AN425" s="146">
        <v>0</v>
      </c>
      <c r="AO425" s="146">
        <v>5020211.3499999996</v>
      </c>
      <c r="AP425" s="164">
        <v>0</v>
      </c>
      <c r="AQ425" s="149"/>
      <c r="AR425" s="149"/>
      <c r="AS425" s="146"/>
      <c r="AT425" s="114"/>
    </row>
    <row r="426" spans="1:46" s="106" customFormat="1" ht="409.5" x14ac:dyDescent="0.3">
      <c r="A426" s="162" t="s">
        <v>740</v>
      </c>
      <c r="B426" s="161" t="s">
        <v>741</v>
      </c>
      <c r="C426" s="111" t="s">
        <v>1028</v>
      </c>
      <c r="D426" s="111" t="s">
        <v>742</v>
      </c>
      <c r="E426" s="111" t="s">
        <v>88</v>
      </c>
      <c r="F426" s="111"/>
      <c r="G426" s="111"/>
      <c r="H426" s="111"/>
      <c r="I426" s="111"/>
      <c r="J426" s="117" t="s">
        <v>210</v>
      </c>
      <c r="K426" s="111" t="s">
        <v>211</v>
      </c>
      <c r="L426" s="111" t="s">
        <v>212</v>
      </c>
      <c r="M426" s="111"/>
      <c r="N426" s="111"/>
      <c r="O426" s="111"/>
      <c r="P426" s="111"/>
      <c r="Q426" s="111"/>
      <c r="R426" s="111"/>
      <c r="S426" s="111"/>
      <c r="T426" s="111"/>
      <c r="U426" s="111"/>
      <c r="V426" s="111"/>
      <c r="W426" s="111" t="s">
        <v>213</v>
      </c>
      <c r="X426" s="111" t="s">
        <v>68</v>
      </c>
      <c r="Y426" s="111" t="s">
        <v>215</v>
      </c>
      <c r="Z426" s="117" t="s">
        <v>743</v>
      </c>
      <c r="AA426" s="111" t="s">
        <v>68</v>
      </c>
      <c r="AB426" s="111" t="s">
        <v>744</v>
      </c>
      <c r="AC426" s="117" t="s">
        <v>745</v>
      </c>
      <c r="AD426" s="111" t="s">
        <v>68</v>
      </c>
      <c r="AE426" s="111" t="s">
        <v>746</v>
      </c>
      <c r="AF426" s="161" t="s">
        <v>1232</v>
      </c>
      <c r="AG426" s="161" t="s">
        <v>1217</v>
      </c>
      <c r="AH426" s="146">
        <v>40982620.899999999</v>
      </c>
      <c r="AI426" s="146">
        <v>40982620.899999999</v>
      </c>
      <c r="AJ426" s="139">
        <v>231478.46</v>
      </c>
      <c r="AK426" s="146">
        <v>34038727.68</v>
      </c>
      <c r="AL426" s="146">
        <v>34038727.68</v>
      </c>
      <c r="AM426" s="139">
        <v>34038727.68</v>
      </c>
      <c r="AN426" s="146">
        <v>40982620.899999999</v>
      </c>
      <c r="AO426" s="146">
        <v>40982620.899999999</v>
      </c>
      <c r="AP426" s="147">
        <v>231478.46</v>
      </c>
      <c r="AQ426" s="147">
        <v>34038727.68</v>
      </c>
      <c r="AR426" s="147">
        <v>34038727.68</v>
      </c>
      <c r="AS426" s="139">
        <f>AM426</f>
        <v>34038727.68</v>
      </c>
      <c r="AT426" s="114"/>
    </row>
    <row r="427" spans="1:46" s="106" customFormat="1" ht="187.5" x14ac:dyDescent="0.3">
      <c r="A427" s="162" t="s">
        <v>740</v>
      </c>
      <c r="B427" s="161" t="s">
        <v>741</v>
      </c>
      <c r="C427" s="111" t="s">
        <v>747</v>
      </c>
      <c r="D427" s="111" t="s">
        <v>748</v>
      </c>
      <c r="E427" s="111" t="s">
        <v>749</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7" t="s">
        <v>750</v>
      </c>
      <c r="AD427" s="111" t="s">
        <v>68</v>
      </c>
      <c r="AE427" s="111" t="s">
        <v>751</v>
      </c>
      <c r="AF427" s="161" t="s">
        <v>74</v>
      </c>
      <c r="AG427" s="161" t="s">
        <v>74</v>
      </c>
      <c r="AH427" s="146">
        <v>0</v>
      </c>
      <c r="AI427" s="146">
        <v>40982620.899999999</v>
      </c>
      <c r="AJ427" s="140"/>
      <c r="AK427" s="146">
        <v>34038727.68</v>
      </c>
      <c r="AL427" s="146">
        <v>34038727.68</v>
      </c>
      <c r="AM427" s="140"/>
      <c r="AN427" s="146">
        <v>0</v>
      </c>
      <c r="AO427" s="146">
        <v>40982620.899999999</v>
      </c>
      <c r="AP427" s="148"/>
      <c r="AQ427" s="148"/>
      <c r="AR427" s="148"/>
      <c r="AS427" s="140"/>
      <c r="AT427" s="114"/>
    </row>
    <row r="428" spans="1:46" s="106" customFormat="1" ht="187.5" x14ac:dyDescent="0.3">
      <c r="A428" s="162" t="s">
        <v>740</v>
      </c>
      <c r="B428" s="161" t="s">
        <v>741</v>
      </c>
      <c r="C428" s="111" t="s">
        <v>64</v>
      </c>
      <c r="D428" s="111" t="s">
        <v>739</v>
      </c>
      <c r="E428" s="111" t="s">
        <v>66</v>
      </c>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t="s">
        <v>167</v>
      </c>
      <c r="AD428" s="111" t="s">
        <v>68</v>
      </c>
      <c r="AE428" s="111" t="s">
        <v>132</v>
      </c>
      <c r="AF428" s="161" t="s">
        <v>74</v>
      </c>
      <c r="AG428" s="161" t="s">
        <v>74</v>
      </c>
      <c r="AH428" s="146">
        <v>0</v>
      </c>
      <c r="AI428" s="146">
        <v>40982620.899999999</v>
      </c>
      <c r="AJ428" s="141"/>
      <c r="AK428" s="146">
        <v>34038727.68</v>
      </c>
      <c r="AL428" s="146">
        <v>34038727.68</v>
      </c>
      <c r="AM428" s="141"/>
      <c r="AN428" s="146">
        <v>0</v>
      </c>
      <c r="AO428" s="146">
        <v>40982620.899999999</v>
      </c>
      <c r="AP428" s="149"/>
      <c r="AQ428" s="149"/>
      <c r="AR428" s="149"/>
      <c r="AS428" s="141"/>
      <c r="AT428" s="114"/>
    </row>
    <row r="429" spans="1:46" s="106" customFormat="1" ht="206.25" x14ac:dyDescent="0.3">
      <c r="A429" s="162" t="s">
        <v>752</v>
      </c>
      <c r="B429" s="161" t="s">
        <v>753</v>
      </c>
      <c r="C429" s="111" t="s">
        <v>64</v>
      </c>
      <c r="D429" s="111" t="s">
        <v>669</v>
      </c>
      <c r="E429" s="111" t="s">
        <v>66</v>
      </c>
      <c r="F429" s="111"/>
      <c r="G429" s="111"/>
      <c r="H429" s="111"/>
      <c r="I429" s="111"/>
      <c r="J429" s="111"/>
      <c r="K429" s="111"/>
      <c r="L429" s="111"/>
      <c r="M429" s="111"/>
      <c r="N429" s="111"/>
      <c r="O429" s="111"/>
      <c r="P429" s="111"/>
      <c r="Q429" s="111"/>
      <c r="R429" s="111"/>
      <c r="S429" s="111"/>
      <c r="T429" s="111"/>
      <c r="U429" s="111"/>
      <c r="V429" s="111"/>
      <c r="W429" s="111" t="s">
        <v>535</v>
      </c>
      <c r="X429" s="111" t="s">
        <v>754</v>
      </c>
      <c r="Y429" s="111" t="s">
        <v>537</v>
      </c>
      <c r="Z429" s="111"/>
      <c r="AA429" s="111"/>
      <c r="AB429" s="111"/>
      <c r="AC429" s="117" t="s">
        <v>755</v>
      </c>
      <c r="AD429" s="111" t="s">
        <v>68</v>
      </c>
      <c r="AE429" s="111" t="s">
        <v>756</v>
      </c>
      <c r="AF429" s="161" t="s">
        <v>1257</v>
      </c>
      <c r="AG429" s="161" t="s">
        <v>1257</v>
      </c>
      <c r="AH429" s="146">
        <v>2216940</v>
      </c>
      <c r="AI429" s="146">
        <v>2216940</v>
      </c>
      <c r="AJ429" s="146">
        <v>0</v>
      </c>
      <c r="AK429" s="146">
        <v>0</v>
      </c>
      <c r="AL429" s="146">
        <v>0</v>
      </c>
      <c r="AM429" s="139">
        <v>0</v>
      </c>
      <c r="AN429" s="146">
        <v>2216940</v>
      </c>
      <c r="AO429" s="146">
        <v>2216940</v>
      </c>
      <c r="AP429" s="164">
        <v>0</v>
      </c>
      <c r="AQ429" s="164">
        <v>0</v>
      </c>
      <c r="AR429" s="164">
        <v>0</v>
      </c>
      <c r="AS429" s="139">
        <v>0</v>
      </c>
      <c r="AT429" s="114"/>
    </row>
    <row r="430" spans="1:46" s="106" customFormat="1" ht="112.5" x14ac:dyDescent="0.3">
      <c r="A430" s="162" t="s">
        <v>752</v>
      </c>
      <c r="B430" s="161" t="s">
        <v>753</v>
      </c>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t="s">
        <v>757</v>
      </c>
      <c r="AD430" s="111" t="s">
        <v>497</v>
      </c>
      <c r="AE430" s="111" t="s">
        <v>758</v>
      </c>
      <c r="AF430" s="161" t="s">
        <v>74</v>
      </c>
      <c r="AG430" s="161" t="s">
        <v>74</v>
      </c>
      <c r="AH430" s="146">
        <v>0</v>
      </c>
      <c r="AI430" s="146">
        <v>2216940</v>
      </c>
      <c r="AJ430" s="146">
        <v>0</v>
      </c>
      <c r="AK430" s="146">
        <v>0</v>
      </c>
      <c r="AL430" s="146">
        <v>0</v>
      </c>
      <c r="AM430" s="140"/>
      <c r="AN430" s="146">
        <v>0</v>
      </c>
      <c r="AO430" s="146">
        <v>2216940</v>
      </c>
      <c r="AP430" s="164">
        <v>0</v>
      </c>
      <c r="AQ430" s="164">
        <v>0</v>
      </c>
      <c r="AR430" s="164">
        <v>0</v>
      </c>
      <c r="AS430" s="140"/>
      <c r="AT430" s="114"/>
    </row>
    <row r="431" spans="1:46" s="106" customFormat="1" ht="93.75" x14ac:dyDescent="0.3">
      <c r="A431" s="162" t="s">
        <v>752</v>
      </c>
      <c r="B431" s="161" t="s">
        <v>753</v>
      </c>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c r="AA431" s="111"/>
      <c r="AB431" s="111"/>
      <c r="AC431" s="111" t="s">
        <v>416</v>
      </c>
      <c r="AD431" s="111" t="s">
        <v>68</v>
      </c>
      <c r="AE431" s="111" t="s">
        <v>132</v>
      </c>
      <c r="AF431" s="161" t="s">
        <v>74</v>
      </c>
      <c r="AG431" s="161" t="s">
        <v>74</v>
      </c>
      <c r="AH431" s="146">
        <v>0</v>
      </c>
      <c r="AI431" s="146">
        <v>2216940</v>
      </c>
      <c r="AJ431" s="146">
        <v>0</v>
      </c>
      <c r="AK431" s="146">
        <v>0</v>
      </c>
      <c r="AL431" s="146">
        <v>0</v>
      </c>
      <c r="AM431" s="141"/>
      <c r="AN431" s="146">
        <v>0</v>
      </c>
      <c r="AO431" s="146">
        <v>2216940</v>
      </c>
      <c r="AP431" s="164">
        <v>0</v>
      </c>
      <c r="AQ431" s="164">
        <v>0</v>
      </c>
      <c r="AR431" s="164">
        <v>0</v>
      </c>
      <c r="AS431" s="141"/>
      <c r="AT431" s="114"/>
    </row>
    <row r="432" spans="1:46" s="106" customFormat="1" ht="318.75" x14ac:dyDescent="0.3">
      <c r="A432" s="118" t="s">
        <v>759</v>
      </c>
      <c r="B432" s="111" t="s">
        <v>760</v>
      </c>
      <c r="C432" s="111" t="s">
        <v>59</v>
      </c>
      <c r="D432" s="111" t="s">
        <v>59</v>
      </c>
      <c r="E432" s="111" t="s">
        <v>59</v>
      </c>
      <c r="F432" s="111" t="s">
        <v>59</v>
      </c>
      <c r="G432" s="111" t="s">
        <v>59</v>
      </c>
      <c r="H432" s="111" t="s">
        <v>59</v>
      </c>
      <c r="I432" s="111" t="s">
        <v>59</v>
      </c>
      <c r="J432" s="111" t="s">
        <v>59</v>
      </c>
      <c r="K432" s="111" t="s">
        <v>59</v>
      </c>
      <c r="L432" s="111" t="s">
        <v>59</v>
      </c>
      <c r="M432" s="111" t="s">
        <v>59</v>
      </c>
      <c r="N432" s="111" t="s">
        <v>59</v>
      </c>
      <c r="O432" s="111" t="s">
        <v>59</v>
      </c>
      <c r="P432" s="111" t="s">
        <v>59</v>
      </c>
      <c r="Q432" s="111" t="s">
        <v>59</v>
      </c>
      <c r="R432" s="111" t="s">
        <v>59</v>
      </c>
      <c r="S432" s="111" t="s">
        <v>59</v>
      </c>
      <c r="T432" s="111" t="s">
        <v>59</v>
      </c>
      <c r="U432" s="111" t="s">
        <v>59</v>
      </c>
      <c r="V432" s="111" t="s">
        <v>59</v>
      </c>
      <c r="W432" s="111" t="s">
        <v>59</v>
      </c>
      <c r="X432" s="111" t="s">
        <v>59</v>
      </c>
      <c r="Y432" s="111" t="s">
        <v>59</v>
      </c>
      <c r="Z432" s="111" t="s">
        <v>59</v>
      </c>
      <c r="AA432" s="111" t="s">
        <v>59</v>
      </c>
      <c r="AB432" s="111" t="s">
        <v>59</v>
      </c>
      <c r="AC432" s="111" t="s">
        <v>59</v>
      </c>
      <c r="AD432" s="111" t="s">
        <v>59</v>
      </c>
      <c r="AE432" s="111" t="s">
        <v>59</v>
      </c>
      <c r="AF432" s="111" t="s">
        <v>59</v>
      </c>
      <c r="AG432" s="111" t="s">
        <v>59</v>
      </c>
      <c r="AH432" s="112">
        <f>AH434+AH518</f>
        <v>9222893522.5200005</v>
      </c>
      <c r="AI432" s="112">
        <v>9136927637.5900002</v>
      </c>
      <c r="AJ432" s="112">
        <v>10055464962.049999</v>
      </c>
      <c r="AK432" s="112">
        <v>9638205747.8199997</v>
      </c>
      <c r="AL432" s="112">
        <v>9596954683.6299992</v>
      </c>
      <c r="AM432" s="112">
        <f>AM434+AM518</f>
        <v>9293385895.8699989</v>
      </c>
      <c r="AN432" s="112">
        <v>9098545802.5400009</v>
      </c>
      <c r="AO432" s="112">
        <v>9072951960.6700001</v>
      </c>
      <c r="AP432" s="113">
        <v>9943958351.4699993</v>
      </c>
      <c r="AQ432" s="113">
        <v>9550646274.5200005</v>
      </c>
      <c r="AR432" s="113">
        <v>9499341761</v>
      </c>
      <c r="AS432" s="112">
        <f>AS434+AS518</f>
        <v>9110534369.1299992</v>
      </c>
      <c r="AT432" s="114"/>
    </row>
    <row r="433" spans="1:46" s="106" customFormat="1" ht="18.75" x14ac:dyDescent="0.3">
      <c r="A433" s="110" t="s">
        <v>60</v>
      </c>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5"/>
      <c r="AI433" s="115"/>
      <c r="AJ433" s="115"/>
      <c r="AK433" s="115"/>
      <c r="AL433" s="115"/>
      <c r="AM433" s="115"/>
      <c r="AN433" s="115"/>
      <c r="AO433" s="115"/>
      <c r="AP433" s="116"/>
      <c r="AQ433" s="116"/>
      <c r="AR433" s="116"/>
      <c r="AS433" s="115"/>
      <c r="AT433" s="114"/>
    </row>
    <row r="434" spans="1:46" s="106" customFormat="1" ht="112.5" x14ac:dyDescent="0.3">
      <c r="A434" s="110" t="s">
        <v>761</v>
      </c>
      <c r="B434" s="111" t="s">
        <v>762</v>
      </c>
      <c r="C434" s="111" t="s">
        <v>59</v>
      </c>
      <c r="D434" s="111" t="s">
        <v>59</v>
      </c>
      <c r="E434" s="111" t="s">
        <v>59</v>
      </c>
      <c r="F434" s="111" t="s">
        <v>59</v>
      </c>
      <c r="G434" s="111" t="s">
        <v>59</v>
      </c>
      <c r="H434" s="111" t="s">
        <v>59</v>
      </c>
      <c r="I434" s="111" t="s">
        <v>59</v>
      </c>
      <c r="J434" s="111" t="s">
        <v>59</v>
      </c>
      <c r="K434" s="111" t="s">
        <v>59</v>
      </c>
      <c r="L434" s="111" t="s">
        <v>59</v>
      </c>
      <c r="M434" s="111" t="s">
        <v>59</v>
      </c>
      <c r="N434" s="111" t="s">
        <v>59</v>
      </c>
      <c r="O434" s="111" t="s">
        <v>59</v>
      </c>
      <c r="P434" s="111" t="s">
        <v>59</v>
      </c>
      <c r="Q434" s="111" t="s">
        <v>59</v>
      </c>
      <c r="R434" s="111" t="s">
        <v>59</v>
      </c>
      <c r="S434" s="111" t="s">
        <v>59</v>
      </c>
      <c r="T434" s="111" t="s">
        <v>59</v>
      </c>
      <c r="U434" s="111" t="s">
        <v>59</v>
      </c>
      <c r="V434" s="111" t="s">
        <v>59</v>
      </c>
      <c r="W434" s="111" t="s">
        <v>59</v>
      </c>
      <c r="X434" s="111" t="s">
        <v>59</v>
      </c>
      <c r="Y434" s="111" t="s">
        <v>59</v>
      </c>
      <c r="Z434" s="111" t="s">
        <v>59</v>
      </c>
      <c r="AA434" s="111" t="s">
        <v>59</v>
      </c>
      <c r="AB434" s="111" t="s">
        <v>59</v>
      </c>
      <c r="AC434" s="111" t="s">
        <v>59</v>
      </c>
      <c r="AD434" s="111" t="s">
        <v>59</v>
      </c>
      <c r="AE434" s="111" t="s">
        <v>59</v>
      </c>
      <c r="AF434" s="111" t="s">
        <v>59</v>
      </c>
      <c r="AG434" s="111" t="s">
        <v>59</v>
      </c>
      <c r="AH434" s="119">
        <f>SUM(AH436:AH517)</f>
        <v>9179173810.6700001</v>
      </c>
      <c r="AI434" s="112">
        <v>9111348644.25</v>
      </c>
      <c r="AJ434" s="112">
        <v>10020417742.110001</v>
      </c>
      <c r="AK434" s="112">
        <v>9604996442.1100006</v>
      </c>
      <c r="AL434" s="112">
        <v>9561025042.1100006</v>
      </c>
      <c r="AM434" s="112">
        <f>AM436+AM442+AM444+AM446+AM448++AM453++AM461+AM463+AM475+AM481+AM489+AM492+AM498+AM503+AM506+AM511+AM513</f>
        <v>9282913600.7799988</v>
      </c>
      <c r="AN434" s="112">
        <f>SUBTOTAL(9,AN436:AN517)</f>
        <v>9051711528.4099998</v>
      </c>
      <c r="AO434" s="112">
        <v>9061253161.0300007</v>
      </c>
      <c r="AP434" s="113">
        <v>9929913783.5300007</v>
      </c>
      <c r="AQ434" s="113">
        <v>9540348952.8100014</v>
      </c>
      <c r="AR434" s="113">
        <v>9488869879.4800014</v>
      </c>
      <c r="AS434" s="112">
        <f>SUM(AS436:AS517)</f>
        <v>9100062074.039999</v>
      </c>
      <c r="AT434" s="114"/>
    </row>
    <row r="435" spans="1:46" s="106" customFormat="1" ht="18.75" x14ac:dyDescent="0.3">
      <c r="A435" s="110" t="s">
        <v>60</v>
      </c>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5"/>
      <c r="AI435" s="115"/>
      <c r="AJ435" s="115"/>
      <c r="AK435" s="115"/>
      <c r="AL435" s="115"/>
      <c r="AM435" s="115"/>
      <c r="AN435" s="115"/>
      <c r="AO435" s="115"/>
      <c r="AP435" s="116"/>
      <c r="AQ435" s="116"/>
      <c r="AR435" s="116"/>
      <c r="AS435" s="115"/>
      <c r="AT435" s="114"/>
    </row>
    <row r="436" spans="1:46" s="106" customFormat="1" ht="375" x14ac:dyDescent="0.3">
      <c r="A436" s="170" t="s">
        <v>763</v>
      </c>
      <c r="B436" s="161" t="s">
        <v>764</v>
      </c>
      <c r="C436" s="111" t="s">
        <v>1029</v>
      </c>
      <c r="D436" s="111" t="s">
        <v>68</v>
      </c>
      <c r="E436" s="111" t="s">
        <v>96</v>
      </c>
      <c r="F436" s="111"/>
      <c r="G436" s="111"/>
      <c r="H436" s="111"/>
      <c r="I436" s="111"/>
      <c r="J436" s="111"/>
      <c r="K436" s="111"/>
      <c r="L436" s="111"/>
      <c r="M436" s="111"/>
      <c r="N436" s="111"/>
      <c r="O436" s="111"/>
      <c r="P436" s="111"/>
      <c r="Q436" s="111"/>
      <c r="R436" s="111"/>
      <c r="S436" s="111"/>
      <c r="T436" s="111"/>
      <c r="U436" s="111"/>
      <c r="V436" s="111"/>
      <c r="W436" s="117" t="s">
        <v>765</v>
      </c>
      <c r="X436" s="111" t="s">
        <v>766</v>
      </c>
      <c r="Y436" s="111" t="s">
        <v>66</v>
      </c>
      <c r="Z436" s="117" t="s">
        <v>767</v>
      </c>
      <c r="AA436" s="111" t="s">
        <v>768</v>
      </c>
      <c r="AB436" s="111" t="s">
        <v>769</v>
      </c>
      <c r="AC436" s="117" t="s">
        <v>100</v>
      </c>
      <c r="AD436" s="111" t="s">
        <v>68</v>
      </c>
      <c r="AE436" s="111" t="s">
        <v>101</v>
      </c>
      <c r="AF436" s="161" t="s">
        <v>1247</v>
      </c>
      <c r="AG436" s="161" t="s">
        <v>1228</v>
      </c>
      <c r="AH436" s="146">
        <v>29104000</v>
      </c>
      <c r="AI436" s="146">
        <v>28498976.050000001</v>
      </c>
      <c r="AJ436" s="139">
        <v>34441200</v>
      </c>
      <c r="AK436" s="146">
        <v>33331000</v>
      </c>
      <c r="AL436" s="146">
        <v>33122000</v>
      </c>
      <c r="AM436" s="147">
        <v>26617898.300000001</v>
      </c>
      <c r="AN436" s="164">
        <v>0</v>
      </c>
      <c r="AO436" s="164">
        <v>28372456.629999999</v>
      </c>
      <c r="AP436" s="147">
        <f>34441200-Лист6!D55</f>
        <v>32852209.73</v>
      </c>
      <c r="AQ436" s="147">
        <f>33331000-Лист6!E55</f>
        <v>32544326.010000002</v>
      </c>
      <c r="AR436" s="147">
        <f>33122000-Лист6!F55</f>
        <v>31643376.010000002</v>
      </c>
      <c r="AS436" s="147">
        <v>0</v>
      </c>
      <c r="AT436" s="114"/>
    </row>
    <row r="437" spans="1:46" s="106" customFormat="1" ht="337.5" x14ac:dyDescent="0.3">
      <c r="A437" s="170" t="s">
        <v>763</v>
      </c>
      <c r="B437" s="161" t="s">
        <v>764</v>
      </c>
      <c r="C437" s="111" t="s">
        <v>771</v>
      </c>
      <c r="D437" s="111" t="s">
        <v>772</v>
      </c>
      <c r="E437" s="111" t="s">
        <v>773</v>
      </c>
      <c r="F437" s="111"/>
      <c r="G437" s="111"/>
      <c r="H437" s="111"/>
      <c r="I437" s="111"/>
      <c r="J437" s="111"/>
      <c r="K437" s="111"/>
      <c r="L437" s="111"/>
      <c r="M437" s="111"/>
      <c r="N437" s="111"/>
      <c r="O437" s="111"/>
      <c r="P437" s="111"/>
      <c r="Q437" s="111"/>
      <c r="R437" s="111"/>
      <c r="S437" s="111"/>
      <c r="T437" s="111"/>
      <c r="U437" s="111"/>
      <c r="V437" s="111"/>
      <c r="W437" s="111"/>
      <c r="X437" s="111"/>
      <c r="Y437" s="111"/>
      <c r="Z437" s="117" t="s">
        <v>774</v>
      </c>
      <c r="AA437" s="111" t="s">
        <v>68</v>
      </c>
      <c r="AB437" s="111" t="s">
        <v>775</v>
      </c>
      <c r="AC437" s="117" t="s">
        <v>105</v>
      </c>
      <c r="AD437" s="111" t="s">
        <v>68</v>
      </c>
      <c r="AE437" s="111" t="s">
        <v>106</v>
      </c>
      <c r="AF437" s="161" t="s">
        <v>74</v>
      </c>
      <c r="AG437" s="161" t="s">
        <v>74</v>
      </c>
      <c r="AH437" s="146">
        <v>0</v>
      </c>
      <c r="AI437" s="146">
        <v>28498976.050000001</v>
      </c>
      <c r="AJ437" s="140"/>
      <c r="AK437" s="146">
        <v>33331000</v>
      </c>
      <c r="AL437" s="146">
        <v>33122000</v>
      </c>
      <c r="AM437" s="148"/>
      <c r="AN437" s="164">
        <v>0</v>
      </c>
      <c r="AO437" s="164">
        <v>28372456.629999999</v>
      </c>
      <c r="AP437" s="148"/>
      <c r="AQ437" s="148"/>
      <c r="AR437" s="148"/>
      <c r="AS437" s="148"/>
      <c r="AT437" s="114"/>
    </row>
    <row r="438" spans="1:46" s="106" customFormat="1" ht="300" x14ac:dyDescent="0.3">
      <c r="A438" s="170" t="s">
        <v>763</v>
      </c>
      <c r="B438" s="161" t="s">
        <v>764</v>
      </c>
      <c r="C438" s="111" t="s">
        <v>64</v>
      </c>
      <c r="D438" s="111" t="s">
        <v>776</v>
      </c>
      <c r="E438" s="111" t="s">
        <v>66</v>
      </c>
      <c r="F438" s="111"/>
      <c r="G438" s="111"/>
      <c r="H438" s="111"/>
      <c r="I438" s="111"/>
      <c r="J438" s="111"/>
      <c r="K438" s="111"/>
      <c r="L438" s="111"/>
      <c r="M438" s="111"/>
      <c r="N438" s="111"/>
      <c r="O438" s="111"/>
      <c r="P438" s="111"/>
      <c r="Q438" s="111"/>
      <c r="R438" s="111"/>
      <c r="S438" s="111"/>
      <c r="T438" s="111"/>
      <c r="U438" s="111"/>
      <c r="V438" s="111"/>
      <c r="W438" s="111"/>
      <c r="X438" s="111"/>
      <c r="Y438" s="111"/>
      <c r="Z438" s="117" t="s">
        <v>92</v>
      </c>
      <c r="AA438" s="111" t="s">
        <v>68</v>
      </c>
      <c r="AB438" s="111" t="s">
        <v>80</v>
      </c>
      <c r="AC438" s="111" t="s">
        <v>109</v>
      </c>
      <c r="AD438" s="111" t="s">
        <v>777</v>
      </c>
      <c r="AE438" s="111" t="s">
        <v>111</v>
      </c>
      <c r="AF438" s="161" t="s">
        <v>74</v>
      </c>
      <c r="AG438" s="161" t="s">
        <v>74</v>
      </c>
      <c r="AH438" s="146">
        <v>0</v>
      </c>
      <c r="AI438" s="146">
        <v>28498976.050000001</v>
      </c>
      <c r="AJ438" s="140"/>
      <c r="AK438" s="146">
        <v>33331000</v>
      </c>
      <c r="AL438" s="146">
        <v>33122000</v>
      </c>
      <c r="AM438" s="148"/>
      <c r="AN438" s="164">
        <v>0</v>
      </c>
      <c r="AO438" s="164">
        <v>28372456.629999999</v>
      </c>
      <c r="AP438" s="148"/>
      <c r="AQ438" s="148"/>
      <c r="AR438" s="148"/>
      <c r="AS438" s="148"/>
      <c r="AT438" s="114"/>
    </row>
    <row r="439" spans="1:46" s="106" customFormat="1" ht="281.25" x14ac:dyDescent="0.3">
      <c r="A439" s="170" t="s">
        <v>763</v>
      </c>
      <c r="B439" s="161" t="s">
        <v>764</v>
      </c>
      <c r="C439" s="111" t="s">
        <v>121</v>
      </c>
      <c r="D439" s="111" t="s">
        <v>68</v>
      </c>
      <c r="E439" s="111" t="s">
        <v>122</v>
      </c>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7" t="s">
        <v>118</v>
      </c>
      <c r="AD439" s="111" t="s">
        <v>119</v>
      </c>
      <c r="AE439" s="111" t="s">
        <v>120</v>
      </c>
      <c r="AF439" s="161" t="s">
        <v>74</v>
      </c>
      <c r="AG439" s="161" t="s">
        <v>74</v>
      </c>
      <c r="AH439" s="146">
        <v>0</v>
      </c>
      <c r="AI439" s="146">
        <v>28498976.050000001</v>
      </c>
      <c r="AJ439" s="140"/>
      <c r="AK439" s="146">
        <v>33331000</v>
      </c>
      <c r="AL439" s="146">
        <v>33122000</v>
      </c>
      <c r="AM439" s="148"/>
      <c r="AN439" s="164">
        <v>0</v>
      </c>
      <c r="AO439" s="164">
        <v>28372456.629999999</v>
      </c>
      <c r="AP439" s="148"/>
      <c r="AQ439" s="148"/>
      <c r="AR439" s="148"/>
      <c r="AS439" s="148"/>
      <c r="AT439" s="114"/>
    </row>
    <row r="440" spans="1:46" s="106" customFormat="1" ht="150" x14ac:dyDescent="0.3">
      <c r="A440" s="170" t="s">
        <v>763</v>
      </c>
      <c r="B440" s="161" t="s">
        <v>764</v>
      </c>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t="s">
        <v>123</v>
      </c>
      <c r="AD440" s="111" t="s">
        <v>119</v>
      </c>
      <c r="AE440" s="111" t="s">
        <v>124</v>
      </c>
      <c r="AF440" s="161" t="s">
        <v>74</v>
      </c>
      <c r="AG440" s="161" t="s">
        <v>74</v>
      </c>
      <c r="AH440" s="146">
        <v>0</v>
      </c>
      <c r="AI440" s="146">
        <v>28498976.050000001</v>
      </c>
      <c r="AJ440" s="140"/>
      <c r="AK440" s="146">
        <v>33331000</v>
      </c>
      <c r="AL440" s="146">
        <v>33122000</v>
      </c>
      <c r="AM440" s="148"/>
      <c r="AN440" s="164">
        <v>0</v>
      </c>
      <c r="AO440" s="164">
        <v>28372456.629999999</v>
      </c>
      <c r="AP440" s="148"/>
      <c r="AQ440" s="148"/>
      <c r="AR440" s="148"/>
      <c r="AS440" s="148"/>
      <c r="AT440" s="114"/>
    </row>
    <row r="441" spans="1:46" s="106" customFormat="1" ht="112.5" x14ac:dyDescent="0.3">
      <c r="A441" s="170" t="s">
        <v>763</v>
      </c>
      <c r="B441" s="161" t="s">
        <v>764</v>
      </c>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t="s">
        <v>131</v>
      </c>
      <c r="AD441" s="111" t="s">
        <v>68</v>
      </c>
      <c r="AE441" s="111" t="s">
        <v>132</v>
      </c>
      <c r="AF441" s="161" t="s">
        <v>74</v>
      </c>
      <c r="AG441" s="161" t="s">
        <v>74</v>
      </c>
      <c r="AH441" s="146">
        <v>0</v>
      </c>
      <c r="AI441" s="146">
        <v>28498976.050000001</v>
      </c>
      <c r="AJ441" s="141"/>
      <c r="AK441" s="146">
        <v>33331000</v>
      </c>
      <c r="AL441" s="146">
        <v>33122000</v>
      </c>
      <c r="AM441" s="149"/>
      <c r="AN441" s="164">
        <v>0</v>
      </c>
      <c r="AO441" s="164">
        <v>28372456.629999999</v>
      </c>
      <c r="AP441" s="149"/>
      <c r="AQ441" s="149"/>
      <c r="AR441" s="149"/>
      <c r="AS441" s="149"/>
      <c r="AT441" s="114"/>
    </row>
    <row r="442" spans="1:46" s="106" customFormat="1" ht="318.75" x14ac:dyDescent="0.3">
      <c r="A442" s="162" t="s">
        <v>778</v>
      </c>
      <c r="B442" s="161" t="s">
        <v>779</v>
      </c>
      <c r="C442" s="111" t="s">
        <v>780</v>
      </c>
      <c r="D442" s="111" t="s">
        <v>781</v>
      </c>
      <c r="E442" s="111" t="s">
        <v>782</v>
      </c>
      <c r="F442" s="111"/>
      <c r="G442" s="111"/>
      <c r="H442" s="111"/>
      <c r="I442" s="111"/>
      <c r="J442" s="117" t="s">
        <v>783</v>
      </c>
      <c r="K442" s="111" t="s">
        <v>68</v>
      </c>
      <c r="L442" s="111" t="s">
        <v>784</v>
      </c>
      <c r="M442" s="111"/>
      <c r="N442" s="111"/>
      <c r="O442" s="111"/>
      <c r="P442" s="111"/>
      <c r="Q442" s="111"/>
      <c r="R442" s="111"/>
      <c r="S442" s="111"/>
      <c r="T442" s="111"/>
      <c r="U442" s="111"/>
      <c r="V442" s="111"/>
      <c r="W442" s="111"/>
      <c r="X442" s="111"/>
      <c r="Y442" s="111"/>
      <c r="Z442" s="111" t="s">
        <v>174</v>
      </c>
      <c r="AA442" s="111" t="s">
        <v>68</v>
      </c>
      <c r="AB442" s="111" t="s">
        <v>69</v>
      </c>
      <c r="AC442" s="111" t="s">
        <v>519</v>
      </c>
      <c r="AD442" s="111" t="s">
        <v>465</v>
      </c>
      <c r="AE442" s="111" t="s">
        <v>69</v>
      </c>
      <c r="AF442" s="161" t="s">
        <v>1217</v>
      </c>
      <c r="AG442" s="161" t="s">
        <v>1232</v>
      </c>
      <c r="AH442" s="146">
        <v>16600</v>
      </c>
      <c r="AI442" s="146">
        <v>14352.82</v>
      </c>
      <c r="AJ442" s="139">
        <v>446300</v>
      </c>
      <c r="AK442" s="146">
        <v>29900</v>
      </c>
      <c r="AL442" s="146">
        <v>48300</v>
      </c>
      <c r="AM442" s="139">
        <v>38815.42</v>
      </c>
      <c r="AN442" s="146">
        <v>0</v>
      </c>
      <c r="AO442" s="146">
        <v>14352.82</v>
      </c>
      <c r="AP442" s="147">
        <v>446300</v>
      </c>
      <c r="AQ442" s="147">
        <v>29900</v>
      </c>
      <c r="AR442" s="147">
        <v>48300</v>
      </c>
      <c r="AS442" s="139">
        <v>0</v>
      </c>
      <c r="AT442" s="114"/>
    </row>
    <row r="443" spans="1:46" s="106" customFormat="1" ht="187.5" x14ac:dyDescent="0.3">
      <c r="A443" s="162" t="s">
        <v>778</v>
      </c>
      <c r="B443" s="161" t="s">
        <v>779</v>
      </c>
      <c r="C443" s="111" t="s">
        <v>64</v>
      </c>
      <c r="D443" s="111" t="s">
        <v>776</v>
      </c>
      <c r="E443" s="111" t="s">
        <v>66</v>
      </c>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61" t="s">
        <v>74</v>
      </c>
      <c r="AG443" s="161" t="s">
        <v>74</v>
      </c>
      <c r="AH443" s="146">
        <v>0</v>
      </c>
      <c r="AI443" s="146">
        <v>14352.82</v>
      </c>
      <c r="AJ443" s="141"/>
      <c r="AK443" s="146">
        <v>29900</v>
      </c>
      <c r="AL443" s="146">
        <v>48300</v>
      </c>
      <c r="AM443" s="141"/>
      <c r="AN443" s="146">
        <v>0</v>
      </c>
      <c r="AO443" s="146">
        <v>14352.82</v>
      </c>
      <c r="AP443" s="149"/>
      <c r="AQ443" s="149"/>
      <c r="AR443" s="149"/>
      <c r="AS443" s="141"/>
      <c r="AT443" s="114"/>
    </row>
    <row r="444" spans="1:46" s="106" customFormat="1" ht="375" x14ac:dyDescent="0.3">
      <c r="A444" s="170" t="s">
        <v>785</v>
      </c>
      <c r="B444" s="161" t="s">
        <v>786</v>
      </c>
      <c r="C444" s="111" t="s">
        <v>64</v>
      </c>
      <c r="D444" s="111" t="s">
        <v>787</v>
      </c>
      <c r="E444" s="111" t="s">
        <v>66</v>
      </c>
      <c r="F444" s="111"/>
      <c r="G444" s="111"/>
      <c r="H444" s="111"/>
      <c r="I444" s="111"/>
      <c r="J444" s="111"/>
      <c r="K444" s="111"/>
      <c r="L444" s="111"/>
      <c r="M444" s="111"/>
      <c r="N444" s="111"/>
      <c r="O444" s="111"/>
      <c r="P444" s="111"/>
      <c r="Q444" s="111"/>
      <c r="R444" s="111"/>
      <c r="S444" s="111"/>
      <c r="T444" s="111"/>
      <c r="U444" s="111"/>
      <c r="V444" s="111"/>
      <c r="W444" s="117" t="s">
        <v>788</v>
      </c>
      <c r="X444" s="111" t="s">
        <v>789</v>
      </c>
      <c r="Y444" s="111" t="s">
        <v>790</v>
      </c>
      <c r="Z444" s="111" t="s">
        <v>285</v>
      </c>
      <c r="AA444" s="111" t="s">
        <v>68</v>
      </c>
      <c r="AB444" s="111" t="s">
        <v>69</v>
      </c>
      <c r="AC444" s="111" t="s">
        <v>109</v>
      </c>
      <c r="AD444" s="111" t="s">
        <v>777</v>
      </c>
      <c r="AE444" s="111" t="s">
        <v>111</v>
      </c>
      <c r="AF444" s="161" t="s">
        <v>1229</v>
      </c>
      <c r="AG444" s="161" t="s">
        <v>1228</v>
      </c>
      <c r="AH444" s="146">
        <v>174300</v>
      </c>
      <c r="AI444" s="146">
        <v>173057.4</v>
      </c>
      <c r="AJ444" s="139">
        <v>178500</v>
      </c>
      <c r="AK444" s="146">
        <v>352200</v>
      </c>
      <c r="AL444" s="146">
        <v>525900</v>
      </c>
      <c r="AM444" s="139">
        <v>422630.06</v>
      </c>
      <c r="AN444" s="146">
        <v>0</v>
      </c>
      <c r="AO444" s="146">
        <v>173057.4</v>
      </c>
      <c r="AP444" s="147">
        <f>178500-Лист6!D56</f>
        <v>139170.33000000002</v>
      </c>
      <c r="AQ444" s="147">
        <f>352200-Лист6!E56</f>
        <v>167023.32999999999</v>
      </c>
      <c r="AR444" s="147">
        <f>525900-Лист6!F56</f>
        <v>525900</v>
      </c>
      <c r="AS444" s="139">
        <v>0</v>
      </c>
      <c r="AT444" s="114"/>
    </row>
    <row r="445" spans="1:46" s="106" customFormat="1" ht="112.5" x14ac:dyDescent="0.3">
      <c r="A445" s="170" t="s">
        <v>785</v>
      </c>
      <c r="B445" s="161" t="s">
        <v>786</v>
      </c>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t="s">
        <v>131</v>
      </c>
      <c r="AD445" s="111" t="s">
        <v>68</v>
      </c>
      <c r="AE445" s="111" t="s">
        <v>132</v>
      </c>
      <c r="AF445" s="161" t="s">
        <v>74</v>
      </c>
      <c r="AG445" s="161" t="s">
        <v>74</v>
      </c>
      <c r="AH445" s="146">
        <v>0</v>
      </c>
      <c r="AI445" s="146">
        <v>173057.4</v>
      </c>
      <c r="AJ445" s="141"/>
      <c r="AK445" s="146">
        <v>352200</v>
      </c>
      <c r="AL445" s="146">
        <v>525900</v>
      </c>
      <c r="AM445" s="141"/>
      <c r="AN445" s="146">
        <v>0</v>
      </c>
      <c r="AO445" s="146">
        <v>173057.4</v>
      </c>
      <c r="AP445" s="149"/>
      <c r="AQ445" s="149"/>
      <c r="AR445" s="149"/>
      <c r="AS445" s="141"/>
      <c r="AT445" s="114"/>
    </row>
    <row r="446" spans="1:46" s="106" customFormat="1" ht="393.75" x14ac:dyDescent="0.3">
      <c r="A446" s="163" t="s">
        <v>791</v>
      </c>
      <c r="B446" s="161" t="s">
        <v>792</v>
      </c>
      <c r="C446" s="111" t="s">
        <v>64</v>
      </c>
      <c r="D446" s="111" t="s">
        <v>776</v>
      </c>
      <c r="E446" s="111" t="s">
        <v>66</v>
      </c>
      <c r="F446" s="111"/>
      <c r="G446" s="111"/>
      <c r="H446" s="111"/>
      <c r="I446" s="111"/>
      <c r="J446" s="111"/>
      <c r="K446" s="111"/>
      <c r="L446" s="111"/>
      <c r="M446" s="111"/>
      <c r="N446" s="111"/>
      <c r="O446" s="111"/>
      <c r="P446" s="111"/>
      <c r="Q446" s="111"/>
      <c r="R446" s="111"/>
      <c r="S446" s="111"/>
      <c r="T446" s="111"/>
      <c r="U446" s="111"/>
      <c r="V446" s="111"/>
      <c r="W446" s="117" t="s">
        <v>793</v>
      </c>
      <c r="X446" s="111" t="s">
        <v>68</v>
      </c>
      <c r="Y446" s="111" t="s">
        <v>790</v>
      </c>
      <c r="Z446" s="111" t="s">
        <v>794</v>
      </c>
      <c r="AA446" s="111" t="s">
        <v>68</v>
      </c>
      <c r="AB446" s="111" t="s">
        <v>69</v>
      </c>
      <c r="AC446" s="111" t="s">
        <v>795</v>
      </c>
      <c r="AD446" s="111" t="s">
        <v>292</v>
      </c>
      <c r="AE446" s="111" t="s">
        <v>796</v>
      </c>
      <c r="AF446" s="161" t="s">
        <v>1228</v>
      </c>
      <c r="AG446" s="161" t="s">
        <v>1232</v>
      </c>
      <c r="AH446" s="146">
        <v>2958300</v>
      </c>
      <c r="AI446" s="146">
        <v>2958300</v>
      </c>
      <c r="AJ446" s="139">
        <v>727000</v>
      </c>
      <c r="AK446" s="146">
        <v>497000</v>
      </c>
      <c r="AL446" s="146">
        <v>527000</v>
      </c>
      <c r="AM446" s="139">
        <v>0</v>
      </c>
      <c r="AN446" s="146">
        <v>0</v>
      </c>
      <c r="AO446" s="146">
        <v>2958300</v>
      </c>
      <c r="AP446" s="147">
        <v>727000</v>
      </c>
      <c r="AQ446" s="147">
        <v>497000</v>
      </c>
      <c r="AR446" s="147">
        <v>527000</v>
      </c>
      <c r="AS446" s="139">
        <v>0</v>
      </c>
      <c r="AT446" s="114"/>
    </row>
    <row r="447" spans="1:46" s="106" customFormat="1" ht="131.25" x14ac:dyDescent="0.3">
      <c r="A447" s="163" t="s">
        <v>791</v>
      </c>
      <c r="B447" s="161" t="s">
        <v>792</v>
      </c>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t="s">
        <v>797</v>
      </c>
      <c r="AD447" s="111" t="s">
        <v>68</v>
      </c>
      <c r="AE447" s="111" t="s">
        <v>69</v>
      </c>
      <c r="AF447" s="161" t="s">
        <v>74</v>
      </c>
      <c r="AG447" s="161" t="s">
        <v>74</v>
      </c>
      <c r="AH447" s="146">
        <v>0</v>
      </c>
      <c r="AI447" s="146">
        <v>2958300</v>
      </c>
      <c r="AJ447" s="141"/>
      <c r="AK447" s="146">
        <v>497000</v>
      </c>
      <c r="AL447" s="146">
        <v>527000</v>
      </c>
      <c r="AM447" s="141"/>
      <c r="AN447" s="146">
        <v>0</v>
      </c>
      <c r="AO447" s="146">
        <v>2958300</v>
      </c>
      <c r="AP447" s="149"/>
      <c r="AQ447" s="149"/>
      <c r="AR447" s="149"/>
      <c r="AS447" s="141"/>
      <c r="AT447" s="114"/>
    </row>
    <row r="448" spans="1:46" s="106" customFormat="1" ht="409.5" x14ac:dyDescent="0.3">
      <c r="A448" s="155" t="s">
        <v>798</v>
      </c>
      <c r="B448" s="158" t="s">
        <v>799</v>
      </c>
      <c r="C448" s="111" t="s">
        <v>293</v>
      </c>
      <c r="D448" s="111" t="s">
        <v>68</v>
      </c>
      <c r="E448" s="111" t="s">
        <v>275</v>
      </c>
      <c r="F448" s="111" t="s">
        <v>269</v>
      </c>
      <c r="G448" s="111" t="s">
        <v>270</v>
      </c>
      <c r="H448" s="111" t="s">
        <v>271</v>
      </c>
      <c r="I448" s="111" t="s">
        <v>272</v>
      </c>
      <c r="J448" s="111"/>
      <c r="K448" s="111"/>
      <c r="L448" s="111"/>
      <c r="M448" s="111"/>
      <c r="N448" s="111"/>
      <c r="O448" s="111"/>
      <c r="P448" s="111"/>
      <c r="Q448" s="111"/>
      <c r="R448" s="111"/>
      <c r="S448" s="111"/>
      <c r="T448" s="111"/>
      <c r="U448" s="111"/>
      <c r="V448" s="111"/>
      <c r="W448" s="117" t="s">
        <v>800</v>
      </c>
      <c r="X448" s="111" t="s">
        <v>801</v>
      </c>
      <c r="Y448" s="111" t="s">
        <v>288</v>
      </c>
      <c r="Z448" s="111" t="s">
        <v>291</v>
      </c>
      <c r="AA448" s="111" t="s">
        <v>68</v>
      </c>
      <c r="AB448" s="111" t="s">
        <v>69</v>
      </c>
      <c r="AC448" s="111" t="s">
        <v>318</v>
      </c>
      <c r="AD448" s="111" t="s">
        <v>68</v>
      </c>
      <c r="AE448" s="111" t="s">
        <v>319</v>
      </c>
      <c r="AF448" s="158" t="s">
        <v>1376</v>
      </c>
      <c r="AG448" s="158" t="s">
        <v>1377</v>
      </c>
      <c r="AH448" s="139">
        <v>8080168140</v>
      </c>
      <c r="AI448" s="139">
        <v>8080168140</v>
      </c>
      <c r="AJ448" s="139">
        <v>8802821700</v>
      </c>
      <c r="AK448" s="139">
        <v>8409836900</v>
      </c>
      <c r="AL448" s="139">
        <v>8358160300</v>
      </c>
      <c r="AM448" s="139">
        <v>8139133000</v>
      </c>
      <c r="AN448" s="139">
        <v>8080168140</v>
      </c>
      <c r="AO448" s="139">
        <v>8080168140</v>
      </c>
      <c r="AP448" s="147">
        <v>8802821700</v>
      </c>
      <c r="AQ448" s="147">
        <v>8409836900</v>
      </c>
      <c r="AR448" s="147">
        <v>8358160300</v>
      </c>
      <c r="AS448" s="139">
        <f>AM448</f>
        <v>8139133000</v>
      </c>
      <c r="AT448" s="114"/>
    </row>
    <row r="449" spans="1:46" s="106" customFormat="1" ht="112.5" x14ac:dyDescent="0.3">
      <c r="A449" s="156"/>
      <c r="B449" s="159"/>
      <c r="C449" s="111"/>
      <c r="D449" s="111"/>
      <c r="E449" s="111"/>
      <c r="F449" s="111"/>
      <c r="G449" s="111"/>
      <c r="H449" s="111"/>
      <c r="I449" s="111"/>
      <c r="J449" s="111"/>
      <c r="K449" s="111"/>
      <c r="L449" s="111"/>
      <c r="M449" s="111"/>
      <c r="N449" s="111"/>
      <c r="O449" s="111"/>
      <c r="P449" s="111"/>
      <c r="Q449" s="111"/>
      <c r="R449" s="111"/>
      <c r="S449" s="111"/>
      <c r="T449" s="111"/>
      <c r="U449" s="111"/>
      <c r="V449" s="111"/>
      <c r="W449" s="111" t="s">
        <v>273</v>
      </c>
      <c r="X449" s="111" t="s">
        <v>802</v>
      </c>
      <c r="Y449" s="111" t="s">
        <v>275</v>
      </c>
      <c r="Z449" s="111"/>
      <c r="AA449" s="111"/>
      <c r="AB449" s="111"/>
      <c r="AC449" s="111" t="s">
        <v>320</v>
      </c>
      <c r="AD449" s="111" t="s">
        <v>68</v>
      </c>
      <c r="AE449" s="111" t="s">
        <v>321</v>
      </c>
      <c r="AF449" s="159" t="s">
        <v>74</v>
      </c>
      <c r="AG449" s="159" t="s">
        <v>74</v>
      </c>
      <c r="AH449" s="140"/>
      <c r="AI449" s="140"/>
      <c r="AJ449" s="140"/>
      <c r="AK449" s="140"/>
      <c r="AL449" s="140"/>
      <c r="AM449" s="140"/>
      <c r="AN449" s="140">
        <v>0</v>
      </c>
      <c r="AO449" s="140">
        <v>8080168140</v>
      </c>
      <c r="AP449" s="148"/>
      <c r="AQ449" s="148"/>
      <c r="AR449" s="148"/>
      <c r="AS449" s="140"/>
      <c r="AT449" s="114"/>
    </row>
    <row r="450" spans="1:46" s="106" customFormat="1" ht="112.5" x14ac:dyDescent="0.3">
      <c r="A450" s="156"/>
      <c r="B450" s="159"/>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t="s">
        <v>328</v>
      </c>
      <c r="AD450" s="111" t="s">
        <v>68</v>
      </c>
      <c r="AE450" s="111" t="s">
        <v>329</v>
      </c>
      <c r="AF450" s="159" t="s">
        <v>74</v>
      </c>
      <c r="AG450" s="159" t="s">
        <v>74</v>
      </c>
      <c r="AH450" s="140"/>
      <c r="AI450" s="140"/>
      <c r="AJ450" s="140"/>
      <c r="AK450" s="140"/>
      <c r="AL450" s="140"/>
      <c r="AM450" s="140"/>
      <c r="AN450" s="140">
        <v>0</v>
      </c>
      <c r="AO450" s="140">
        <v>8080168140</v>
      </c>
      <c r="AP450" s="148"/>
      <c r="AQ450" s="148"/>
      <c r="AR450" s="148"/>
      <c r="AS450" s="140"/>
      <c r="AT450" s="114"/>
    </row>
    <row r="451" spans="1:46" s="106" customFormat="1" ht="168.75" x14ac:dyDescent="0.3">
      <c r="A451" s="156"/>
      <c r="B451" s="159"/>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t="s">
        <v>333</v>
      </c>
      <c r="AD451" s="111" t="s">
        <v>68</v>
      </c>
      <c r="AE451" s="111" t="s">
        <v>334</v>
      </c>
      <c r="AF451" s="159" t="s">
        <v>74</v>
      </c>
      <c r="AG451" s="159" t="s">
        <v>74</v>
      </c>
      <c r="AH451" s="140"/>
      <c r="AI451" s="140"/>
      <c r="AJ451" s="140"/>
      <c r="AK451" s="140"/>
      <c r="AL451" s="140"/>
      <c r="AM451" s="140"/>
      <c r="AN451" s="140">
        <v>0</v>
      </c>
      <c r="AO451" s="140">
        <v>8080168140</v>
      </c>
      <c r="AP451" s="148"/>
      <c r="AQ451" s="148"/>
      <c r="AR451" s="148"/>
      <c r="AS451" s="140"/>
      <c r="AT451" s="114"/>
    </row>
    <row r="452" spans="1:46" s="106" customFormat="1" ht="356.25" x14ac:dyDescent="0.3">
      <c r="A452" s="157"/>
      <c r="B452" s="160"/>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7" t="s">
        <v>803</v>
      </c>
      <c r="AD452" s="111" t="s">
        <v>68</v>
      </c>
      <c r="AE452" s="111" t="s">
        <v>529</v>
      </c>
      <c r="AF452" s="160" t="s">
        <v>74</v>
      </c>
      <c r="AG452" s="160" t="s">
        <v>74</v>
      </c>
      <c r="AH452" s="141"/>
      <c r="AI452" s="141"/>
      <c r="AJ452" s="141"/>
      <c r="AK452" s="141"/>
      <c r="AL452" s="141"/>
      <c r="AM452" s="141"/>
      <c r="AN452" s="141">
        <v>0</v>
      </c>
      <c r="AO452" s="141">
        <v>8080168140</v>
      </c>
      <c r="AP452" s="149"/>
      <c r="AQ452" s="149"/>
      <c r="AR452" s="149"/>
      <c r="AS452" s="141"/>
      <c r="AT452" s="114"/>
    </row>
    <row r="453" spans="1:46" s="106" customFormat="1" ht="409.5" x14ac:dyDescent="0.3">
      <c r="A453" s="163" t="s">
        <v>804</v>
      </c>
      <c r="B453" s="161" t="s">
        <v>805</v>
      </c>
      <c r="C453" s="111" t="s">
        <v>282</v>
      </c>
      <c r="D453" s="111" t="s">
        <v>68</v>
      </c>
      <c r="E453" s="111" t="s">
        <v>284</v>
      </c>
      <c r="F453" s="111"/>
      <c r="G453" s="111"/>
      <c r="H453" s="111"/>
      <c r="I453" s="111"/>
      <c r="J453" s="111"/>
      <c r="K453" s="111"/>
      <c r="L453" s="111"/>
      <c r="M453" s="111"/>
      <c r="N453" s="111"/>
      <c r="O453" s="111"/>
      <c r="P453" s="111"/>
      <c r="Q453" s="111"/>
      <c r="R453" s="111"/>
      <c r="S453" s="111"/>
      <c r="T453" s="111"/>
      <c r="U453" s="111"/>
      <c r="V453" s="111"/>
      <c r="W453" s="117" t="s">
        <v>800</v>
      </c>
      <c r="X453" s="111" t="s">
        <v>806</v>
      </c>
      <c r="Y453" s="111" t="s">
        <v>288</v>
      </c>
      <c r="Z453" s="111" t="s">
        <v>291</v>
      </c>
      <c r="AA453" s="111" t="s">
        <v>68</v>
      </c>
      <c r="AB453" s="111" t="s">
        <v>69</v>
      </c>
      <c r="AC453" s="117" t="s">
        <v>807</v>
      </c>
      <c r="AD453" s="111" t="s">
        <v>68</v>
      </c>
      <c r="AE453" s="111" t="s">
        <v>232</v>
      </c>
      <c r="AF453" s="161" t="s">
        <v>1261</v>
      </c>
      <c r="AG453" s="161" t="s">
        <v>1378</v>
      </c>
      <c r="AH453" s="146">
        <v>198860360</v>
      </c>
      <c r="AI453" s="146">
        <v>198149463</v>
      </c>
      <c r="AJ453" s="139">
        <v>245633300</v>
      </c>
      <c r="AK453" s="146">
        <v>245633300</v>
      </c>
      <c r="AL453" s="146">
        <v>245633300</v>
      </c>
      <c r="AM453" s="139">
        <f>46392300+199241000</f>
        <v>245633300</v>
      </c>
      <c r="AN453" s="146">
        <v>198860360</v>
      </c>
      <c r="AO453" s="146">
        <v>198149463</v>
      </c>
      <c r="AP453" s="147">
        <v>245633300</v>
      </c>
      <c r="AQ453" s="147">
        <v>245633300</v>
      </c>
      <c r="AR453" s="147">
        <v>245633300</v>
      </c>
      <c r="AS453" s="139">
        <f>AM453</f>
        <v>245633300</v>
      </c>
      <c r="AT453" s="114"/>
    </row>
    <row r="454" spans="1:46" s="106" customFormat="1" ht="300" x14ac:dyDescent="0.3">
      <c r="A454" s="163" t="s">
        <v>804</v>
      </c>
      <c r="B454" s="161" t="s">
        <v>805</v>
      </c>
      <c r="C454" s="111" t="s">
        <v>293</v>
      </c>
      <c r="D454" s="111" t="s">
        <v>68</v>
      </c>
      <c r="E454" s="111" t="s">
        <v>275</v>
      </c>
      <c r="F454" s="111"/>
      <c r="G454" s="111"/>
      <c r="H454" s="111"/>
      <c r="I454" s="111"/>
      <c r="J454" s="111"/>
      <c r="K454" s="111"/>
      <c r="L454" s="111"/>
      <c r="M454" s="111"/>
      <c r="N454" s="111"/>
      <c r="O454" s="111"/>
      <c r="P454" s="111"/>
      <c r="Q454" s="111"/>
      <c r="R454" s="111"/>
      <c r="S454" s="111"/>
      <c r="T454" s="111"/>
      <c r="U454" s="111"/>
      <c r="V454" s="111"/>
      <c r="W454" s="111" t="s">
        <v>273</v>
      </c>
      <c r="X454" s="111" t="s">
        <v>808</v>
      </c>
      <c r="Y454" s="111" t="s">
        <v>275</v>
      </c>
      <c r="Z454" s="111"/>
      <c r="AA454" s="111"/>
      <c r="AB454" s="111"/>
      <c r="AC454" s="117" t="s">
        <v>809</v>
      </c>
      <c r="AD454" s="111" t="s">
        <v>68</v>
      </c>
      <c r="AE454" s="111" t="s">
        <v>810</v>
      </c>
      <c r="AF454" s="161" t="s">
        <v>74</v>
      </c>
      <c r="AG454" s="161" t="s">
        <v>74</v>
      </c>
      <c r="AH454" s="146">
        <v>0</v>
      </c>
      <c r="AI454" s="146">
        <v>198149463</v>
      </c>
      <c r="AJ454" s="140"/>
      <c r="AK454" s="146">
        <v>245633300</v>
      </c>
      <c r="AL454" s="146">
        <v>245633300</v>
      </c>
      <c r="AM454" s="140"/>
      <c r="AN454" s="146">
        <v>0</v>
      </c>
      <c r="AO454" s="146">
        <v>198149463</v>
      </c>
      <c r="AP454" s="148"/>
      <c r="AQ454" s="148"/>
      <c r="AR454" s="148"/>
      <c r="AS454" s="140"/>
      <c r="AT454" s="114"/>
    </row>
    <row r="455" spans="1:46" s="106" customFormat="1" ht="112.5" x14ac:dyDescent="0.3">
      <c r="A455" s="163" t="s">
        <v>804</v>
      </c>
      <c r="B455" s="161" t="s">
        <v>805</v>
      </c>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t="s">
        <v>318</v>
      </c>
      <c r="AD455" s="111" t="s">
        <v>68</v>
      </c>
      <c r="AE455" s="111" t="s">
        <v>319</v>
      </c>
      <c r="AF455" s="161" t="s">
        <v>74</v>
      </c>
      <c r="AG455" s="161" t="s">
        <v>74</v>
      </c>
      <c r="AH455" s="146">
        <v>0</v>
      </c>
      <c r="AI455" s="146">
        <v>198149463</v>
      </c>
      <c r="AJ455" s="140"/>
      <c r="AK455" s="146">
        <v>245633300</v>
      </c>
      <c r="AL455" s="146">
        <v>245633300</v>
      </c>
      <c r="AM455" s="140"/>
      <c r="AN455" s="146">
        <v>0</v>
      </c>
      <c r="AO455" s="146">
        <v>198149463</v>
      </c>
      <c r="AP455" s="148"/>
      <c r="AQ455" s="148"/>
      <c r="AR455" s="148"/>
      <c r="AS455" s="140"/>
      <c r="AT455" s="114"/>
    </row>
    <row r="456" spans="1:46" s="106" customFormat="1" ht="112.5" x14ac:dyDescent="0.3">
      <c r="A456" s="163" t="s">
        <v>804</v>
      </c>
      <c r="B456" s="161" t="s">
        <v>805</v>
      </c>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t="s">
        <v>320</v>
      </c>
      <c r="AD456" s="111" t="s">
        <v>68</v>
      </c>
      <c r="AE456" s="111" t="s">
        <v>321</v>
      </c>
      <c r="AF456" s="161" t="s">
        <v>74</v>
      </c>
      <c r="AG456" s="161" t="s">
        <v>74</v>
      </c>
      <c r="AH456" s="146">
        <v>0</v>
      </c>
      <c r="AI456" s="146">
        <v>198149463</v>
      </c>
      <c r="AJ456" s="140"/>
      <c r="AK456" s="146">
        <v>245633300</v>
      </c>
      <c r="AL456" s="146">
        <v>245633300</v>
      </c>
      <c r="AM456" s="140"/>
      <c r="AN456" s="146">
        <v>0</v>
      </c>
      <c r="AO456" s="146">
        <v>198149463</v>
      </c>
      <c r="AP456" s="148"/>
      <c r="AQ456" s="148"/>
      <c r="AR456" s="148"/>
      <c r="AS456" s="140"/>
      <c r="AT456" s="114"/>
    </row>
    <row r="457" spans="1:46" s="106" customFormat="1" ht="112.5" x14ac:dyDescent="0.3">
      <c r="A457" s="163" t="s">
        <v>804</v>
      </c>
      <c r="B457" s="161" t="s">
        <v>805</v>
      </c>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t="s">
        <v>328</v>
      </c>
      <c r="AD457" s="111" t="s">
        <v>68</v>
      </c>
      <c r="AE457" s="111" t="s">
        <v>329</v>
      </c>
      <c r="AF457" s="161" t="s">
        <v>74</v>
      </c>
      <c r="AG457" s="161" t="s">
        <v>74</v>
      </c>
      <c r="AH457" s="146">
        <v>0</v>
      </c>
      <c r="AI457" s="146">
        <v>198149463</v>
      </c>
      <c r="AJ457" s="140"/>
      <c r="AK457" s="146">
        <v>245633300</v>
      </c>
      <c r="AL457" s="146">
        <v>245633300</v>
      </c>
      <c r="AM457" s="140"/>
      <c r="AN457" s="146">
        <v>0</v>
      </c>
      <c r="AO457" s="146">
        <v>198149463</v>
      </c>
      <c r="AP457" s="148"/>
      <c r="AQ457" s="148"/>
      <c r="AR457" s="148"/>
      <c r="AS457" s="140"/>
      <c r="AT457" s="114"/>
    </row>
    <row r="458" spans="1:46" s="106" customFormat="1" ht="337.5" x14ac:dyDescent="0.3">
      <c r="A458" s="163" t="s">
        <v>804</v>
      </c>
      <c r="B458" s="161" t="s">
        <v>805</v>
      </c>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7" t="s">
        <v>811</v>
      </c>
      <c r="AD458" s="111" t="s">
        <v>68</v>
      </c>
      <c r="AE458" s="111" t="s">
        <v>812</v>
      </c>
      <c r="AF458" s="161" t="s">
        <v>74</v>
      </c>
      <c r="AG458" s="161" t="s">
        <v>74</v>
      </c>
      <c r="AH458" s="146">
        <v>0</v>
      </c>
      <c r="AI458" s="146">
        <v>198149463</v>
      </c>
      <c r="AJ458" s="140"/>
      <c r="AK458" s="146">
        <v>245633300</v>
      </c>
      <c r="AL458" s="146">
        <v>245633300</v>
      </c>
      <c r="AM458" s="140"/>
      <c r="AN458" s="146">
        <v>0</v>
      </c>
      <c r="AO458" s="146">
        <v>198149463</v>
      </c>
      <c r="AP458" s="148"/>
      <c r="AQ458" s="148"/>
      <c r="AR458" s="148"/>
      <c r="AS458" s="140"/>
      <c r="AT458" s="114"/>
    </row>
    <row r="459" spans="1:46" s="106" customFormat="1" ht="356.25" x14ac:dyDescent="0.3">
      <c r="A459" s="163" t="s">
        <v>804</v>
      </c>
      <c r="B459" s="161" t="s">
        <v>805</v>
      </c>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7" t="s">
        <v>803</v>
      </c>
      <c r="AD459" s="111" t="s">
        <v>68</v>
      </c>
      <c r="AE459" s="111" t="s">
        <v>529</v>
      </c>
      <c r="AF459" s="161" t="s">
        <v>74</v>
      </c>
      <c r="AG459" s="161" t="s">
        <v>74</v>
      </c>
      <c r="AH459" s="146">
        <v>0</v>
      </c>
      <c r="AI459" s="146">
        <v>198149463</v>
      </c>
      <c r="AJ459" s="140"/>
      <c r="AK459" s="146">
        <v>245633300</v>
      </c>
      <c r="AL459" s="146">
        <v>245633300</v>
      </c>
      <c r="AM459" s="140"/>
      <c r="AN459" s="146">
        <v>0</v>
      </c>
      <c r="AO459" s="146">
        <v>198149463</v>
      </c>
      <c r="AP459" s="148"/>
      <c r="AQ459" s="148"/>
      <c r="AR459" s="148"/>
      <c r="AS459" s="140"/>
      <c r="AT459" s="114"/>
    </row>
    <row r="460" spans="1:46" s="106" customFormat="1" ht="318.75" x14ac:dyDescent="0.3">
      <c r="A460" s="163" t="s">
        <v>804</v>
      </c>
      <c r="B460" s="161" t="s">
        <v>805</v>
      </c>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7" t="s">
        <v>813</v>
      </c>
      <c r="AD460" s="111" t="s">
        <v>68</v>
      </c>
      <c r="AE460" s="111" t="s">
        <v>814</v>
      </c>
      <c r="AF460" s="161" t="s">
        <v>74</v>
      </c>
      <c r="AG460" s="161" t="s">
        <v>74</v>
      </c>
      <c r="AH460" s="146">
        <v>0</v>
      </c>
      <c r="AI460" s="146">
        <v>198149463</v>
      </c>
      <c r="AJ460" s="141"/>
      <c r="AK460" s="146">
        <v>245633300</v>
      </c>
      <c r="AL460" s="146">
        <v>245633300</v>
      </c>
      <c r="AM460" s="141"/>
      <c r="AN460" s="146">
        <v>0</v>
      </c>
      <c r="AO460" s="146">
        <v>198149463</v>
      </c>
      <c r="AP460" s="149"/>
      <c r="AQ460" s="149"/>
      <c r="AR460" s="149"/>
      <c r="AS460" s="141"/>
      <c r="AT460" s="114"/>
    </row>
    <row r="461" spans="1:46" s="106" customFormat="1" ht="375" x14ac:dyDescent="0.3">
      <c r="A461" s="162" t="s">
        <v>815</v>
      </c>
      <c r="B461" s="161" t="s">
        <v>816</v>
      </c>
      <c r="C461" s="111" t="s">
        <v>817</v>
      </c>
      <c r="D461" s="111" t="s">
        <v>818</v>
      </c>
      <c r="E461" s="111" t="s">
        <v>819</v>
      </c>
      <c r="F461" s="111"/>
      <c r="G461" s="111"/>
      <c r="H461" s="111"/>
      <c r="I461" s="111"/>
      <c r="J461" s="111"/>
      <c r="K461" s="111"/>
      <c r="L461" s="111"/>
      <c r="M461" s="111"/>
      <c r="N461" s="111"/>
      <c r="O461" s="111"/>
      <c r="P461" s="111"/>
      <c r="Q461" s="111"/>
      <c r="R461" s="111"/>
      <c r="S461" s="111"/>
      <c r="T461" s="111"/>
      <c r="U461" s="111"/>
      <c r="V461" s="111"/>
      <c r="W461" s="117" t="s">
        <v>820</v>
      </c>
      <c r="X461" s="111" t="s">
        <v>821</v>
      </c>
      <c r="Y461" s="111" t="s">
        <v>822</v>
      </c>
      <c r="Z461" s="117" t="s">
        <v>767</v>
      </c>
      <c r="AA461" s="111" t="s">
        <v>68</v>
      </c>
      <c r="AB461" s="111" t="s">
        <v>769</v>
      </c>
      <c r="AC461" s="111" t="s">
        <v>823</v>
      </c>
      <c r="AD461" s="111" t="s">
        <v>68</v>
      </c>
      <c r="AE461" s="111" t="s">
        <v>69</v>
      </c>
      <c r="AF461" s="161" t="s">
        <v>1379</v>
      </c>
      <c r="AG461" s="161" t="s">
        <v>1380</v>
      </c>
      <c r="AH461" s="146">
        <v>86918176.260000005</v>
      </c>
      <c r="AI461" s="146">
        <v>44159827.18</v>
      </c>
      <c r="AJ461" s="139">
        <v>84705300</v>
      </c>
      <c r="AK461" s="146">
        <v>63837300</v>
      </c>
      <c r="AL461" s="146">
        <v>70838200</v>
      </c>
      <c r="AM461" s="139">
        <v>70008900</v>
      </c>
      <c r="AN461" s="146">
        <v>799000</v>
      </c>
      <c r="AO461" s="146">
        <v>740902.18</v>
      </c>
      <c r="AP461" s="147">
        <f>84705300-Лист6!D60</f>
        <v>829300</v>
      </c>
      <c r="AQ461" s="147">
        <f>63837300-Лист6!E60</f>
        <v>829300</v>
      </c>
      <c r="AR461" s="147">
        <f>70838200-Лист6!F60</f>
        <v>829300</v>
      </c>
      <c r="AS461" s="139">
        <f>AM461-70008900</f>
        <v>0</v>
      </c>
      <c r="AT461" s="114"/>
    </row>
    <row r="462" spans="1:46" s="106" customFormat="1" ht="225" x14ac:dyDescent="0.3">
      <c r="A462" s="162" t="s">
        <v>815</v>
      </c>
      <c r="B462" s="161" t="s">
        <v>816</v>
      </c>
      <c r="C462" s="111" t="s">
        <v>64</v>
      </c>
      <c r="D462" s="111" t="s">
        <v>776</v>
      </c>
      <c r="E462" s="111" t="s">
        <v>66</v>
      </c>
      <c r="F462" s="111"/>
      <c r="G462" s="111"/>
      <c r="H462" s="111"/>
      <c r="I462" s="111"/>
      <c r="J462" s="111"/>
      <c r="K462" s="111"/>
      <c r="L462" s="111"/>
      <c r="M462" s="111"/>
      <c r="N462" s="111"/>
      <c r="O462" s="111"/>
      <c r="P462" s="111"/>
      <c r="Q462" s="111"/>
      <c r="R462" s="111"/>
      <c r="S462" s="111"/>
      <c r="T462" s="111"/>
      <c r="U462" s="111"/>
      <c r="V462" s="111"/>
      <c r="W462" s="111"/>
      <c r="X462" s="111"/>
      <c r="Y462" s="111"/>
      <c r="Z462" s="111" t="s">
        <v>295</v>
      </c>
      <c r="AA462" s="111" t="s">
        <v>68</v>
      </c>
      <c r="AB462" s="111" t="s">
        <v>69</v>
      </c>
      <c r="AC462" s="111"/>
      <c r="AD462" s="111"/>
      <c r="AE462" s="111"/>
      <c r="AF462" s="161" t="s">
        <v>74</v>
      </c>
      <c r="AG462" s="161" t="s">
        <v>74</v>
      </c>
      <c r="AH462" s="146">
        <v>0</v>
      </c>
      <c r="AI462" s="146">
        <v>44159827.18</v>
      </c>
      <c r="AJ462" s="141"/>
      <c r="AK462" s="146">
        <v>63837300</v>
      </c>
      <c r="AL462" s="146">
        <v>70838200</v>
      </c>
      <c r="AM462" s="141"/>
      <c r="AN462" s="146">
        <v>0</v>
      </c>
      <c r="AO462" s="146">
        <v>740902.18</v>
      </c>
      <c r="AP462" s="149"/>
      <c r="AQ462" s="149"/>
      <c r="AR462" s="149"/>
      <c r="AS462" s="141"/>
      <c r="AT462" s="114"/>
    </row>
    <row r="463" spans="1:46" s="106" customFormat="1" ht="375" x14ac:dyDescent="0.3">
      <c r="A463" s="163" t="s">
        <v>825</v>
      </c>
      <c r="B463" s="161" t="s">
        <v>826</v>
      </c>
      <c r="C463" s="111" t="s">
        <v>1029</v>
      </c>
      <c r="D463" s="111" t="s">
        <v>68</v>
      </c>
      <c r="E463" s="111" t="s">
        <v>96</v>
      </c>
      <c r="F463" s="111"/>
      <c r="G463" s="111"/>
      <c r="H463" s="111"/>
      <c r="I463" s="111"/>
      <c r="J463" s="111" t="s">
        <v>216</v>
      </c>
      <c r="K463" s="111" t="s">
        <v>68</v>
      </c>
      <c r="L463" s="111" t="s">
        <v>217</v>
      </c>
      <c r="M463" s="111"/>
      <c r="N463" s="111"/>
      <c r="O463" s="111"/>
      <c r="P463" s="111"/>
      <c r="Q463" s="111"/>
      <c r="R463" s="111"/>
      <c r="S463" s="111"/>
      <c r="T463" s="111"/>
      <c r="U463" s="111"/>
      <c r="V463" s="111"/>
      <c r="W463" s="117" t="s">
        <v>820</v>
      </c>
      <c r="X463" s="111" t="s">
        <v>827</v>
      </c>
      <c r="Y463" s="111" t="s">
        <v>822</v>
      </c>
      <c r="Z463" s="117" t="s">
        <v>767</v>
      </c>
      <c r="AA463" s="111" t="s">
        <v>79</v>
      </c>
      <c r="AB463" s="111" t="s">
        <v>769</v>
      </c>
      <c r="AC463" s="111" t="s">
        <v>148</v>
      </c>
      <c r="AD463" s="111" t="s">
        <v>68</v>
      </c>
      <c r="AE463" s="111" t="s">
        <v>115</v>
      </c>
      <c r="AF463" s="161" t="s">
        <v>1381</v>
      </c>
      <c r="AG463" s="161" t="s">
        <v>1382</v>
      </c>
      <c r="AH463" s="146">
        <v>574443723</v>
      </c>
      <c r="AI463" s="146">
        <v>558861209.40999997</v>
      </c>
      <c r="AJ463" s="139">
        <v>628079200</v>
      </c>
      <c r="AK463" s="146">
        <v>638748300</v>
      </c>
      <c r="AL463" s="146">
        <v>639080000</v>
      </c>
      <c r="AM463" s="139">
        <f>249031000+240118000+127438100</f>
        <v>616587100</v>
      </c>
      <c r="AN463" s="146">
        <v>566134089.5</v>
      </c>
      <c r="AO463" s="146">
        <v>553026159.11000001</v>
      </c>
      <c r="AP463" s="147">
        <f>628079200-Лист6!D57-Лист6!D61</f>
        <v>623532900</v>
      </c>
      <c r="AQ463" s="147">
        <f>638748300-Лист6!E57-Лист6!E61</f>
        <v>638270000</v>
      </c>
      <c r="AR463" s="147">
        <f>639080000-Лист6!F61</f>
        <v>638601700</v>
      </c>
      <c r="AS463" s="139">
        <f>AM463</f>
        <v>616587100</v>
      </c>
      <c r="AT463" s="114"/>
    </row>
    <row r="464" spans="1:46" s="106" customFormat="1" ht="262.5" x14ac:dyDescent="0.3">
      <c r="A464" s="163" t="s">
        <v>825</v>
      </c>
      <c r="B464" s="161" t="s">
        <v>826</v>
      </c>
      <c r="C464" s="111" t="s">
        <v>829</v>
      </c>
      <c r="D464" s="111" t="s">
        <v>830</v>
      </c>
      <c r="E464" s="111" t="s">
        <v>831</v>
      </c>
      <c r="F464" s="111"/>
      <c r="G464" s="111"/>
      <c r="H464" s="111"/>
      <c r="I464" s="111"/>
      <c r="J464" s="111"/>
      <c r="K464" s="111"/>
      <c r="L464" s="111"/>
      <c r="M464" s="111"/>
      <c r="N464" s="111"/>
      <c r="O464" s="111"/>
      <c r="P464" s="111"/>
      <c r="Q464" s="111"/>
      <c r="R464" s="111"/>
      <c r="S464" s="111"/>
      <c r="T464" s="111"/>
      <c r="U464" s="111"/>
      <c r="V464" s="111"/>
      <c r="W464" s="117" t="s">
        <v>832</v>
      </c>
      <c r="X464" s="111" t="s">
        <v>68</v>
      </c>
      <c r="Y464" s="111" t="s">
        <v>833</v>
      </c>
      <c r="Z464" s="111" t="s">
        <v>207</v>
      </c>
      <c r="AA464" s="111" t="s">
        <v>68</v>
      </c>
      <c r="AB464" s="111" t="s">
        <v>69</v>
      </c>
      <c r="AC464" s="117" t="s">
        <v>834</v>
      </c>
      <c r="AD464" s="111" t="s">
        <v>68</v>
      </c>
      <c r="AE464" s="111" t="s">
        <v>790</v>
      </c>
      <c r="AF464" s="161" t="s">
        <v>74</v>
      </c>
      <c r="AG464" s="161" t="s">
        <v>74</v>
      </c>
      <c r="AH464" s="146">
        <v>0</v>
      </c>
      <c r="AI464" s="146">
        <v>558861209.40999997</v>
      </c>
      <c r="AJ464" s="140"/>
      <c r="AK464" s="146">
        <v>638748300</v>
      </c>
      <c r="AL464" s="146">
        <v>639080000</v>
      </c>
      <c r="AM464" s="140"/>
      <c r="AN464" s="146">
        <v>0</v>
      </c>
      <c r="AO464" s="146">
        <v>553026159.11000001</v>
      </c>
      <c r="AP464" s="148"/>
      <c r="AQ464" s="148"/>
      <c r="AR464" s="148"/>
      <c r="AS464" s="140"/>
      <c r="AT464" s="114"/>
    </row>
    <row r="465" spans="1:46" s="106" customFormat="1" ht="409.5" x14ac:dyDescent="0.3">
      <c r="A465" s="163" t="s">
        <v>825</v>
      </c>
      <c r="B465" s="161" t="s">
        <v>826</v>
      </c>
      <c r="C465" s="111" t="s">
        <v>817</v>
      </c>
      <c r="D465" s="111" t="s">
        <v>835</v>
      </c>
      <c r="E465" s="111" t="s">
        <v>819</v>
      </c>
      <c r="F465" s="111"/>
      <c r="G465" s="111"/>
      <c r="H465" s="111"/>
      <c r="I465" s="111"/>
      <c r="J465" s="111"/>
      <c r="K465" s="111"/>
      <c r="L465" s="111"/>
      <c r="M465" s="111"/>
      <c r="N465" s="111"/>
      <c r="O465" s="111"/>
      <c r="P465" s="111"/>
      <c r="Q465" s="111"/>
      <c r="R465" s="111"/>
      <c r="S465" s="111"/>
      <c r="T465" s="111"/>
      <c r="U465" s="111"/>
      <c r="V465" s="111"/>
      <c r="W465" s="117" t="s">
        <v>836</v>
      </c>
      <c r="X465" s="111" t="s">
        <v>837</v>
      </c>
      <c r="Y465" s="111" t="s">
        <v>838</v>
      </c>
      <c r="Z465" s="111" t="s">
        <v>291</v>
      </c>
      <c r="AA465" s="111" t="s">
        <v>68</v>
      </c>
      <c r="AB465" s="111" t="s">
        <v>69</v>
      </c>
      <c r="AC465" s="117" t="s">
        <v>839</v>
      </c>
      <c r="AD465" s="111" t="s">
        <v>68</v>
      </c>
      <c r="AE465" s="111" t="s">
        <v>840</v>
      </c>
      <c r="AF465" s="161" t="s">
        <v>74</v>
      </c>
      <c r="AG465" s="161" t="s">
        <v>74</v>
      </c>
      <c r="AH465" s="146">
        <v>0</v>
      </c>
      <c r="AI465" s="146">
        <v>558861209.40999997</v>
      </c>
      <c r="AJ465" s="140"/>
      <c r="AK465" s="146">
        <v>638748300</v>
      </c>
      <c r="AL465" s="146">
        <v>639080000</v>
      </c>
      <c r="AM465" s="140"/>
      <c r="AN465" s="146">
        <v>0</v>
      </c>
      <c r="AO465" s="146">
        <v>553026159.11000001</v>
      </c>
      <c r="AP465" s="148"/>
      <c r="AQ465" s="148"/>
      <c r="AR465" s="148"/>
      <c r="AS465" s="140"/>
      <c r="AT465" s="114"/>
    </row>
    <row r="466" spans="1:46" s="106" customFormat="1" ht="393.75" x14ac:dyDescent="0.3">
      <c r="A466" s="163" t="s">
        <v>825</v>
      </c>
      <c r="B466" s="161" t="s">
        <v>826</v>
      </c>
      <c r="C466" s="111" t="s">
        <v>447</v>
      </c>
      <c r="D466" s="111" t="s">
        <v>631</v>
      </c>
      <c r="E466" s="111" t="s">
        <v>449</v>
      </c>
      <c r="F466" s="111"/>
      <c r="G466" s="111"/>
      <c r="H466" s="111"/>
      <c r="I466" s="111"/>
      <c r="J466" s="111"/>
      <c r="K466" s="111"/>
      <c r="L466" s="111"/>
      <c r="M466" s="111"/>
      <c r="N466" s="111"/>
      <c r="O466" s="111"/>
      <c r="P466" s="111"/>
      <c r="Q466" s="111"/>
      <c r="R466" s="111"/>
      <c r="S466" s="111"/>
      <c r="T466" s="111"/>
      <c r="U466" s="111"/>
      <c r="V466" s="111"/>
      <c r="W466" s="117" t="s">
        <v>841</v>
      </c>
      <c r="X466" s="111" t="s">
        <v>835</v>
      </c>
      <c r="Y466" s="111" t="s">
        <v>842</v>
      </c>
      <c r="Z466" s="111" t="s">
        <v>295</v>
      </c>
      <c r="AA466" s="111" t="s">
        <v>68</v>
      </c>
      <c r="AB466" s="111" t="s">
        <v>69</v>
      </c>
      <c r="AC466" s="117" t="s">
        <v>843</v>
      </c>
      <c r="AD466" s="111" t="s">
        <v>165</v>
      </c>
      <c r="AE466" s="111" t="s">
        <v>844</v>
      </c>
      <c r="AF466" s="161" t="s">
        <v>74</v>
      </c>
      <c r="AG466" s="161" t="s">
        <v>74</v>
      </c>
      <c r="AH466" s="146">
        <v>0</v>
      </c>
      <c r="AI466" s="146">
        <v>558861209.40999997</v>
      </c>
      <c r="AJ466" s="140"/>
      <c r="AK466" s="146">
        <v>638748300</v>
      </c>
      <c r="AL466" s="146">
        <v>639080000</v>
      </c>
      <c r="AM466" s="140"/>
      <c r="AN466" s="146">
        <v>0</v>
      </c>
      <c r="AO466" s="146">
        <v>553026159.11000001</v>
      </c>
      <c r="AP466" s="148"/>
      <c r="AQ466" s="148"/>
      <c r="AR466" s="148"/>
      <c r="AS466" s="140"/>
      <c r="AT466" s="114"/>
    </row>
    <row r="467" spans="1:46" s="106" customFormat="1" ht="318.75" x14ac:dyDescent="0.3">
      <c r="A467" s="163" t="s">
        <v>825</v>
      </c>
      <c r="B467" s="161" t="s">
        <v>826</v>
      </c>
      <c r="C467" s="111" t="s">
        <v>293</v>
      </c>
      <c r="D467" s="111" t="s">
        <v>845</v>
      </c>
      <c r="E467" s="111" t="s">
        <v>275</v>
      </c>
      <c r="F467" s="111"/>
      <c r="G467" s="111"/>
      <c r="H467" s="111"/>
      <c r="I467" s="111"/>
      <c r="J467" s="111"/>
      <c r="K467" s="111"/>
      <c r="L467" s="111"/>
      <c r="M467" s="111"/>
      <c r="N467" s="111"/>
      <c r="O467" s="111"/>
      <c r="P467" s="111"/>
      <c r="Q467" s="111"/>
      <c r="R467" s="111"/>
      <c r="S467" s="111"/>
      <c r="T467" s="111"/>
      <c r="U467" s="111"/>
      <c r="V467" s="111"/>
      <c r="W467" s="111" t="s">
        <v>273</v>
      </c>
      <c r="X467" s="111" t="s">
        <v>393</v>
      </c>
      <c r="Y467" s="111" t="s">
        <v>275</v>
      </c>
      <c r="Z467" s="117" t="s">
        <v>846</v>
      </c>
      <c r="AA467" s="111" t="s">
        <v>68</v>
      </c>
      <c r="AB467" s="111" t="s">
        <v>847</v>
      </c>
      <c r="AC467" s="111" t="s">
        <v>848</v>
      </c>
      <c r="AD467" s="111" t="s">
        <v>68</v>
      </c>
      <c r="AE467" s="111" t="s">
        <v>849</v>
      </c>
      <c r="AF467" s="161" t="s">
        <v>74</v>
      </c>
      <c r="AG467" s="161" t="s">
        <v>74</v>
      </c>
      <c r="AH467" s="146">
        <v>0</v>
      </c>
      <c r="AI467" s="146">
        <v>558861209.40999997</v>
      </c>
      <c r="AJ467" s="140"/>
      <c r="AK467" s="146">
        <v>638748300</v>
      </c>
      <c r="AL467" s="146">
        <v>639080000</v>
      </c>
      <c r="AM467" s="140"/>
      <c r="AN467" s="146">
        <v>0</v>
      </c>
      <c r="AO467" s="146">
        <v>553026159.11000001</v>
      </c>
      <c r="AP467" s="148"/>
      <c r="AQ467" s="148"/>
      <c r="AR467" s="148"/>
      <c r="AS467" s="140"/>
      <c r="AT467" s="114"/>
    </row>
    <row r="468" spans="1:46" s="106" customFormat="1" ht="300" x14ac:dyDescent="0.3">
      <c r="A468" s="163" t="s">
        <v>825</v>
      </c>
      <c r="B468" s="161" t="s">
        <v>826</v>
      </c>
      <c r="C468" s="111" t="s">
        <v>64</v>
      </c>
      <c r="D468" s="111" t="s">
        <v>776</v>
      </c>
      <c r="E468" s="111" t="s">
        <v>66</v>
      </c>
      <c r="F468" s="111"/>
      <c r="G468" s="111"/>
      <c r="H468" s="111"/>
      <c r="I468" s="111"/>
      <c r="J468" s="111"/>
      <c r="K468" s="111"/>
      <c r="L468" s="111"/>
      <c r="M468" s="111"/>
      <c r="N468" s="111"/>
      <c r="O468" s="111"/>
      <c r="P468" s="111"/>
      <c r="Q468" s="111"/>
      <c r="R468" s="111"/>
      <c r="S468" s="111"/>
      <c r="T468" s="111"/>
      <c r="U468" s="111"/>
      <c r="V468" s="111"/>
      <c r="W468" s="111"/>
      <c r="X468" s="111"/>
      <c r="Y468" s="111"/>
      <c r="Z468" s="117" t="s">
        <v>850</v>
      </c>
      <c r="AA468" s="111" t="s">
        <v>68</v>
      </c>
      <c r="AB468" s="111" t="s">
        <v>851</v>
      </c>
      <c r="AC468" s="111" t="s">
        <v>852</v>
      </c>
      <c r="AD468" s="111" t="s">
        <v>68</v>
      </c>
      <c r="AE468" s="111" t="s">
        <v>853</v>
      </c>
      <c r="AF468" s="161" t="s">
        <v>74</v>
      </c>
      <c r="AG468" s="161" t="s">
        <v>74</v>
      </c>
      <c r="AH468" s="146">
        <v>0</v>
      </c>
      <c r="AI468" s="146">
        <v>558861209.40999997</v>
      </c>
      <c r="AJ468" s="140"/>
      <c r="AK468" s="146">
        <v>638748300</v>
      </c>
      <c r="AL468" s="146">
        <v>639080000</v>
      </c>
      <c r="AM468" s="140"/>
      <c r="AN468" s="146">
        <v>0</v>
      </c>
      <c r="AO468" s="146">
        <v>553026159.11000001</v>
      </c>
      <c r="AP468" s="148"/>
      <c r="AQ468" s="148"/>
      <c r="AR468" s="148"/>
      <c r="AS468" s="140"/>
      <c r="AT468" s="114"/>
    </row>
    <row r="469" spans="1:46" s="106" customFormat="1" ht="281.25" x14ac:dyDescent="0.3">
      <c r="A469" s="163" t="s">
        <v>825</v>
      </c>
      <c r="B469" s="161" t="s">
        <v>826</v>
      </c>
      <c r="C469" s="111" t="s">
        <v>121</v>
      </c>
      <c r="D469" s="111" t="s">
        <v>68</v>
      </c>
      <c r="E469" s="111" t="s">
        <v>122</v>
      </c>
      <c r="F469" s="111"/>
      <c r="G469" s="111"/>
      <c r="H469" s="111"/>
      <c r="I469" s="111"/>
      <c r="J469" s="111"/>
      <c r="K469" s="111"/>
      <c r="L469" s="111"/>
      <c r="M469" s="111"/>
      <c r="N469" s="111"/>
      <c r="O469" s="111"/>
      <c r="P469" s="111"/>
      <c r="Q469" s="111"/>
      <c r="R469" s="111"/>
      <c r="S469" s="111"/>
      <c r="T469" s="111"/>
      <c r="U469" s="111"/>
      <c r="V469" s="111"/>
      <c r="W469" s="111"/>
      <c r="X469" s="111"/>
      <c r="Y469" s="111"/>
      <c r="Z469" s="111" t="s">
        <v>308</v>
      </c>
      <c r="AA469" s="111" t="s">
        <v>854</v>
      </c>
      <c r="AB469" s="111" t="s">
        <v>310</v>
      </c>
      <c r="AC469" s="111" t="s">
        <v>131</v>
      </c>
      <c r="AD469" s="111" t="s">
        <v>68</v>
      </c>
      <c r="AE469" s="111" t="s">
        <v>132</v>
      </c>
      <c r="AF469" s="161" t="s">
        <v>74</v>
      </c>
      <c r="AG469" s="161" t="s">
        <v>74</v>
      </c>
      <c r="AH469" s="146">
        <v>0</v>
      </c>
      <c r="AI469" s="146">
        <v>558861209.40999997</v>
      </c>
      <c r="AJ469" s="140"/>
      <c r="AK469" s="146">
        <v>638748300</v>
      </c>
      <c r="AL469" s="146">
        <v>639080000</v>
      </c>
      <c r="AM469" s="140"/>
      <c r="AN469" s="146">
        <v>0</v>
      </c>
      <c r="AO469" s="146">
        <v>553026159.11000001</v>
      </c>
      <c r="AP469" s="148"/>
      <c r="AQ469" s="148"/>
      <c r="AR469" s="148"/>
      <c r="AS469" s="140"/>
      <c r="AT469" s="114"/>
    </row>
    <row r="470" spans="1:46" s="106" customFormat="1" ht="300" x14ac:dyDescent="0.3">
      <c r="A470" s="163" t="s">
        <v>825</v>
      </c>
      <c r="B470" s="161" t="s">
        <v>826</v>
      </c>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7" t="s">
        <v>855</v>
      </c>
      <c r="AA470" s="111" t="s">
        <v>68</v>
      </c>
      <c r="AB470" s="111" t="s">
        <v>856</v>
      </c>
      <c r="AC470" s="111" t="s">
        <v>226</v>
      </c>
      <c r="AD470" s="111" t="s">
        <v>68</v>
      </c>
      <c r="AE470" s="111" t="s">
        <v>132</v>
      </c>
      <c r="AF470" s="161" t="s">
        <v>74</v>
      </c>
      <c r="AG470" s="161" t="s">
        <v>74</v>
      </c>
      <c r="AH470" s="146">
        <v>0</v>
      </c>
      <c r="AI470" s="146">
        <v>558861209.40999997</v>
      </c>
      <c r="AJ470" s="140"/>
      <c r="AK470" s="146">
        <v>638748300</v>
      </c>
      <c r="AL470" s="146">
        <v>639080000</v>
      </c>
      <c r="AM470" s="140"/>
      <c r="AN470" s="146">
        <v>0</v>
      </c>
      <c r="AO470" s="146">
        <v>553026159.11000001</v>
      </c>
      <c r="AP470" s="148"/>
      <c r="AQ470" s="148"/>
      <c r="AR470" s="148"/>
      <c r="AS470" s="140"/>
      <c r="AT470" s="114"/>
    </row>
    <row r="471" spans="1:46" s="106" customFormat="1" ht="337.5" x14ac:dyDescent="0.3">
      <c r="A471" s="163" t="s">
        <v>825</v>
      </c>
      <c r="B471" s="161" t="s">
        <v>826</v>
      </c>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7" t="s">
        <v>857</v>
      </c>
      <c r="AA471" s="111" t="s">
        <v>68</v>
      </c>
      <c r="AB471" s="111" t="s">
        <v>858</v>
      </c>
      <c r="AC471" s="111" t="s">
        <v>328</v>
      </c>
      <c r="AD471" s="111" t="s">
        <v>68</v>
      </c>
      <c r="AE471" s="111" t="s">
        <v>329</v>
      </c>
      <c r="AF471" s="161" t="s">
        <v>74</v>
      </c>
      <c r="AG471" s="161" t="s">
        <v>74</v>
      </c>
      <c r="AH471" s="146">
        <v>0</v>
      </c>
      <c r="AI471" s="146">
        <v>558861209.40999997</v>
      </c>
      <c r="AJ471" s="140"/>
      <c r="AK471" s="146">
        <v>638748300</v>
      </c>
      <c r="AL471" s="146">
        <v>639080000</v>
      </c>
      <c r="AM471" s="140"/>
      <c r="AN471" s="146">
        <v>0</v>
      </c>
      <c r="AO471" s="146">
        <v>553026159.11000001</v>
      </c>
      <c r="AP471" s="148"/>
      <c r="AQ471" s="148"/>
      <c r="AR471" s="148"/>
      <c r="AS471" s="140"/>
      <c r="AT471" s="114"/>
    </row>
    <row r="472" spans="1:46" s="106" customFormat="1" ht="131.25" x14ac:dyDescent="0.3">
      <c r="A472" s="163" t="s">
        <v>825</v>
      </c>
      <c r="B472" s="161" t="s">
        <v>826</v>
      </c>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t="s">
        <v>823</v>
      </c>
      <c r="AD472" s="111" t="s">
        <v>465</v>
      </c>
      <c r="AE472" s="111" t="s">
        <v>69</v>
      </c>
      <c r="AF472" s="161" t="s">
        <v>74</v>
      </c>
      <c r="AG472" s="161" t="s">
        <v>74</v>
      </c>
      <c r="AH472" s="146">
        <v>0</v>
      </c>
      <c r="AI472" s="146">
        <v>558861209.40999997</v>
      </c>
      <c r="AJ472" s="140"/>
      <c r="AK472" s="146">
        <v>638748300</v>
      </c>
      <c r="AL472" s="146">
        <v>639080000</v>
      </c>
      <c r="AM472" s="140"/>
      <c r="AN472" s="146">
        <v>0</v>
      </c>
      <c r="AO472" s="146">
        <v>553026159.11000001</v>
      </c>
      <c r="AP472" s="148"/>
      <c r="AQ472" s="148"/>
      <c r="AR472" s="148"/>
      <c r="AS472" s="140"/>
      <c r="AT472" s="114"/>
    </row>
    <row r="473" spans="1:46" s="106" customFormat="1" ht="168.75" x14ac:dyDescent="0.3">
      <c r="A473" s="163" t="s">
        <v>825</v>
      </c>
      <c r="B473" s="161" t="s">
        <v>826</v>
      </c>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t="s">
        <v>333</v>
      </c>
      <c r="AD473" s="111" t="s">
        <v>68</v>
      </c>
      <c r="AE473" s="111" t="s">
        <v>334</v>
      </c>
      <c r="AF473" s="161" t="s">
        <v>74</v>
      </c>
      <c r="AG473" s="161" t="s">
        <v>74</v>
      </c>
      <c r="AH473" s="146">
        <v>0</v>
      </c>
      <c r="AI473" s="146">
        <v>558861209.40999997</v>
      </c>
      <c r="AJ473" s="140"/>
      <c r="AK473" s="146">
        <v>638748300</v>
      </c>
      <c r="AL473" s="146">
        <v>639080000</v>
      </c>
      <c r="AM473" s="140"/>
      <c r="AN473" s="146">
        <v>0</v>
      </c>
      <c r="AO473" s="146">
        <v>553026159.11000001</v>
      </c>
      <c r="AP473" s="148"/>
      <c r="AQ473" s="148"/>
      <c r="AR473" s="148"/>
      <c r="AS473" s="140"/>
      <c r="AT473" s="114"/>
    </row>
    <row r="474" spans="1:46" s="106" customFormat="1" ht="356.25" x14ac:dyDescent="0.3">
      <c r="A474" s="163" t="s">
        <v>825</v>
      </c>
      <c r="B474" s="161" t="s">
        <v>826</v>
      </c>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7" t="s">
        <v>803</v>
      </c>
      <c r="AD474" s="111" t="s">
        <v>68</v>
      </c>
      <c r="AE474" s="111" t="s">
        <v>529</v>
      </c>
      <c r="AF474" s="161" t="s">
        <v>74</v>
      </c>
      <c r="AG474" s="161" t="s">
        <v>74</v>
      </c>
      <c r="AH474" s="146">
        <v>0</v>
      </c>
      <c r="AI474" s="146">
        <v>558861209.40999997</v>
      </c>
      <c r="AJ474" s="141"/>
      <c r="AK474" s="146">
        <v>638748300</v>
      </c>
      <c r="AL474" s="146">
        <v>639080000</v>
      </c>
      <c r="AM474" s="141"/>
      <c r="AN474" s="146">
        <v>0</v>
      </c>
      <c r="AO474" s="146">
        <v>553026159.11000001</v>
      </c>
      <c r="AP474" s="149"/>
      <c r="AQ474" s="149"/>
      <c r="AR474" s="149"/>
      <c r="AS474" s="141"/>
      <c r="AT474" s="114"/>
    </row>
    <row r="475" spans="1:46" s="106" customFormat="1" ht="375" x14ac:dyDescent="0.3">
      <c r="A475" s="163" t="s">
        <v>859</v>
      </c>
      <c r="B475" s="161" t="s">
        <v>860</v>
      </c>
      <c r="C475" s="111" t="s">
        <v>1029</v>
      </c>
      <c r="D475" s="111" t="s">
        <v>68</v>
      </c>
      <c r="E475" s="111" t="s">
        <v>96</v>
      </c>
      <c r="F475" s="111"/>
      <c r="G475" s="111"/>
      <c r="H475" s="111"/>
      <c r="I475" s="111"/>
      <c r="J475" s="111"/>
      <c r="K475" s="111"/>
      <c r="L475" s="111"/>
      <c r="M475" s="111"/>
      <c r="N475" s="111"/>
      <c r="O475" s="111"/>
      <c r="P475" s="111"/>
      <c r="Q475" s="111"/>
      <c r="R475" s="111"/>
      <c r="S475" s="111"/>
      <c r="T475" s="111"/>
      <c r="U475" s="111"/>
      <c r="V475" s="111"/>
      <c r="W475" s="117" t="s">
        <v>861</v>
      </c>
      <c r="X475" s="111" t="s">
        <v>862</v>
      </c>
      <c r="Y475" s="111" t="s">
        <v>72</v>
      </c>
      <c r="Z475" s="117" t="s">
        <v>767</v>
      </c>
      <c r="AA475" s="111" t="s">
        <v>79</v>
      </c>
      <c r="AB475" s="111" t="s">
        <v>769</v>
      </c>
      <c r="AC475" s="117" t="s">
        <v>100</v>
      </c>
      <c r="AD475" s="111" t="s">
        <v>68</v>
      </c>
      <c r="AE475" s="111" t="s">
        <v>101</v>
      </c>
      <c r="AF475" s="161" t="s">
        <v>1383</v>
      </c>
      <c r="AG475" s="161" t="s">
        <v>824</v>
      </c>
      <c r="AH475" s="146">
        <v>29616300</v>
      </c>
      <c r="AI475" s="146">
        <v>28818271.949999999</v>
      </c>
      <c r="AJ475" s="139">
        <v>30170200</v>
      </c>
      <c r="AK475" s="146">
        <v>30170200</v>
      </c>
      <c r="AL475" s="146">
        <v>30170200</v>
      </c>
      <c r="AM475" s="139">
        <v>24245737.440000001</v>
      </c>
      <c r="AN475" s="146">
        <v>28933900</v>
      </c>
      <c r="AO475" s="146">
        <v>28189271.949999999</v>
      </c>
      <c r="AP475" s="147">
        <f>30170200-Лист6!D58</f>
        <v>30156111.670000002</v>
      </c>
      <c r="AQ475" s="147">
        <f>30170200-Лист6!E58</f>
        <v>30156111.670000002</v>
      </c>
      <c r="AR475" s="147">
        <f>30170200-Лист6!F58</f>
        <v>30156111.670000002</v>
      </c>
      <c r="AS475" s="139">
        <v>0</v>
      </c>
      <c r="AT475" s="114"/>
    </row>
    <row r="476" spans="1:46" s="106" customFormat="1" ht="281.25" x14ac:dyDescent="0.3">
      <c r="A476" s="163" t="s">
        <v>859</v>
      </c>
      <c r="B476" s="161" t="s">
        <v>860</v>
      </c>
      <c r="C476" s="111" t="s">
        <v>102</v>
      </c>
      <c r="D476" s="111" t="s">
        <v>103</v>
      </c>
      <c r="E476" s="111" t="s">
        <v>104</v>
      </c>
      <c r="F476" s="111"/>
      <c r="G476" s="111"/>
      <c r="H476" s="111"/>
      <c r="I476" s="111"/>
      <c r="J476" s="111"/>
      <c r="K476" s="111"/>
      <c r="L476" s="111"/>
      <c r="M476" s="111"/>
      <c r="N476" s="111"/>
      <c r="O476" s="111"/>
      <c r="P476" s="111"/>
      <c r="Q476" s="111"/>
      <c r="R476" s="111"/>
      <c r="S476" s="111"/>
      <c r="T476" s="111"/>
      <c r="U476" s="111"/>
      <c r="V476" s="111"/>
      <c r="W476" s="111" t="s">
        <v>863</v>
      </c>
      <c r="X476" s="111" t="s">
        <v>864</v>
      </c>
      <c r="Y476" s="111" t="s">
        <v>865</v>
      </c>
      <c r="Z476" s="111" t="s">
        <v>174</v>
      </c>
      <c r="AA476" s="111" t="s">
        <v>68</v>
      </c>
      <c r="AB476" s="111" t="s">
        <v>69</v>
      </c>
      <c r="AC476" s="117" t="s">
        <v>105</v>
      </c>
      <c r="AD476" s="111" t="s">
        <v>68</v>
      </c>
      <c r="AE476" s="111" t="s">
        <v>106</v>
      </c>
      <c r="AF476" s="161" t="s">
        <v>74</v>
      </c>
      <c r="AG476" s="161" t="s">
        <v>74</v>
      </c>
      <c r="AH476" s="146">
        <v>0</v>
      </c>
      <c r="AI476" s="146">
        <v>28818271.949999999</v>
      </c>
      <c r="AJ476" s="140"/>
      <c r="AK476" s="146">
        <v>30170200</v>
      </c>
      <c r="AL476" s="146">
        <v>30170200</v>
      </c>
      <c r="AM476" s="140"/>
      <c r="AN476" s="146">
        <v>0</v>
      </c>
      <c r="AO476" s="146">
        <v>28189271.949999999</v>
      </c>
      <c r="AP476" s="148"/>
      <c r="AQ476" s="148"/>
      <c r="AR476" s="148"/>
      <c r="AS476" s="140"/>
      <c r="AT476" s="114"/>
    </row>
    <row r="477" spans="1:46" s="106" customFormat="1" ht="225" x14ac:dyDescent="0.3">
      <c r="A477" s="163" t="s">
        <v>859</v>
      </c>
      <c r="B477" s="161" t="s">
        <v>860</v>
      </c>
      <c r="C477" s="111" t="s">
        <v>64</v>
      </c>
      <c r="D477" s="111" t="s">
        <v>776</v>
      </c>
      <c r="E477" s="111" t="s">
        <v>66</v>
      </c>
      <c r="F477" s="111"/>
      <c r="G477" s="111"/>
      <c r="H477" s="111"/>
      <c r="I477" s="111"/>
      <c r="J477" s="111"/>
      <c r="K477" s="111"/>
      <c r="L477" s="111"/>
      <c r="M477" s="111"/>
      <c r="N477" s="111"/>
      <c r="O477" s="111"/>
      <c r="P477" s="111"/>
      <c r="Q477" s="111"/>
      <c r="R477" s="111"/>
      <c r="S477" s="111"/>
      <c r="T477" s="111"/>
      <c r="U477" s="111"/>
      <c r="V477" s="111"/>
      <c r="W477" s="111" t="s">
        <v>89</v>
      </c>
      <c r="X477" s="111" t="s">
        <v>90</v>
      </c>
      <c r="Y477" s="111" t="s">
        <v>91</v>
      </c>
      <c r="Z477" s="111" t="s">
        <v>295</v>
      </c>
      <c r="AA477" s="111" t="s">
        <v>68</v>
      </c>
      <c r="AB477" s="111" t="s">
        <v>69</v>
      </c>
      <c r="AC477" s="111" t="s">
        <v>109</v>
      </c>
      <c r="AD477" s="111" t="s">
        <v>866</v>
      </c>
      <c r="AE477" s="111" t="s">
        <v>111</v>
      </c>
      <c r="AF477" s="161" t="s">
        <v>74</v>
      </c>
      <c r="AG477" s="161" t="s">
        <v>74</v>
      </c>
      <c r="AH477" s="146">
        <v>0</v>
      </c>
      <c r="AI477" s="146">
        <v>28818271.949999999</v>
      </c>
      <c r="AJ477" s="140"/>
      <c r="AK477" s="146">
        <v>30170200</v>
      </c>
      <c r="AL477" s="146">
        <v>30170200</v>
      </c>
      <c r="AM477" s="140"/>
      <c r="AN477" s="146">
        <v>0</v>
      </c>
      <c r="AO477" s="146">
        <v>28189271.949999999</v>
      </c>
      <c r="AP477" s="148"/>
      <c r="AQ477" s="148"/>
      <c r="AR477" s="148"/>
      <c r="AS477" s="140"/>
      <c r="AT477" s="114"/>
    </row>
    <row r="478" spans="1:46" s="106" customFormat="1" ht="300" x14ac:dyDescent="0.3">
      <c r="A478" s="163" t="s">
        <v>859</v>
      </c>
      <c r="B478" s="161" t="s">
        <v>860</v>
      </c>
      <c r="C478" s="111" t="s">
        <v>867</v>
      </c>
      <c r="D478" s="111" t="s">
        <v>868</v>
      </c>
      <c r="E478" s="111" t="s">
        <v>869</v>
      </c>
      <c r="F478" s="111"/>
      <c r="G478" s="111"/>
      <c r="H478" s="111"/>
      <c r="I478" s="111"/>
      <c r="J478" s="111"/>
      <c r="K478" s="111"/>
      <c r="L478" s="111"/>
      <c r="M478" s="111"/>
      <c r="N478" s="111"/>
      <c r="O478" s="111"/>
      <c r="P478" s="111"/>
      <c r="Q478" s="111"/>
      <c r="R478" s="111"/>
      <c r="S478" s="111"/>
      <c r="T478" s="111"/>
      <c r="U478" s="111"/>
      <c r="V478" s="111"/>
      <c r="W478" s="111"/>
      <c r="X478" s="111"/>
      <c r="Y478" s="111"/>
      <c r="Z478" s="117" t="s">
        <v>92</v>
      </c>
      <c r="AA478" s="111" t="s">
        <v>68</v>
      </c>
      <c r="AB478" s="111" t="s">
        <v>80</v>
      </c>
      <c r="AC478" s="117" t="s">
        <v>118</v>
      </c>
      <c r="AD478" s="111" t="s">
        <v>119</v>
      </c>
      <c r="AE478" s="111" t="s">
        <v>120</v>
      </c>
      <c r="AF478" s="161" t="s">
        <v>74</v>
      </c>
      <c r="AG478" s="161" t="s">
        <v>74</v>
      </c>
      <c r="AH478" s="146">
        <v>0</v>
      </c>
      <c r="AI478" s="146">
        <v>28818271.949999999</v>
      </c>
      <c r="AJ478" s="140"/>
      <c r="AK478" s="146">
        <v>30170200</v>
      </c>
      <c r="AL478" s="146">
        <v>30170200</v>
      </c>
      <c r="AM478" s="140"/>
      <c r="AN478" s="146">
        <v>0</v>
      </c>
      <c r="AO478" s="146">
        <v>28189271.949999999</v>
      </c>
      <c r="AP478" s="148"/>
      <c r="AQ478" s="148"/>
      <c r="AR478" s="148"/>
      <c r="AS478" s="140"/>
      <c r="AT478" s="114"/>
    </row>
    <row r="479" spans="1:46" s="106" customFormat="1" ht="281.25" x14ac:dyDescent="0.3">
      <c r="A479" s="163" t="s">
        <v>859</v>
      </c>
      <c r="B479" s="161" t="s">
        <v>860</v>
      </c>
      <c r="C479" s="111" t="s">
        <v>121</v>
      </c>
      <c r="D479" s="111" t="s">
        <v>68</v>
      </c>
      <c r="E479" s="111" t="s">
        <v>122</v>
      </c>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t="s">
        <v>123</v>
      </c>
      <c r="AD479" s="111" t="s">
        <v>119</v>
      </c>
      <c r="AE479" s="111" t="s">
        <v>124</v>
      </c>
      <c r="AF479" s="161" t="s">
        <v>74</v>
      </c>
      <c r="AG479" s="161" t="s">
        <v>74</v>
      </c>
      <c r="AH479" s="146">
        <v>0</v>
      </c>
      <c r="AI479" s="146">
        <v>28818271.949999999</v>
      </c>
      <c r="AJ479" s="140"/>
      <c r="AK479" s="146">
        <v>30170200</v>
      </c>
      <c r="AL479" s="146">
        <v>30170200</v>
      </c>
      <c r="AM479" s="140"/>
      <c r="AN479" s="146">
        <v>0</v>
      </c>
      <c r="AO479" s="146">
        <v>28189271.949999999</v>
      </c>
      <c r="AP479" s="148"/>
      <c r="AQ479" s="148"/>
      <c r="AR479" s="148"/>
      <c r="AS479" s="140"/>
      <c r="AT479" s="114"/>
    </row>
    <row r="480" spans="1:46" s="106" customFormat="1" ht="131.25" x14ac:dyDescent="0.3">
      <c r="A480" s="163" t="s">
        <v>859</v>
      </c>
      <c r="B480" s="161" t="s">
        <v>860</v>
      </c>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t="s">
        <v>133</v>
      </c>
      <c r="AD480" s="111" t="s">
        <v>465</v>
      </c>
      <c r="AE480" s="111" t="s">
        <v>132</v>
      </c>
      <c r="AF480" s="161" t="s">
        <v>74</v>
      </c>
      <c r="AG480" s="161" t="s">
        <v>74</v>
      </c>
      <c r="AH480" s="146">
        <v>0</v>
      </c>
      <c r="AI480" s="146">
        <v>28818271.949999999</v>
      </c>
      <c r="AJ480" s="141"/>
      <c r="AK480" s="146">
        <v>30170200</v>
      </c>
      <c r="AL480" s="146">
        <v>30170200</v>
      </c>
      <c r="AM480" s="141"/>
      <c r="AN480" s="146">
        <v>0</v>
      </c>
      <c r="AO480" s="146">
        <v>28189271.949999999</v>
      </c>
      <c r="AP480" s="149"/>
      <c r="AQ480" s="149"/>
      <c r="AR480" s="149"/>
      <c r="AS480" s="141"/>
      <c r="AT480" s="114"/>
    </row>
    <row r="481" spans="1:46" s="106" customFormat="1" ht="375" x14ac:dyDescent="0.3">
      <c r="A481" s="162" t="s">
        <v>870</v>
      </c>
      <c r="B481" s="161" t="s">
        <v>871</v>
      </c>
      <c r="C481" s="111" t="s">
        <v>1029</v>
      </c>
      <c r="D481" s="111" t="s">
        <v>68</v>
      </c>
      <c r="E481" s="111" t="s">
        <v>96</v>
      </c>
      <c r="F481" s="111"/>
      <c r="G481" s="111"/>
      <c r="H481" s="111"/>
      <c r="I481" s="111"/>
      <c r="J481" s="111"/>
      <c r="K481" s="111"/>
      <c r="L481" s="111"/>
      <c r="M481" s="111"/>
      <c r="N481" s="111"/>
      <c r="O481" s="111"/>
      <c r="P481" s="111"/>
      <c r="Q481" s="111"/>
      <c r="R481" s="111"/>
      <c r="S481" s="111"/>
      <c r="T481" s="111"/>
      <c r="U481" s="111"/>
      <c r="V481" s="111"/>
      <c r="W481" s="117" t="s">
        <v>872</v>
      </c>
      <c r="X481" s="111" t="s">
        <v>873</v>
      </c>
      <c r="Y481" s="111" t="s">
        <v>80</v>
      </c>
      <c r="Z481" s="117" t="s">
        <v>767</v>
      </c>
      <c r="AA481" s="111" t="s">
        <v>79</v>
      </c>
      <c r="AB481" s="111" t="s">
        <v>769</v>
      </c>
      <c r="AC481" s="117" t="s">
        <v>100</v>
      </c>
      <c r="AD481" s="111" t="s">
        <v>68</v>
      </c>
      <c r="AE481" s="111" t="s">
        <v>101</v>
      </c>
      <c r="AF481" s="161" t="s">
        <v>401</v>
      </c>
      <c r="AG481" s="161" t="s">
        <v>1384</v>
      </c>
      <c r="AH481" s="146">
        <v>73741300</v>
      </c>
      <c r="AI481" s="146">
        <v>69973096.180000007</v>
      </c>
      <c r="AJ481" s="139">
        <v>76549400</v>
      </c>
      <c r="AK481" s="146">
        <v>76549400</v>
      </c>
      <c r="AL481" s="146">
        <v>76549400</v>
      </c>
      <c r="AM481" s="139">
        <v>61517545.520000003</v>
      </c>
      <c r="AN481" s="146">
        <v>73649530</v>
      </c>
      <c r="AO481" s="146">
        <v>69893210.180000007</v>
      </c>
      <c r="AP481" s="147">
        <f>76549400-Лист6!D59</f>
        <v>76160493.359999999</v>
      </c>
      <c r="AQ481" s="147">
        <f>76549400-Лист6!E59</f>
        <v>76380493.359999999</v>
      </c>
      <c r="AR481" s="147">
        <f>76549400-Лист6!F59</f>
        <v>76380493.359999999</v>
      </c>
      <c r="AS481" s="139">
        <v>0</v>
      </c>
      <c r="AT481" s="114"/>
    </row>
    <row r="482" spans="1:46" s="106" customFormat="1" ht="281.25" x14ac:dyDescent="0.3">
      <c r="A482" s="162" t="s">
        <v>870</v>
      </c>
      <c r="B482" s="161" t="s">
        <v>871</v>
      </c>
      <c r="C482" s="111" t="s">
        <v>64</v>
      </c>
      <c r="D482" s="111" t="s">
        <v>776</v>
      </c>
      <c r="E482" s="111" t="s">
        <v>66</v>
      </c>
      <c r="F482" s="111"/>
      <c r="G482" s="111"/>
      <c r="H482" s="111"/>
      <c r="I482" s="111"/>
      <c r="J482" s="111"/>
      <c r="K482" s="111"/>
      <c r="L482" s="111"/>
      <c r="M482" s="111"/>
      <c r="N482" s="111"/>
      <c r="O482" s="111"/>
      <c r="P482" s="111"/>
      <c r="Q482" s="111"/>
      <c r="R482" s="111"/>
      <c r="S482" s="111"/>
      <c r="T482" s="111"/>
      <c r="U482" s="111"/>
      <c r="V482" s="111"/>
      <c r="W482" s="111"/>
      <c r="X482" s="111"/>
      <c r="Y482" s="111"/>
      <c r="Z482" s="111" t="s">
        <v>295</v>
      </c>
      <c r="AA482" s="111" t="s">
        <v>68</v>
      </c>
      <c r="AB482" s="111" t="s">
        <v>69</v>
      </c>
      <c r="AC482" s="117" t="s">
        <v>105</v>
      </c>
      <c r="AD482" s="111" t="s">
        <v>68</v>
      </c>
      <c r="AE482" s="111" t="s">
        <v>106</v>
      </c>
      <c r="AF482" s="161" t="s">
        <v>74</v>
      </c>
      <c r="AG482" s="161" t="s">
        <v>74</v>
      </c>
      <c r="AH482" s="146">
        <v>0</v>
      </c>
      <c r="AI482" s="146">
        <v>69973096.180000007</v>
      </c>
      <c r="AJ482" s="140"/>
      <c r="AK482" s="146">
        <v>76549400</v>
      </c>
      <c r="AL482" s="146">
        <v>76549400</v>
      </c>
      <c r="AM482" s="140"/>
      <c r="AN482" s="146">
        <v>0</v>
      </c>
      <c r="AO482" s="146">
        <v>69893210.180000007</v>
      </c>
      <c r="AP482" s="148"/>
      <c r="AQ482" s="148"/>
      <c r="AR482" s="148"/>
      <c r="AS482" s="140"/>
      <c r="AT482" s="114"/>
    </row>
    <row r="483" spans="1:46" s="106" customFormat="1" ht="300" x14ac:dyDescent="0.3">
      <c r="A483" s="162" t="s">
        <v>870</v>
      </c>
      <c r="B483" s="161" t="s">
        <v>871</v>
      </c>
      <c r="C483" s="111" t="s">
        <v>121</v>
      </c>
      <c r="D483" s="111" t="s">
        <v>68</v>
      </c>
      <c r="E483" s="111" t="s">
        <v>122</v>
      </c>
      <c r="F483" s="111"/>
      <c r="G483" s="111"/>
      <c r="H483" s="111"/>
      <c r="I483" s="111"/>
      <c r="J483" s="111"/>
      <c r="K483" s="111"/>
      <c r="L483" s="111"/>
      <c r="M483" s="111"/>
      <c r="N483" s="111"/>
      <c r="O483" s="111"/>
      <c r="P483" s="111"/>
      <c r="Q483" s="111"/>
      <c r="R483" s="111"/>
      <c r="S483" s="111"/>
      <c r="T483" s="111"/>
      <c r="U483" s="111"/>
      <c r="V483" s="111"/>
      <c r="W483" s="111"/>
      <c r="X483" s="111"/>
      <c r="Y483" s="111"/>
      <c r="Z483" s="117" t="s">
        <v>92</v>
      </c>
      <c r="AA483" s="111" t="s">
        <v>68</v>
      </c>
      <c r="AB483" s="111" t="s">
        <v>80</v>
      </c>
      <c r="AC483" s="111" t="s">
        <v>109</v>
      </c>
      <c r="AD483" s="111" t="s">
        <v>874</v>
      </c>
      <c r="AE483" s="111" t="s">
        <v>111</v>
      </c>
      <c r="AF483" s="161" t="s">
        <v>74</v>
      </c>
      <c r="AG483" s="161" t="s">
        <v>74</v>
      </c>
      <c r="AH483" s="146">
        <v>0</v>
      </c>
      <c r="AI483" s="146">
        <v>69973096.180000007</v>
      </c>
      <c r="AJ483" s="140"/>
      <c r="AK483" s="146">
        <v>76549400</v>
      </c>
      <c r="AL483" s="146">
        <v>76549400</v>
      </c>
      <c r="AM483" s="140"/>
      <c r="AN483" s="146">
        <v>0</v>
      </c>
      <c r="AO483" s="146">
        <v>69893210.180000007</v>
      </c>
      <c r="AP483" s="148"/>
      <c r="AQ483" s="148"/>
      <c r="AR483" s="148"/>
      <c r="AS483" s="140"/>
      <c r="AT483" s="114"/>
    </row>
    <row r="484" spans="1:46" s="106" customFormat="1" ht="206.25" x14ac:dyDescent="0.3">
      <c r="A484" s="162" t="s">
        <v>870</v>
      </c>
      <c r="B484" s="161" t="s">
        <v>871</v>
      </c>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7" t="s">
        <v>118</v>
      </c>
      <c r="AD484" s="111" t="s">
        <v>119</v>
      </c>
      <c r="AE484" s="111" t="s">
        <v>120</v>
      </c>
      <c r="AF484" s="161" t="s">
        <v>74</v>
      </c>
      <c r="AG484" s="161" t="s">
        <v>74</v>
      </c>
      <c r="AH484" s="146">
        <v>0</v>
      </c>
      <c r="AI484" s="146">
        <v>69973096.180000007</v>
      </c>
      <c r="AJ484" s="140"/>
      <c r="AK484" s="146">
        <v>76549400</v>
      </c>
      <c r="AL484" s="146">
        <v>76549400</v>
      </c>
      <c r="AM484" s="140"/>
      <c r="AN484" s="146">
        <v>0</v>
      </c>
      <c r="AO484" s="146">
        <v>69893210.180000007</v>
      </c>
      <c r="AP484" s="148"/>
      <c r="AQ484" s="148"/>
      <c r="AR484" s="148"/>
      <c r="AS484" s="140"/>
      <c r="AT484" s="114"/>
    </row>
    <row r="485" spans="1:46" s="106" customFormat="1" ht="150" x14ac:dyDescent="0.3">
      <c r="A485" s="162" t="s">
        <v>870</v>
      </c>
      <c r="B485" s="161" t="s">
        <v>871</v>
      </c>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t="s">
        <v>123</v>
      </c>
      <c r="AD485" s="111" t="s">
        <v>119</v>
      </c>
      <c r="AE485" s="111" t="s">
        <v>124</v>
      </c>
      <c r="AF485" s="161" t="s">
        <v>74</v>
      </c>
      <c r="AG485" s="161" t="s">
        <v>74</v>
      </c>
      <c r="AH485" s="146">
        <v>0</v>
      </c>
      <c r="AI485" s="146">
        <v>69973096.180000007</v>
      </c>
      <c r="AJ485" s="140"/>
      <c r="AK485" s="146">
        <v>76549400</v>
      </c>
      <c r="AL485" s="146">
        <v>76549400</v>
      </c>
      <c r="AM485" s="140"/>
      <c r="AN485" s="146">
        <v>0</v>
      </c>
      <c r="AO485" s="146">
        <v>69893210.180000007</v>
      </c>
      <c r="AP485" s="148"/>
      <c r="AQ485" s="148"/>
      <c r="AR485" s="148"/>
      <c r="AS485" s="140"/>
      <c r="AT485" s="114"/>
    </row>
    <row r="486" spans="1:46" s="106" customFormat="1" ht="187.5" x14ac:dyDescent="0.3">
      <c r="A486" s="162" t="s">
        <v>870</v>
      </c>
      <c r="B486" s="161" t="s">
        <v>871</v>
      </c>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7" t="s">
        <v>127</v>
      </c>
      <c r="AD486" s="111" t="s">
        <v>68</v>
      </c>
      <c r="AE486" s="111" t="s">
        <v>128</v>
      </c>
      <c r="AF486" s="161" t="s">
        <v>74</v>
      </c>
      <c r="AG486" s="161" t="s">
        <v>74</v>
      </c>
      <c r="AH486" s="146">
        <v>0</v>
      </c>
      <c r="AI486" s="146">
        <v>69973096.180000007</v>
      </c>
      <c r="AJ486" s="140"/>
      <c r="AK486" s="146">
        <v>76549400</v>
      </c>
      <c r="AL486" s="146">
        <v>76549400</v>
      </c>
      <c r="AM486" s="140"/>
      <c r="AN486" s="146">
        <v>0</v>
      </c>
      <c r="AO486" s="146">
        <v>69893210.180000007</v>
      </c>
      <c r="AP486" s="148"/>
      <c r="AQ486" s="148"/>
      <c r="AR486" s="148"/>
      <c r="AS486" s="140"/>
      <c r="AT486" s="114"/>
    </row>
    <row r="487" spans="1:46" s="106" customFormat="1" ht="112.5" x14ac:dyDescent="0.3">
      <c r="A487" s="162" t="s">
        <v>870</v>
      </c>
      <c r="B487" s="161" t="s">
        <v>871</v>
      </c>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t="s">
        <v>131</v>
      </c>
      <c r="AD487" s="111" t="s">
        <v>68</v>
      </c>
      <c r="AE487" s="111" t="s">
        <v>132</v>
      </c>
      <c r="AF487" s="161" t="s">
        <v>74</v>
      </c>
      <c r="AG487" s="161" t="s">
        <v>74</v>
      </c>
      <c r="AH487" s="146">
        <v>0</v>
      </c>
      <c r="AI487" s="146">
        <v>69973096.180000007</v>
      </c>
      <c r="AJ487" s="140"/>
      <c r="AK487" s="146">
        <v>76549400</v>
      </c>
      <c r="AL487" s="146">
        <v>76549400</v>
      </c>
      <c r="AM487" s="140"/>
      <c r="AN487" s="146">
        <v>0</v>
      </c>
      <c r="AO487" s="146">
        <v>69893210.180000007</v>
      </c>
      <c r="AP487" s="148"/>
      <c r="AQ487" s="148"/>
      <c r="AR487" s="148"/>
      <c r="AS487" s="140"/>
      <c r="AT487" s="114"/>
    </row>
    <row r="488" spans="1:46" s="106" customFormat="1" ht="131.25" x14ac:dyDescent="0.3">
      <c r="A488" s="162" t="s">
        <v>870</v>
      </c>
      <c r="B488" s="161" t="s">
        <v>871</v>
      </c>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t="s">
        <v>823</v>
      </c>
      <c r="AD488" s="111" t="s">
        <v>465</v>
      </c>
      <c r="AE488" s="111" t="s">
        <v>69</v>
      </c>
      <c r="AF488" s="161" t="s">
        <v>74</v>
      </c>
      <c r="AG488" s="161" t="s">
        <v>74</v>
      </c>
      <c r="AH488" s="146">
        <v>0</v>
      </c>
      <c r="AI488" s="146">
        <v>69973096.180000007</v>
      </c>
      <c r="AJ488" s="141"/>
      <c r="AK488" s="146">
        <v>76549400</v>
      </c>
      <c r="AL488" s="146">
        <v>76549400</v>
      </c>
      <c r="AM488" s="141"/>
      <c r="AN488" s="146">
        <v>0</v>
      </c>
      <c r="AO488" s="146">
        <v>69893210.180000007</v>
      </c>
      <c r="AP488" s="149"/>
      <c r="AQ488" s="149"/>
      <c r="AR488" s="149"/>
      <c r="AS488" s="141"/>
      <c r="AT488" s="114"/>
    </row>
    <row r="489" spans="1:46" s="106" customFormat="1" ht="206.25" x14ac:dyDescent="0.3">
      <c r="A489" s="163" t="s">
        <v>875</v>
      </c>
      <c r="B489" s="161" t="s">
        <v>876</v>
      </c>
      <c r="C489" s="111"/>
      <c r="D489" s="111"/>
      <c r="E489" s="111"/>
      <c r="F489" s="111"/>
      <c r="G489" s="111"/>
      <c r="H489" s="111"/>
      <c r="I489" s="111"/>
      <c r="J489" s="111"/>
      <c r="K489" s="111"/>
      <c r="L489" s="111"/>
      <c r="M489" s="111"/>
      <c r="N489" s="111"/>
      <c r="O489" s="111"/>
      <c r="P489" s="111"/>
      <c r="Q489" s="111"/>
      <c r="R489" s="111"/>
      <c r="S489" s="111"/>
      <c r="T489" s="111"/>
      <c r="U489" s="111"/>
      <c r="V489" s="111"/>
      <c r="W489" s="111" t="s">
        <v>877</v>
      </c>
      <c r="X489" s="111" t="s">
        <v>878</v>
      </c>
      <c r="Y489" s="111" t="s">
        <v>72</v>
      </c>
      <c r="Z489" s="111" t="s">
        <v>291</v>
      </c>
      <c r="AA489" s="111" t="s">
        <v>68</v>
      </c>
      <c r="AB489" s="111" t="s">
        <v>69</v>
      </c>
      <c r="AC489" s="117" t="s">
        <v>879</v>
      </c>
      <c r="AD489" s="111" t="s">
        <v>68</v>
      </c>
      <c r="AE489" s="111" t="s">
        <v>880</v>
      </c>
      <c r="AF489" s="161" t="s">
        <v>1261</v>
      </c>
      <c r="AG489" s="161" t="s">
        <v>1385</v>
      </c>
      <c r="AH489" s="146">
        <v>78861700</v>
      </c>
      <c r="AI489" s="146">
        <v>78730556.689999998</v>
      </c>
      <c r="AJ489" s="139">
        <v>94436700</v>
      </c>
      <c r="AK489" s="146">
        <v>83180200</v>
      </c>
      <c r="AL489" s="146">
        <v>83180200</v>
      </c>
      <c r="AM489" s="139">
        <v>83157200</v>
      </c>
      <c r="AN489" s="146">
        <v>78861700</v>
      </c>
      <c r="AO489" s="146">
        <v>78730556.689999998</v>
      </c>
      <c r="AP489" s="147">
        <v>94436700</v>
      </c>
      <c r="AQ489" s="147">
        <v>83180200</v>
      </c>
      <c r="AR489" s="147">
        <v>83180200</v>
      </c>
      <c r="AS489" s="139">
        <f>AM489</f>
        <v>83157200</v>
      </c>
      <c r="AT489" s="114"/>
    </row>
    <row r="490" spans="1:46" s="106" customFormat="1" ht="225" x14ac:dyDescent="0.3">
      <c r="A490" s="163" t="s">
        <v>875</v>
      </c>
      <c r="B490" s="161" t="s">
        <v>876</v>
      </c>
      <c r="C490" s="111"/>
      <c r="D490" s="111"/>
      <c r="E490" s="111"/>
      <c r="F490" s="111"/>
      <c r="G490" s="111"/>
      <c r="H490" s="111"/>
      <c r="I490" s="111"/>
      <c r="J490" s="111"/>
      <c r="K490" s="111"/>
      <c r="L490" s="111"/>
      <c r="M490" s="111"/>
      <c r="N490" s="111"/>
      <c r="O490" s="111"/>
      <c r="P490" s="111"/>
      <c r="Q490" s="111"/>
      <c r="R490" s="111"/>
      <c r="S490" s="111"/>
      <c r="T490" s="111"/>
      <c r="U490" s="111"/>
      <c r="V490" s="111"/>
      <c r="W490" s="111" t="s">
        <v>278</v>
      </c>
      <c r="X490" s="111" t="s">
        <v>835</v>
      </c>
      <c r="Y490" s="111" t="s">
        <v>280</v>
      </c>
      <c r="Z490" s="111" t="s">
        <v>295</v>
      </c>
      <c r="AA490" s="111" t="s">
        <v>68</v>
      </c>
      <c r="AB490" s="111" t="s">
        <v>69</v>
      </c>
      <c r="AC490" s="111" t="s">
        <v>328</v>
      </c>
      <c r="AD490" s="111" t="s">
        <v>68</v>
      </c>
      <c r="AE490" s="111" t="s">
        <v>329</v>
      </c>
      <c r="AF490" s="161" t="s">
        <v>74</v>
      </c>
      <c r="AG490" s="161" t="s">
        <v>74</v>
      </c>
      <c r="AH490" s="146">
        <v>0</v>
      </c>
      <c r="AI490" s="146">
        <v>78730556.689999998</v>
      </c>
      <c r="AJ490" s="140"/>
      <c r="AK490" s="146">
        <v>83180200</v>
      </c>
      <c r="AL490" s="146">
        <v>83180200</v>
      </c>
      <c r="AM490" s="140"/>
      <c r="AN490" s="146">
        <v>0</v>
      </c>
      <c r="AO490" s="146">
        <v>78730556.689999998</v>
      </c>
      <c r="AP490" s="148"/>
      <c r="AQ490" s="148"/>
      <c r="AR490" s="148"/>
      <c r="AS490" s="140"/>
      <c r="AT490" s="114"/>
    </row>
    <row r="491" spans="1:46" s="106" customFormat="1" ht="187.5" x14ac:dyDescent="0.3">
      <c r="A491" s="163" t="s">
        <v>875</v>
      </c>
      <c r="B491" s="161" t="s">
        <v>876</v>
      </c>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t="s">
        <v>305</v>
      </c>
      <c r="AA491" s="111" t="s">
        <v>68</v>
      </c>
      <c r="AB491" s="111" t="s">
        <v>306</v>
      </c>
      <c r="AC491" s="111"/>
      <c r="AD491" s="111"/>
      <c r="AE491" s="111"/>
      <c r="AF491" s="161" t="s">
        <v>74</v>
      </c>
      <c r="AG491" s="161" t="s">
        <v>74</v>
      </c>
      <c r="AH491" s="146">
        <v>0</v>
      </c>
      <c r="AI491" s="146">
        <v>78730556.689999998</v>
      </c>
      <c r="AJ491" s="141"/>
      <c r="AK491" s="146">
        <v>83180200</v>
      </c>
      <c r="AL491" s="146">
        <v>83180200</v>
      </c>
      <c r="AM491" s="141"/>
      <c r="AN491" s="146">
        <v>0</v>
      </c>
      <c r="AO491" s="146">
        <v>78730556.689999998</v>
      </c>
      <c r="AP491" s="149"/>
      <c r="AQ491" s="149"/>
      <c r="AR491" s="149"/>
      <c r="AS491" s="141"/>
      <c r="AT491" s="114"/>
    </row>
    <row r="492" spans="1:46" s="106" customFormat="1" ht="375" x14ac:dyDescent="0.3">
      <c r="A492" s="162" t="s">
        <v>881</v>
      </c>
      <c r="B492" s="161" t="s">
        <v>882</v>
      </c>
      <c r="C492" s="111" t="s">
        <v>1029</v>
      </c>
      <c r="D492" s="111" t="s">
        <v>68</v>
      </c>
      <c r="E492" s="111" t="s">
        <v>96</v>
      </c>
      <c r="F492" s="111"/>
      <c r="G492" s="111"/>
      <c r="H492" s="111"/>
      <c r="I492" s="111"/>
      <c r="J492" s="111"/>
      <c r="K492" s="111"/>
      <c r="L492" s="111"/>
      <c r="M492" s="111"/>
      <c r="N492" s="111"/>
      <c r="O492" s="111"/>
      <c r="P492" s="111"/>
      <c r="Q492" s="111"/>
      <c r="R492" s="111"/>
      <c r="S492" s="111"/>
      <c r="T492" s="111"/>
      <c r="U492" s="111"/>
      <c r="V492" s="111"/>
      <c r="W492" s="117" t="s">
        <v>883</v>
      </c>
      <c r="X492" s="111" t="s">
        <v>884</v>
      </c>
      <c r="Y492" s="111" t="s">
        <v>851</v>
      </c>
      <c r="Z492" s="117" t="s">
        <v>767</v>
      </c>
      <c r="AA492" s="111" t="s">
        <v>79</v>
      </c>
      <c r="AB492" s="111" t="s">
        <v>769</v>
      </c>
      <c r="AC492" s="117" t="s">
        <v>100</v>
      </c>
      <c r="AD492" s="111" t="s">
        <v>68</v>
      </c>
      <c r="AE492" s="111" t="s">
        <v>101</v>
      </c>
      <c r="AF492" s="161" t="s">
        <v>1386</v>
      </c>
      <c r="AG492" s="161" t="s">
        <v>1387</v>
      </c>
      <c r="AH492" s="146">
        <v>8148100</v>
      </c>
      <c r="AI492" s="146">
        <v>7345352.7599999998</v>
      </c>
      <c r="AJ492" s="139">
        <v>11059942.109999999</v>
      </c>
      <c r="AK492" s="146">
        <v>11456742.109999999</v>
      </c>
      <c r="AL492" s="146">
        <v>11459842.109999999</v>
      </c>
      <c r="AM492" s="139">
        <v>0</v>
      </c>
      <c r="AN492" s="146">
        <v>8141997.5</v>
      </c>
      <c r="AO492" s="146">
        <v>7339250.2599999998</v>
      </c>
      <c r="AP492" s="147">
        <f>11059942.11-Лист6!D62</f>
        <v>11009598.439999999</v>
      </c>
      <c r="AQ492" s="147">
        <f>11456742.11-Лист6!E62</f>
        <v>11450398.439999999</v>
      </c>
      <c r="AR492" s="147">
        <f>11459842.11-Лист6!F62</f>
        <v>11453498.439999999</v>
      </c>
      <c r="AS492" s="139">
        <v>0</v>
      </c>
      <c r="AT492" s="114"/>
    </row>
    <row r="493" spans="1:46" s="106" customFormat="1" ht="281.25" x14ac:dyDescent="0.3">
      <c r="A493" s="162" t="s">
        <v>881</v>
      </c>
      <c r="B493" s="161" t="s">
        <v>882</v>
      </c>
      <c r="C493" s="111" t="s">
        <v>64</v>
      </c>
      <c r="D493" s="111" t="s">
        <v>776</v>
      </c>
      <c r="E493" s="111" t="s">
        <v>66</v>
      </c>
      <c r="F493" s="111"/>
      <c r="G493" s="111"/>
      <c r="H493" s="111"/>
      <c r="I493" s="111"/>
      <c r="J493" s="111"/>
      <c r="K493" s="111"/>
      <c r="L493" s="111"/>
      <c r="M493" s="111"/>
      <c r="N493" s="111"/>
      <c r="O493" s="111"/>
      <c r="P493" s="111"/>
      <c r="Q493" s="111"/>
      <c r="R493" s="111"/>
      <c r="S493" s="111"/>
      <c r="T493" s="111"/>
      <c r="U493" s="111"/>
      <c r="V493" s="111"/>
      <c r="W493" s="111"/>
      <c r="X493" s="111"/>
      <c r="Y493" s="111"/>
      <c r="Z493" s="111" t="s">
        <v>67</v>
      </c>
      <c r="AA493" s="111" t="s">
        <v>68</v>
      </c>
      <c r="AB493" s="111" t="s">
        <v>885</v>
      </c>
      <c r="AC493" s="117" t="s">
        <v>105</v>
      </c>
      <c r="AD493" s="111" t="s">
        <v>68</v>
      </c>
      <c r="AE493" s="111" t="s">
        <v>106</v>
      </c>
      <c r="AF493" s="161" t="s">
        <v>74</v>
      </c>
      <c r="AG493" s="161" t="s">
        <v>74</v>
      </c>
      <c r="AH493" s="146">
        <v>0</v>
      </c>
      <c r="AI493" s="146">
        <v>7345352.7599999998</v>
      </c>
      <c r="AJ493" s="140"/>
      <c r="AK493" s="146">
        <v>11456742.109999999</v>
      </c>
      <c r="AL493" s="146">
        <v>11459842.109999999</v>
      </c>
      <c r="AM493" s="140"/>
      <c r="AN493" s="146">
        <v>0</v>
      </c>
      <c r="AO493" s="146">
        <v>7339250.2599999998</v>
      </c>
      <c r="AP493" s="148"/>
      <c r="AQ493" s="148"/>
      <c r="AR493" s="148"/>
      <c r="AS493" s="140"/>
      <c r="AT493" s="114"/>
    </row>
    <row r="494" spans="1:46" s="106" customFormat="1" ht="300" x14ac:dyDescent="0.3">
      <c r="A494" s="162" t="s">
        <v>881</v>
      </c>
      <c r="B494" s="161" t="s">
        <v>882</v>
      </c>
      <c r="C494" s="111" t="s">
        <v>121</v>
      </c>
      <c r="D494" s="111" t="s">
        <v>68</v>
      </c>
      <c r="E494" s="111" t="s">
        <v>122</v>
      </c>
      <c r="F494" s="111"/>
      <c r="G494" s="111"/>
      <c r="H494" s="111"/>
      <c r="I494" s="111"/>
      <c r="J494" s="111"/>
      <c r="K494" s="111"/>
      <c r="L494" s="111"/>
      <c r="M494" s="111"/>
      <c r="N494" s="111"/>
      <c r="O494" s="111"/>
      <c r="P494" s="111"/>
      <c r="Q494" s="111"/>
      <c r="R494" s="111"/>
      <c r="S494" s="111"/>
      <c r="T494" s="111"/>
      <c r="U494" s="111"/>
      <c r="V494" s="111"/>
      <c r="W494" s="111"/>
      <c r="X494" s="111"/>
      <c r="Y494" s="111"/>
      <c r="Z494" s="117" t="s">
        <v>92</v>
      </c>
      <c r="AA494" s="111" t="s">
        <v>68</v>
      </c>
      <c r="AB494" s="111" t="s">
        <v>80</v>
      </c>
      <c r="AC494" s="111" t="s">
        <v>109</v>
      </c>
      <c r="AD494" s="111" t="s">
        <v>886</v>
      </c>
      <c r="AE494" s="111" t="s">
        <v>111</v>
      </c>
      <c r="AF494" s="161" t="s">
        <v>74</v>
      </c>
      <c r="AG494" s="161" t="s">
        <v>74</v>
      </c>
      <c r="AH494" s="146">
        <v>0</v>
      </c>
      <c r="AI494" s="146">
        <v>7345352.7599999998</v>
      </c>
      <c r="AJ494" s="140"/>
      <c r="AK494" s="146">
        <v>11456742.109999999</v>
      </c>
      <c r="AL494" s="146">
        <v>11459842.109999999</v>
      </c>
      <c r="AM494" s="140"/>
      <c r="AN494" s="146">
        <v>0</v>
      </c>
      <c r="AO494" s="146">
        <v>7339250.2599999998</v>
      </c>
      <c r="AP494" s="148"/>
      <c r="AQ494" s="148"/>
      <c r="AR494" s="148"/>
      <c r="AS494" s="140"/>
      <c r="AT494" s="114"/>
    </row>
    <row r="495" spans="1:46" s="106" customFormat="1" ht="206.25" x14ac:dyDescent="0.3">
      <c r="A495" s="162" t="s">
        <v>881</v>
      </c>
      <c r="B495" s="161" t="s">
        <v>882</v>
      </c>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7" t="s">
        <v>118</v>
      </c>
      <c r="AD495" s="111" t="s">
        <v>119</v>
      </c>
      <c r="AE495" s="111" t="s">
        <v>120</v>
      </c>
      <c r="AF495" s="161" t="s">
        <v>74</v>
      </c>
      <c r="AG495" s="161" t="s">
        <v>74</v>
      </c>
      <c r="AH495" s="146">
        <v>0</v>
      </c>
      <c r="AI495" s="146">
        <v>7345352.7599999998</v>
      </c>
      <c r="AJ495" s="140"/>
      <c r="AK495" s="146">
        <v>11456742.109999999</v>
      </c>
      <c r="AL495" s="146">
        <v>11459842.109999999</v>
      </c>
      <c r="AM495" s="140"/>
      <c r="AN495" s="146">
        <v>0</v>
      </c>
      <c r="AO495" s="146">
        <v>7339250.2599999998</v>
      </c>
      <c r="AP495" s="148"/>
      <c r="AQ495" s="148"/>
      <c r="AR495" s="148"/>
      <c r="AS495" s="140"/>
      <c r="AT495" s="114"/>
    </row>
    <row r="496" spans="1:46" s="106" customFormat="1" ht="150" x14ac:dyDescent="0.3">
      <c r="A496" s="162" t="s">
        <v>881</v>
      </c>
      <c r="B496" s="161" t="s">
        <v>882</v>
      </c>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t="s">
        <v>123</v>
      </c>
      <c r="AD496" s="111" t="s">
        <v>119</v>
      </c>
      <c r="AE496" s="111" t="s">
        <v>124</v>
      </c>
      <c r="AF496" s="161" t="s">
        <v>74</v>
      </c>
      <c r="AG496" s="161" t="s">
        <v>74</v>
      </c>
      <c r="AH496" s="146">
        <v>0</v>
      </c>
      <c r="AI496" s="146">
        <v>7345352.7599999998</v>
      </c>
      <c r="AJ496" s="140"/>
      <c r="AK496" s="146">
        <v>11456742.109999999</v>
      </c>
      <c r="AL496" s="146">
        <v>11459842.109999999</v>
      </c>
      <c r="AM496" s="140"/>
      <c r="AN496" s="146">
        <v>0</v>
      </c>
      <c r="AO496" s="146">
        <v>7339250.2599999998</v>
      </c>
      <c r="AP496" s="148"/>
      <c r="AQ496" s="148"/>
      <c r="AR496" s="148"/>
      <c r="AS496" s="140"/>
      <c r="AT496" s="114"/>
    </row>
    <row r="497" spans="1:46" s="106" customFormat="1" ht="112.5" x14ac:dyDescent="0.3">
      <c r="A497" s="162" t="s">
        <v>881</v>
      </c>
      <c r="B497" s="161" t="s">
        <v>882</v>
      </c>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c r="AA497" s="111"/>
      <c r="AB497" s="111"/>
      <c r="AC497" s="111" t="s">
        <v>331</v>
      </c>
      <c r="AD497" s="111" t="s">
        <v>68</v>
      </c>
      <c r="AE497" s="111" t="s">
        <v>332</v>
      </c>
      <c r="AF497" s="161" t="s">
        <v>74</v>
      </c>
      <c r="AG497" s="161" t="s">
        <v>74</v>
      </c>
      <c r="AH497" s="146">
        <v>0</v>
      </c>
      <c r="AI497" s="146">
        <v>7345352.7599999998</v>
      </c>
      <c r="AJ497" s="141"/>
      <c r="AK497" s="146">
        <v>11456742.109999999</v>
      </c>
      <c r="AL497" s="146">
        <v>11459842.109999999</v>
      </c>
      <c r="AM497" s="141"/>
      <c r="AN497" s="146">
        <v>0</v>
      </c>
      <c r="AO497" s="146">
        <v>7339250.2599999998</v>
      </c>
      <c r="AP497" s="149"/>
      <c r="AQ497" s="149"/>
      <c r="AR497" s="149"/>
      <c r="AS497" s="141"/>
      <c r="AT497" s="114"/>
    </row>
    <row r="498" spans="1:46" s="106" customFormat="1" ht="375" x14ac:dyDescent="0.3">
      <c r="A498" s="163" t="s">
        <v>887</v>
      </c>
      <c r="B498" s="161" t="s">
        <v>888</v>
      </c>
      <c r="C498" s="111" t="s">
        <v>64</v>
      </c>
      <c r="D498" s="111" t="s">
        <v>889</v>
      </c>
      <c r="E498" s="111" t="s">
        <v>66</v>
      </c>
      <c r="F498" s="111"/>
      <c r="G498" s="111"/>
      <c r="H498" s="111"/>
      <c r="I498" s="111"/>
      <c r="J498" s="111"/>
      <c r="K498" s="111"/>
      <c r="L498" s="111"/>
      <c r="M498" s="111"/>
      <c r="N498" s="111"/>
      <c r="O498" s="111"/>
      <c r="P498" s="111"/>
      <c r="Q498" s="111"/>
      <c r="R498" s="111"/>
      <c r="S498" s="111"/>
      <c r="T498" s="111"/>
      <c r="U498" s="111"/>
      <c r="V498" s="111"/>
      <c r="W498" s="117" t="s">
        <v>890</v>
      </c>
      <c r="X498" s="111" t="s">
        <v>789</v>
      </c>
      <c r="Y498" s="111" t="s">
        <v>891</v>
      </c>
      <c r="Z498" s="117" t="s">
        <v>767</v>
      </c>
      <c r="AA498" s="111" t="s">
        <v>79</v>
      </c>
      <c r="AB498" s="111" t="s">
        <v>769</v>
      </c>
      <c r="AC498" s="117" t="s">
        <v>118</v>
      </c>
      <c r="AD498" s="111" t="s">
        <v>68</v>
      </c>
      <c r="AE498" s="111" t="s">
        <v>120</v>
      </c>
      <c r="AF498" s="161" t="s">
        <v>1228</v>
      </c>
      <c r="AG498" s="161" t="s">
        <v>1232</v>
      </c>
      <c r="AH498" s="146">
        <v>997000</v>
      </c>
      <c r="AI498" s="146">
        <v>997000</v>
      </c>
      <c r="AJ498" s="139">
        <v>1070000</v>
      </c>
      <c r="AK498" s="146">
        <v>1070000</v>
      </c>
      <c r="AL498" s="146">
        <v>1070000</v>
      </c>
      <c r="AM498" s="139">
        <v>1003921.14</v>
      </c>
      <c r="AN498" s="146">
        <v>997000</v>
      </c>
      <c r="AO498" s="146">
        <v>997000</v>
      </c>
      <c r="AP498" s="147">
        <v>1070000</v>
      </c>
      <c r="AQ498" s="147">
        <v>1070000</v>
      </c>
      <c r="AR498" s="147">
        <v>1070000</v>
      </c>
      <c r="AS498" s="139">
        <f>AM498</f>
        <v>1003921.14</v>
      </c>
      <c r="AT498" s="114"/>
    </row>
    <row r="499" spans="1:46" s="106" customFormat="1" ht="206.25" x14ac:dyDescent="0.3">
      <c r="A499" s="163" t="s">
        <v>887</v>
      </c>
      <c r="B499" s="161" t="s">
        <v>888</v>
      </c>
      <c r="C499" s="111"/>
      <c r="D499" s="111"/>
      <c r="E499" s="111"/>
      <c r="F499" s="111"/>
      <c r="G499" s="111"/>
      <c r="H499" s="111"/>
      <c r="I499" s="111"/>
      <c r="J499" s="111"/>
      <c r="K499" s="111"/>
      <c r="L499" s="111"/>
      <c r="M499" s="111"/>
      <c r="N499" s="111"/>
      <c r="O499" s="111"/>
      <c r="P499" s="111"/>
      <c r="Q499" s="111"/>
      <c r="R499" s="111"/>
      <c r="S499" s="111"/>
      <c r="T499" s="111"/>
      <c r="U499" s="111"/>
      <c r="V499" s="111"/>
      <c r="W499" s="111" t="s">
        <v>892</v>
      </c>
      <c r="X499" s="111" t="s">
        <v>893</v>
      </c>
      <c r="Y499" s="111" t="s">
        <v>894</v>
      </c>
      <c r="Z499" s="111" t="s">
        <v>794</v>
      </c>
      <c r="AA499" s="111" t="s">
        <v>68</v>
      </c>
      <c r="AB499" s="111" t="s">
        <v>69</v>
      </c>
      <c r="AC499" s="111" t="s">
        <v>186</v>
      </c>
      <c r="AD499" s="111" t="s">
        <v>895</v>
      </c>
      <c r="AE499" s="111" t="s">
        <v>188</v>
      </c>
      <c r="AF499" s="161" t="s">
        <v>74</v>
      </c>
      <c r="AG499" s="161" t="s">
        <v>74</v>
      </c>
      <c r="AH499" s="146">
        <v>0</v>
      </c>
      <c r="AI499" s="146">
        <v>997000</v>
      </c>
      <c r="AJ499" s="140"/>
      <c r="AK499" s="146">
        <v>1070000</v>
      </c>
      <c r="AL499" s="146">
        <v>1070000</v>
      </c>
      <c r="AM499" s="140"/>
      <c r="AN499" s="146">
        <v>0</v>
      </c>
      <c r="AO499" s="146">
        <v>997000</v>
      </c>
      <c r="AP499" s="148"/>
      <c r="AQ499" s="148"/>
      <c r="AR499" s="148"/>
      <c r="AS499" s="140"/>
      <c r="AT499" s="114"/>
    </row>
    <row r="500" spans="1:46" s="106" customFormat="1" ht="206.25" x14ac:dyDescent="0.3">
      <c r="A500" s="163" t="s">
        <v>887</v>
      </c>
      <c r="B500" s="161" t="s">
        <v>888</v>
      </c>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t="s">
        <v>896</v>
      </c>
      <c r="AA500" s="111" t="s">
        <v>897</v>
      </c>
      <c r="AB500" s="111" t="s">
        <v>898</v>
      </c>
      <c r="AC500" s="111" t="s">
        <v>189</v>
      </c>
      <c r="AD500" s="111" t="s">
        <v>899</v>
      </c>
      <c r="AE500" s="111" t="s">
        <v>191</v>
      </c>
      <c r="AF500" s="161" t="s">
        <v>74</v>
      </c>
      <c r="AG500" s="161" t="s">
        <v>74</v>
      </c>
      <c r="AH500" s="146">
        <v>0</v>
      </c>
      <c r="AI500" s="146">
        <v>997000</v>
      </c>
      <c r="AJ500" s="140"/>
      <c r="AK500" s="146">
        <v>1070000</v>
      </c>
      <c r="AL500" s="146">
        <v>1070000</v>
      </c>
      <c r="AM500" s="140"/>
      <c r="AN500" s="146">
        <v>0</v>
      </c>
      <c r="AO500" s="146">
        <v>997000</v>
      </c>
      <c r="AP500" s="148"/>
      <c r="AQ500" s="148"/>
      <c r="AR500" s="148"/>
      <c r="AS500" s="140"/>
      <c r="AT500" s="114"/>
    </row>
    <row r="501" spans="1:46" s="106" customFormat="1" ht="131.25" x14ac:dyDescent="0.3">
      <c r="A501" s="163" t="s">
        <v>887</v>
      </c>
      <c r="B501" s="161" t="s">
        <v>888</v>
      </c>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c r="AA501" s="111"/>
      <c r="AB501" s="111"/>
      <c r="AC501" s="111" t="s">
        <v>900</v>
      </c>
      <c r="AD501" s="111" t="s">
        <v>165</v>
      </c>
      <c r="AE501" s="111" t="s">
        <v>901</v>
      </c>
      <c r="AF501" s="161" t="s">
        <v>74</v>
      </c>
      <c r="AG501" s="161" t="s">
        <v>74</v>
      </c>
      <c r="AH501" s="146">
        <v>0</v>
      </c>
      <c r="AI501" s="146">
        <v>997000</v>
      </c>
      <c r="AJ501" s="140"/>
      <c r="AK501" s="146">
        <v>1070000</v>
      </c>
      <c r="AL501" s="146">
        <v>1070000</v>
      </c>
      <c r="AM501" s="140"/>
      <c r="AN501" s="146">
        <v>0</v>
      </c>
      <c r="AO501" s="146">
        <v>997000</v>
      </c>
      <c r="AP501" s="148"/>
      <c r="AQ501" s="148"/>
      <c r="AR501" s="148"/>
      <c r="AS501" s="140"/>
      <c r="AT501" s="114"/>
    </row>
    <row r="502" spans="1:46" s="106" customFormat="1" ht="112.5" x14ac:dyDescent="0.3">
      <c r="A502" s="163" t="s">
        <v>887</v>
      </c>
      <c r="B502" s="161" t="s">
        <v>888</v>
      </c>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c r="AA502" s="111"/>
      <c r="AB502" s="111"/>
      <c r="AC502" s="111" t="s">
        <v>167</v>
      </c>
      <c r="AD502" s="111" t="s">
        <v>68</v>
      </c>
      <c r="AE502" s="111" t="s">
        <v>132</v>
      </c>
      <c r="AF502" s="161" t="s">
        <v>74</v>
      </c>
      <c r="AG502" s="161" t="s">
        <v>74</v>
      </c>
      <c r="AH502" s="146">
        <v>0</v>
      </c>
      <c r="AI502" s="146">
        <v>997000</v>
      </c>
      <c r="AJ502" s="141"/>
      <c r="AK502" s="146">
        <v>1070000</v>
      </c>
      <c r="AL502" s="146">
        <v>1070000</v>
      </c>
      <c r="AM502" s="141"/>
      <c r="AN502" s="146">
        <v>0</v>
      </c>
      <c r="AO502" s="146">
        <v>997000</v>
      </c>
      <c r="AP502" s="149"/>
      <c r="AQ502" s="149"/>
      <c r="AR502" s="149"/>
      <c r="AS502" s="141"/>
      <c r="AT502" s="114"/>
    </row>
    <row r="503" spans="1:46" s="106" customFormat="1" ht="409.5" x14ac:dyDescent="0.3">
      <c r="A503" s="162" t="s">
        <v>902</v>
      </c>
      <c r="B503" s="161" t="s">
        <v>903</v>
      </c>
      <c r="C503" s="111" t="s">
        <v>64</v>
      </c>
      <c r="D503" s="111" t="s">
        <v>904</v>
      </c>
      <c r="E503" s="111" t="s">
        <v>66</v>
      </c>
      <c r="F503" s="111"/>
      <c r="G503" s="111"/>
      <c r="H503" s="111"/>
      <c r="I503" s="111"/>
      <c r="J503" s="111"/>
      <c r="K503" s="111"/>
      <c r="L503" s="111"/>
      <c r="M503" s="111"/>
      <c r="N503" s="111"/>
      <c r="O503" s="111"/>
      <c r="P503" s="111"/>
      <c r="Q503" s="111"/>
      <c r="R503" s="111"/>
      <c r="S503" s="111"/>
      <c r="T503" s="111"/>
      <c r="U503" s="111"/>
      <c r="V503" s="111"/>
      <c r="W503" s="117" t="s">
        <v>905</v>
      </c>
      <c r="X503" s="111" t="s">
        <v>68</v>
      </c>
      <c r="Y503" s="111" t="s">
        <v>288</v>
      </c>
      <c r="Z503" s="117" t="s">
        <v>767</v>
      </c>
      <c r="AA503" s="111" t="s">
        <v>79</v>
      </c>
      <c r="AB503" s="111" t="s">
        <v>769</v>
      </c>
      <c r="AC503" s="111" t="s">
        <v>70</v>
      </c>
      <c r="AD503" s="111" t="s">
        <v>906</v>
      </c>
      <c r="AE503" s="111" t="s">
        <v>72</v>
      </c>
      <c r="AF503" s="161" t="s">
        <v>1388</v>
      </c>
      <c r="AG503" s="161" t="s">
        <v>1389</v>
      </c>
      <c r="AH503" s="146">
        <v>5398500</v>
      </c>
      <c r="AI503" s="146">
        <v>5395891.5999999996</v>
      </c>
      <c r="AJ503" s="139">
        <v>6649200</v>
      </c>
      <c r="AK503" s="146">
        <v>6854200</v>
      </c>
      <c r="AL503" s="146">
        <v>7210600</v>
      </c>
      <c r="AM503" s="139">
        <v>11389600</v>
      </c>
      <c r="AN503" s="146">
        <v>5398500</v>
      </c>
      <c r="AO503" s="146">
        <v>5395891.5999999996</v>
      </c>
      <c r="AP503" s="147">
        <v>6649200</v>
      </c>
      <c r="AQ503" s="147">
        <v>6854200</v>
      </c>
      <c r="AR503" s="147">
        <v>7210600</v>
      </c>
      <c r="AS503" s="139">
        <f>AM503</f>
        <v>11389600</v>
      </c>
      <c r="AT503" s="114"/>
    </row>
    <row r="504" spans="1:46" s="106" customFormat="1" ht="206.25" x14ac:dyDescent="0.3">
      <c r="A504" s="162" t="s">
        <v>902</v>
      </c>
      <c r="B504" s="161" t="s">
        <v>903</v>
      </c>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t="s">
        <v>142</v>
      </c>
      <c r="AA504" s="111" t="s">
        <v>907</v>
      </c>
      <c r="AB504" s="111" t="s">
        <v>69</v>
      </c>
      <c r="AC504" s="117" t="s">
        <v>118</v>
      </c>
      <c r="AD504" s="111" t="s">
        <v>68</v>
      </c>
      <c r="AE504" s="111" t="s">
        <v>120</v>
      </c>
      <c r="AF504" s="161" t="s">
        <v>74</v>
      </c>
      <c r="AG504" s="161" t="s">
        <v>74</v>
      </c>
      <c r="AH504" s="146">
        <v>0</v>
      </c>
      <c r="AI504" s="146">
        <v>5395891.5999999996</v>
      </c>
      <c r="AJ504" s="140"/>
      <c r="AK504" s="146">
        <v>6854200</v>
      </c>
      <c r="AL504" s="146">
        <v>7210600</v>
      </c>
      <c r="AM504" s="140"/>
      <c r="AN504" s="146">
        <v>0</v>
      </c>
      <c r="AO504" s="146">
        <v>5395891.5999999996</v>
      </c>
      <c r="AP504" s="148"/>
      <c r="AQ504" s="148"/>
      <c r="AR504" s="148"/>
      <c r="AS504" s="140"/>
      <c r="AT504" s="114"/>
    </row>
    <row r="505" spans="1:46" s="106" customFormat="1" ht="112.5" x14ac:dyDescent="0.3">
      <c r="A505" s="162" t="s">
        <v>902</v>
      </c>
      <c r="B505" s="161" t="s">
        <v>903</v>
      </c>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c r="AA505" s="111"/>
      <c r="AB505" s="111"/>
      <c r="AC505" s="111" t="s">
        <v>168</v>
      </c>
      <c r="AD505" s="111" t="s">
        <v>68</v>
      </c>
      <c r="AE505" s="111" t="s">
        <v>69</v>
      </c>
      <c r="AF505" s="161" t="s">
        <v>74</v>
      </c>
      <c r="AG505" s="161" t="s">
        <v>74</v>
      </c>
      <c r="AH505" s="146">
        <v>0</v>
      </c>
      <c r="AI505" s="146">
        <v>5395891.5999999996</v>
      </c>
      <c r="AJ505" s="141"/>
      <c r="AK505" s="146">
        <v>6854200</v>
      </c>
      <c r="AL505" s="146">
        <v>7210600</v>
      </c>
      <c r="AM505" s="141"/>
      <c r="AN505" s="146">
        <v>0</v>
      </c>
      <c r="AO505" s="146">
        <v>5395891.5999999996</v>
      </c>
      <c r="AP505" s="149"/>
      <c r="AQ505" s="149"/>
      <c r="AR505" s="149"/>
      <c r="AS505" s="141"/>
      <c r="AT505" s="114"/>
    </row>
    <row r="506" spans="1:46" s="106" customFormat="1" ht="375" x14ac:dyDescent="0.3">
      <c r="A506" s="162" t="s">
        <v>908</v>
      </c>
      <c r="B506" s="161" t="s">
        <v>909</v>
      </c>
      <c r="C506" s="111" t="s">
        <v>1029</v>
      </c>
      <c r="D506" s="111" t="s">
        <v>68</v>
      </c>
      <c r="E506" s="111" t="s">
        <v>96</v>
      </c>
      <c r="F506" s="111"/>
      <c r="G506" s="111"/>
      <c r="H506" s="111"/>
      <c r="I506" s="111"/>
      <c r="J506" s="111"/>
      <c r="K506" s="111"/>
      <c r="L506" s="111"/>
      <c r="M506" s="111"/>
      <c r="N506" s="111"/>
      <c r="O506" s="111"/>
      <c r="P506" s="111"/>
      <c r="Q506" s="111"/>
      <c r="R506" s="111"/>
      <c r="S506" s="111"/>
      <c r="T506" s="111"/>
      <c r="U506" s="111"/>
      <c r="V506" s="111"/>
      <c r="W506" s="117" t="s">
        <v>445</v>
      </c>
      <c r="X506" s="111" t="s">
        <v>910</v>
      </c>
      <c r="Y506" s="111" t="s">
        <v>96</v>
      </c>
      <c r="Z506" s="117" t="s">
        <v>767</v>
      </c>
      <c r="AA506" s="111" t="s">
        <v>79</v>
      </c>
      <c r="AB506" s="111" t="s">
        <v>769</v>
      </c>
      <c r="AC506" s="111" t="s">
        <v>109</v>
      </c>
      <c r="AD506" s="111" t="s">
        <v>911</v>
      </c>
      <c r="AE506" s="111" t="s">
        <v>111</v>
      </c>
      <c r="AF506" s="161" t="s">
        <v>1384</v>
      </c>
      <c r="AG506" s="161" t="s">
        <v>1232</v>
      </c>
      <c r="AH506" s="146">
        <v>84100</v>
      </c>
      <c r="AI506" s="146">
        <v>84099.1</v>
      </c>
      <c r="AJ506" s="139">
        <v>261800</v>
      </c>
      <c r="AK506" s="146">
        <v>252200</v>
      </c>
      <c r="AL506" s="146">
        <v>252200</v>
      </c>
      <c r="AM506" s="139"/>
      <c r="AN506" s="146">
        <v>84100</v>
      </c>
      <c r="AO506" s="146">
        <v>84099.1</v>
      </c>
      <c r="AP506" s="147">
        <v>261800</v>
      </c>
      <c r="AQ506" s="147">
        <v>252200</v>
      </c>
      <c r="AR506" s="147">
        <v>252200</v>
      </c>
      <c r="AS506" s="139"/>
      <c r="AT506" s="114"/>
    </row>
    <row r="507" spans="1:46" s="106" customFormat="1" ht="206.25" x14ac:dyDescent="0.3">
      <c r="A507" s="162" t="s">
        <v>908</v>
      </c>
      <c r="B507" s="161" t="s">
        <v>909</v>
      </c>
      <c r="C507" s="111" t="s">
        <v>64</v>
      </c>
      <c r="D507" s="111" t="s">
        <v>776</v>
      </c>
      <c r="E507" s="111" t="s">
        <v>66</v>
      </c>
      <c r="F507" s="111"/>
      <c r="G507" s="111"/>
      <c r="H507" s="111"/>
      <c r="I507" s="111"/>
      <c r="J507" s="111"/>
      <c r="K507" s="111"/>
      <c r="L507" s="111"/>
      <c r="M507" s="111"/>
      <c r="N507" s="111"/>
      <c r="O507" s="111"/>
      <c r="P507" s="111"/>
      <c r="Q507" s="111"/>
      <c r="R507" s="111"/>
      <c r="S507" s="111"/>
      <c r="T507" s="111"/>
      <c r="U507" s="111"/>
      <c r="V507" s="111"/>
      <c r="W507" s="111"/>
      <c r="X507" s="111"/>
      <c r="Y507" s="111"/>
      <c r="Z507" s="111" t="s">
        <v>912</v>
      </c>
      <c r="AA507" s="111" t="s">
        <v>68</v>
      </c>
      <c r="AB507" s="111" t="s">
        <v>69</v>
      </c>
      <c r="AC507" s="117" t="s">
        <v>118</v>
      </c>
      <c r="AD507" s="111" t="s">
        <v>119</v>
      </c>
      <c r="AE507" s="111" t="s">
        <v>120</v>
      </c>
      <c r="AF507" s="161" t="s">
        <v>74</v>
      </c>
      <c r="AG507" s="161" t="s">
        <v>74</v>
      </c>
      <c r="AH507" s="146">
        <v>0</v>
      </c>
      <c r="AI507" s="146">
        <v>84099.1</v>
      </c>
      <c r="AJ507" s="140"/>
      <c r="AK507" s="146">
        <v>252200</v>
      </c>
      <c r="AL507" s="146">
        <v>252200</v>
      </c>
      <c r="AM507" s="140"/>
      <c r="AN507" s="146">
        <v>0</v>
      </c>
      <c r="AO507" s="146">
        <v>84099.1</v>
      </c>
      <c r="AP507" s="148"/>
      <c r="AQ507" s="148"/>
      <c r="AR507" s="148"/>
      <c r="AS507" s="140"/>
      <c r="AT507" s="114"/>
    </row>
    <row r="508" spans="1:46" s="106" customFormat="1" ht="150" x14ac:dyDescent="0.3">
      <c r="A508" s="162" t="s">
        <v>908</v>
      </c>
      <c r="B508" s="161" t="s">
        <v>909</v>
      </c>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c r="AA508" s="111"/>
      <c r="AB508" s="111"/>
      <c r="AC508" s="111" t="s">
        <v>123</v>
      </c>
      <c r="AD508" s="111" t="s">
        <v>119</v>
      </c>
      <c r="AE508" s="111" t="s">
        <v>124</v>
      </c>
      <c r="AF508" s="161" t="s">
        <v>74</v>
      </c>
      <c r="AG508" s="161" t="s">
        <v>74</v>
      </c>
      <c r="AH508" s="146">
        <v>0</v>
      </c>
      <c r="AI508" s="146">
        <v>84099.1</v>
      </c>
      <c r="AJ508" s="140"/>
      <c r="AK508" s="146">
        <v>252200</v>
      </c>
      <c r="AL508" s="146">
        <v>252200</v>
      </c>
      <c r="AM508" s="140"/>
      <c r="AN508" s="146">
        <v>0</v>
      </c>
      <c r="AO508" s="146">
        <v>84099.1</v>
      </c>
      <c r="AP508" s="148"/>
      <c r="AQ508" s="148"/>
      <c r="AR508" s="148"/>
      <c r="AS508" s="140"/>
      <c r="AT508" s="114"/>
    </row>
    <row r="509" spans="1:46" s="106" customFormat="1" ht="112.5" x14ac:dyDescent="0.3">
      <c r="A509" s="162" t="s">
        <v>908</v>
      </c>
      <c r="B509" s="161" t="s">
        <v>909</v>
      </c>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c r="AA509" s="111"/>
      <c r="AB509" s="111"/>
      <c r="AC509" s="111" t="s">
        <v>131</v>
      </c>
      <c r="AD509" s="111" t="s">
        <v>68</v>
      </c>
      <c r="AE509" s="111" t="s">
        <v>132</v>
      </c>
      <c r="AF509" s="161" t="s">
        <v>74</v>
      </c>
      <c r="AG509" s="161" t="s">
        <v>74</v>
      </c>
      <c r="AH509" s="146">
        <v>0</v>
      </c>
      <c r="AI509" s="146">
        <v>84099.1</v>
      </c>
      <c r="AJ509" s="140"/>
      <c r="AK509" s="146">
        <v>252200</v>
      </c>
      <c r="AL509" s="146">
        <v>252200</v>
      </c>
      <c r="AM509" s="140"/>
      <c r="AN509" s="146">
        <v>0</v>
      </c>
      <c r="AO509" s="146">
        <v>84099.1</v>
      </c>
      <c r="AP509" s="148"/>
      <c r="AQ509" s="148"/>
      <c r="AR509" s="148"/>
      <c r="AS509" s="140"/>
      <c r="AT509" s="114"/>
    </row>
    <row r="510" spans="1:46" s="106" customFormat="1" ht="112.5" x14ac:dyDescent="0.3">
      <c r="A510" s="162" t="s">
        <v>908</v>
      </c>
      <c r="B510" s="161" t="s">
        <v>909</v>
      </c>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c r="AA510" s="111"/>
      <c r="AB510" s="111"/>
      <c r="AC510" s="111" t="s">
        <v>262</v>
      </c>
      <c r="AD510" s="111" t="s">
        <v>68</v>
      </c>
      <c r="AE510" s="111" t="s">
        <v>263</v>
      </c>
      <c r="AF510" s="161" t="s">
        <v>74</v>
      </c>
      <c r="AG510" s="161" t="s">
        <v>74</v>
      </c>
      <c r="AH510" s="146">
        <v>0</v>
      </c>
      <c r="AI510" s="146">
        <v>84099.1</v>
      </c>
      <c r="AJ510" s="141"/>
      <c r="AK510" s="146">
        <v>252200</v>
      </c>
      <c r="AL510" s="146">
        <v>252200</v>
      </c>
      <c r="AM510" s="141"/>
      <c r="AN510" s="146">
        <v>0</v>
      </c>
      <c r="AO510" s="146">
        <v>84099.1</v>
      </c>
      <c r="AP510" s="149"/>
      <c r="AQ510" s="149"/>
      <c r="AR510" s="149"/>
      <c r="AS510" s="141"/>
      <c r="AT510" s="114"/>
    </row>
    <row r="511" spans="1:46" s="106" customFormat="1" ht="375" x14ac:dyDescent="0.3">
      <c r="A511" s="163" t="s">
        <v>913</v>
      </c>
      <c r="B511" s="161" t="s">
        <v>914</v>
      </c>
      <c r="C511" s="111" t="s">
        <v>915</v>
      </c>
      <c r="D511" s="111" t="s">
        <v>916</v>
      </c>
      <c r="E511" s="111" t="s">
        <v>917</v>
      </c>
      <c r="F511" s="111"/>
      <c r="G511" s="111"/>
      <c r="H511" s="111"/>
      <c r="I511" s="111"/>
      <c r="J511" s="111" t="s">
        <v>216</v>
      </c>
      <c r="K511" s="111" t="s">
        <v>68</v>
      </c>
      <c r="L511" s="111" t="s">
        <v>217</v>
      </c>
      <c r="M511" s="111"/>
      <c r="N511" s="111"/>
      <c r="O511" s="111"/>
      <c r="P511" s="111"/>
      <c r="Q511" s="111"/>
      <c r="R511" s="111"/>
      <c r="S511" s="111"/>
      <c r="T511" s="111"/>
      <c r="U511" s="111"/>
      <c r="V511" s="111"/>
      <c r="W511" s="117" t="s">
        <v>836</v>
      </c>
      <c r="X511" s="111" t="s">
        <v>918</v>
      </c>
      <c r="Y511" s="111" t="s">
        <v>838</v>
      </c>
      <c r="Z511" s="117" t="s">
        <v>767</v>
      </c>
      <c r="AA511" s="111" t="s">
        <v>79</v>
      </c>
      <c r="AB511" s="111" t="s">
        <v>769</v>
      </c>
      <c r="AC511" s="111" t="s">
        <v>226</v>
      </c>
      <c r="AD511" s="111" t="s">
        <v>68</v>
      </c>
      <c r="AE511" s="111" t="s">
        <v>132</v>
      </c>
      <c r="AF511" s="165"/>
      <c r="AG511" s="165"/>
      <c r="AH511" s="146">
        <v>3166400</v>
      </c>
      <c r="AI511" s="146">
        <v>504238.7</v>
      </c>
      <c r="AJ511" s="139">
        <v>0</v>
      </c>
      <c r="AK511" s="146">
        <v>0</v>
      </c>
      <c r="AL511" s="146">
        <v>0</v>
      </c>
      <c r="AM511" s="139"/>
      <c r="AN511" s="146">
        <v>3166400</v>
      </c>
      <c r="AO511" s="146">
        <v>504238.7</v>
      </c>
      <c r="AP511" s="164">
        <v>0</v>
      </c>
      <c r="AQ511" s="164">
        <v>0</v>
      </c>
      <c r="AR511" s="164">
        <v>0</v>
      </c>
      <c r="AS511" s="146"/>
      <c r="AT511" s="114"/>
    </row>
    <row r="512" spans="1:46" s="106" customFormat="1" ht="187.5" x14ac:dyDescent="0.3">
      <c r="A512" s="163" t="s">
        <v>913</v>
      </c>
      <c r="B512" s="161" t="s">
        <v>914</v>
      </c>
      <c r="C512" s="111" t="s">
        <v>64</v>
      </c>
      <c r="D512" s="111" t="s">
        <v>776</v>
      </c>
      <c r="E512" s="111" t="s">
        <v>66</v>
      </c>
      <c r="F512" s="111"/>
      <c r="G512" s="111"/>
      <c r="H512" s="111"/>
      <c r="I512" s="111"/>
      <c r="J512" s="111"/>
      <c r="K512" s="111"/>
      <c r="L512" s="111"/>
      <c r="M512" s="111"/>
      <c r="N512" s="111"/>
      <c r="O512" s="111"/>
      <c r="P512" s="111"/>
      <c r="Q512" s="111"/>
      <c r="R512" s="111"/>
      <c r="S512" s="111"/>
      <c r="T512" s="111"/>
      <c r="U512" s="111"/>
      <c r="V512" s="111"/>
      <c r="W512" s="111"/>
      <c r="X512" s="111"/>
      <c r="Y512" s="111"/>
      <c r="Z512" s="111" t="s">
        <v>207</v>
      </c>
      <c r="AA512" s="111" t="s">
        <v>68</v>
      </c>
      <c r="AB512" s="111" t="s">
        <v>69</v>
      </c>
      <c r="AC512" s="111"/>
      <c r="AD512" s="111"/>
      <c r="AE512" s="111"/>
      <c r="AF512" s="165"/>
      <c r="AG512" s="165"/>
      <c r="AH512" s="146">
        <v>0</v>
      </c>
      <c r="AI512" s="146">
        <v>504238.7</v>
      </c>
      <c r="AJ512" s="141"/>
      <c r="AK512" s="146">
        <v>0</v>
      </c>
      <c r="AL512" s="146">
        <v>0</v>
      </c>
      <c r="AM512" s="141"/>
      <c r="AN512" s="146">
        <v>0</v>
      </c>
      <c r="AO512" s="146">
        <v>504238.7</v>
      </c>
      <c r="AP512" s="164">
        <v>0</v>
      </c>
      <c r="AQ512" s="164">
        <v>0</v>
      </c>
      <c r="AR512" s="164">
        <v>0</v>
      </c>
      <c r="AS512" s="146"/>
      <c r="AT512" s="114"/>
    </row>
    <row r="513" spans="1:46" s="106" customFormat="1" ht="409.5" x14ac:dyDescent="0.3">
      <c r="A513" s="163" t="s">
        <v>920</v>
      </c>
      <c r="B513" s="161" t="s">
        <v>921</v>
      </c>
      <c r="C513" s="111" t="s">
        <v>1029</v>
      </c>
      <c r="D513" s="111" t="s">
        <v>68</v>
      </c>
      <c r="E513" s="111" t="s">
        <v>96</v>
      </c>
      <c r="F513" s="111"/>
      <c r="G513" s="111"/>
      <c r="H513" s="111"/>
      <c r="I513" s="111"/>
      <c r="J513" s="111"/>
      <c r="K513" s="111"/>
      <c r="L513" s="111"/>
      <c r="M513" s="111"/>
      <c r="N513" s="111"/>
      <c r="O513" s="111"/>
      <c r="P513" s="111"/>
      <c r="Q513" s="111"/>
      <c r="R513" s="111"/>
      <c r="S513" s="111"/>
      <c r="T513" s="111"/>
      <c r="U513" s="111"/>
      <c r="V513" s="111"/>
      <c r="W513" s="117" t="s">
        <v>922</v>
      </c>
      <c r="X513" s="111" t="s">
        <v>923</v>
      </c>
      <c r="Y513" s="111" t="s">
        <v>96</v>
      </c>
      <c r="Z513" s="117" t="s">
        <v>924</v>
      </c>
      <c r="AA513" s="111" t="s">
        <v>68</v>
      </c>
      <c r="AB513" s="111" t="s">
        <v>925</v>
      </c>
      <c r="AC513" s="117" t="s">
        <v>118</v>
      </c>
      <c r="AD513" s="111" t="s">
        <v>119</v>
      </c>
      <c r="AE513" s="111" t="s">
        <v>120</v>
      </c>
      <c r="AF513" s="161" t="s">
        <v>1248</v>
      </c>
      <c r="AG513" s="161" t="s">
        <v>1248</v>
      </c>
      <c r="AH513" s="146">
        <v>6516811.4100000001</v>
      </c>
      <c r="AI513" s="146">
        <v>6516811.4100000001</v>
      </c>
      <c r="AJ513" s="139">
        <v>3197600</v>
      </c>
      <c r="AK513" s="146">
        <v>3197600</v>
      </c>
      <c r="AL513" s="146">
        <v>3197600</v>
      </c>
      <c r="AM513" s="139">
        <v>3157952.9</v>
      </c>
      <c r="AN513" s="146">
        <v>6516811.4100000001</v>
      </c>
      <c r="AO513" s="146">
        <v>6516811.4100000001</v>
      </c>
      <c r="AP513" s="147">
        <v>3197600</v>
      </c>
      <c r="AQ513" s="147">
        <v>3197600</v>
      </c>
      <c r="AR513" s="147">
        <v>3197600</v>
      </c>
      <c r="AS513" s="139">
        <f>AM513</f>
        <v>3157952.9</v>
      </c>
      <c r="AT513" s="114"/>
    </row>
    <row r="514" spans="1:46" s="106" customFormat="1" ht="243.75" x14ac:dyDescent="0.3">
      <c r="A514" s="163" t="s">
        <v>920</v>
      </c>
      <c r="B514" s="161" t="s">
        <v>921</v>
      </c>
      <c r="C514" s="111" t="s">
        <v>64</v>
      </c>
      <c r="D514" s="111" t="s">
        <v>776</v>
      </c>
      <c r="E514" s="111" t="s">
        <v>66</v>
      </c>
      <c r="F514" s="111"/>
      <c r="G514" s="111"/>
      <c r="H514" s="111"/>
      <c r="I514" s="111"/>
      <c r="J514" s="111"/>
      <c r="K514" s="111"/>
      <c r="L514" s="111"/>
      <c r="M514" s="111"/>
      <c r="N514" s="111"/>
      <c r="O514" s="111"/>
      <c r="P514" s="111"/>
      <c r="Q514" s="111"/>
      <c r="R514" s="111"/>
      <c r="S514" s="111"/>
      <c r="T514" s="111"/>
      <c r="U514" s="111"/>
      <c r="V514" s="111"/>
      <c r="W514" s="111"/>
      <c r="X514" s="111"/>
      <c r="Y514" s="111"/>
      <c r="Z514" s="111" t="s">
        <v>926</v>
      </c>
      <c r="AA514" s="111" t="s">
        <v>68</v>
      </c>
      <c r="AB514" s="111" t="s">
        <v>885</v>
      </c>
      <c r="AC514" s="117" t="s">
        <v>927</v>
      </c>
      <c r="AD514" s="111" t="s">
        <v>68</v>
      </c>
      <c r="AE514" s="111" t="s">
        <v>928</v>
      </c>
      <c r="AF514" s="161" t="s">
        <v>74</v>
      </c>
      <c r="AG514" s="161" t="s">
        <v>74</v>
      </c>
      <c r="AH514" s="146">
        <v>0</v>
      </c>
      <c r="AI514" s="146">
        <v>6516811.4100000001</v>
      </c>
      <c r="AJ514" s="140"/>
      <c r="AK514" s="146">
        <v>3197600</v>
      </c>
      <c r="AL514" s="146">
        <v>3197600</v>
      </c>
      <c r="AM514" s="140"/>
      <c r="AN514" s="146">
        <v>0</v>
      </c>
      <c r="AO514" s="146">
        <v>6516811.4100000001</v>
      </c>
      <c r="AP514" s="148"/>
      <c r="AQ514" s="148"/>
      <c r="AR514" s="148"/>
      <c r="AS514" s="140"/>
      <c r="AT514" s="114"/>
    </row>
    <row r="515" spans="1:46" s="106" customFormat="1" ht="112.5" x14ac:dyDescent="0.3">
      <c r="A515" s="163" t="s">
        <v>920</v>
      </c>
      <c r="B515" s="161" t="s">
        <v>921</v>
      </c>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c r="AA515" s="111"/>
      <c r="AB515" s="111"/>
      <c r="AC515" s="111" t="s">
        <v>131</v>
      </c>
      <c r="AD515" s="111" t="s">
        <v>68</v>
      </c>
      <c r="AE515" s="111" t="s">
        <v>132</v>
      </c>
      <c r="AF515" s="161" t="s">
        <v>74</v>
      </c>
      <c r="AG515" s="161" t="s">
        <v>74</v>
      </c>
      <c r="AH515" s="146">
        <v>0</v>
      </c>
      <c r="AI515" s="146">
        <v>6516811.4100000001</v>
      </c>
      <c r="AJ515" s="140"/>
      <c r="AK515" s="146">
        <v>3197600</v>
      </c>
      <c r="AL515" s="146">
        <v>3197600</v>
      </c>
      <c r="AM515" s="140"/>
      <c r="AN515" s="146">
        <v>0</v>
      </c>
      <c r="AO515" s="146">
        <v>6516811.4100000001</v>
      </c>
      <c r="AP515" s="148"/>
      <c r="AQ515" s="148"/>
      <c r="AR515" s="148"/>
      <c r="AS515" s="140"/>
      <c r="AT515" s="114"/>
    </row>
    <row r="516" spans="1:46" s="106" customFormat="1" ht="112.5" x14ac:dyDescent="0.3">
      <c r="A516" s="163" t="s">
        <v>920</v>
      </c>
      <c r="B516" s="161" t="s">
        <v>921</v>
      </c>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t="s">
        <v>262</v>
      </c>
      <c r="AD516" s="111" t="s">
        <v>68</v>
      </c>
      <c r="AE516" s="111" t="s">
        <v>263</v>
      </c>
      <c r="AF516" s="161" t="s">
        <v>74</v>
      </c>
      <c r="AG516" s="161" t="s">
        <v>74</v>
      </c>
      <c r="AH516" s="146">
        <v>0</v>
      </c>
      <c r="AI516" s="146">
        <v>6516811.4100000001</v>
      </c>
      <c r="AJ516" s="140"/>
      <c r="AK516" s="146">
        <v>3197600</v>
      </c>
      <c r="AL516" s="146">
        <v>3197600</v>
      </c>
      <c r="AM516" s="140"/>
      <c r="AN516" s="146">
        <v>0</v>
      </c>
      <c r="AO516" s="146">
        <v>6516811.4100000001</v>
      </c>
      <c r="AP516" s="148"/>
      <c r="AQ516" s="148"/>
      <c r="AR516" s="148"/>
      <c r="AS516" s="140"/>
      <c r="AT516" s="114"/>
    </row>
    <row r="517" spans="1:46" s="106" customFormat="1" ht="131.25" x14ac:dyDescent="0.3">
      <c r="A517" s="163" t="s">
        <v>920</v>
      </c>
      <c r="B517" s="161" t="s">
        <v>921</v>
      </c>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t="s">
        <v>264</v>
      </c>
      <c r="AD517" s="111" t="s">
        <v>68</v>
      </c>
      <c r="AE517" s="111" t="s">
        <v>265</v>
      </c>
      <c r="AF517" s="161" t="s">
        <v>74</v>
      </c>
      <c r="AG517" s="161" t="s">
        <v>74</v>
      </c>
      <c r="AH517" s="146">
        <v>0</v>
      </c>
      <c r="AI517" s="146">
        <v>6516811.4100000001</v>
      </c>
      <c r="AJ517" s="141"/>
      <c r="AK517" s="146">
        <v>3197600</v>
      </c>
      <c r="AL517" s="146">
        <v>3197600</v>
      </c>
      <c r="AM517" s="141"/>
      <c r="AN517" s="146">
        <v>0</v>
      </c>
      <c r="AO517" s="146">
        <v>6516811.4100000001</v>
      </c>
      <c r="AP517" s="149"/>
      <c r="AQ517" s="149"/>
      <c r="AR517" s="149"/>
      <c r="AS517" s="141"/>
      <c r="AT517" s="114"/>
    </row>
    <row r="518" spans="1:46" s="106" customFormat="1" ht="93.75" x14ac:dyDescent="0.3">
      <c r="A518" s="110" t="s">
        <v>929</v>
      </c>
      <c r="B518" s="111" t="s">
        <v>930</v>
      </c>
      <c r="C518" s="111" t="s">
        <v>59</v>
      </c>
      <c r="D518" s="111" t="s">
        <v>59</v>
      </c>
      <c r="E518" s="111" t="s">
        <v>59</v>
      </c>
      <c r="F518" s="111" t="s">
        <v>59</v>
      </c>
      <c r="G518" s="111" t="s">
        <v>59</v>
      </c>
      <c r="H518" s="111" t="s">
        <v>59</v>
      </c>
      <c r="I518" s="111" t="s">
        <v>59</v>
      </c>
      <c r="J518" s="111" t="s">
        <v>59</v>
      </c>
      <c r="K518" s="111" t="s">
        <v>59</v>
      </c>
      <c r="L518" s="111" t="s">
        <v>59</v>
      </c>
      <c r="M518" s="111" t="s">
        <v>59</v>
      </c>
      <c r="N518" s="111" t="s">
        <v>59</v>
      </c>
      <c r="O518" s="111" t="s">
        <v>59</v>
      </c>
      <c r="P518" s="111" t="s">
        <v>59</v>
      </c>
      <c r="Q518" s="111" t="s">
        <v>59</v>
      </c>
      <c r="R518" s="111" t="s">
        <v>59</v>
      </c>
      <c r="S518" s="111" t="s">
        <v>59</v>
      </c>
      <c r="T518" s="111" t="s">
        <v>59</v>
      </c>
      <c r="U518" s="111" t="s">
        <v>59</v>
      </c>
      <c r="V518" s="111" t="s">
        <v>59</v>
      </c>
      <c r="W518" s="111" t="s">
        <v>59</v>
      </c>
      <c r="X518" s="111" t="s">
        <v>59</v>
      </c>
      <c r="Y518" s="111" t="s">
        <v>59</v>
      </c>
      <c r="Z518" s="111" t="s">
        <v>59</v>
      </c>
      <c r="AA518" s="111" t="s">
        <v>59</v>
      </c>
      <c r="AB518" s="111" t="s">
        <v>59</v>
      </c>
      <c r="AC518" s="111" t="s">
        <v>59</v>
      </c>
      <c r="AD518" s="111" t="s">
        <v>59</v>
      </c>
      <c r="AE518" s="111" t="s">
        <v>59</v>
      </c>
      <c r="AF518" s="111" t="s">
        <v>59</v>
      </c>
      <c r="AG518" s="111" t="s">
        <v>59</v>
      </c>
      <c r="AH518" s="112">
        <v>43719711.850000001</v>
      </c>
      <c r="AI518" s="112">
        <v>25578993.34</v>
      </c>
      <c r="AJ518" s="112">
        <v>35047219.939999998</v>
      </c>
      <c r="AK518" s="112">
        <v>35047219.939999998</v>
      </c>
      <c r="AL518" s="112">
        <v>35929641.520000003</v>
      </c>
      <c r="AM518" s="112">
        <f>AM520+AM526+AM528+AM536+AM538+AM540+AM545</f>
        <v>10472295.09</v>
      </c>
      <c r="AN518" s="112">
        <v>14707593.550000001</v>
      </c>
      <c r="AO518" s="112">
        <v>11698799.640000001</v>
      </c>
      <c r="AP518" s="113">
        <f>SUM(AP520:AP546)</f>
        <v>14044567.939999999</v>
      </c>
      <c r="AQ518" s="113">
        <f t="shared" ref="AQ518:AR518" si="3">SUM(AQ520:AQ546)</f>
        <v>10167685.09</v>
      </c>
      <c r="AR518" s="113">
        <f t="shared" si="3"/>
        <v>10471881.52</v>
      </c>
      <c r="AS518" s="112">
        <f>AM518</f>
        <v>10472295.09</v>
      </c>
      <c r="AT518" s="114"/>
    </row>
    <row r="519" spans="1:46" s="106" customFormat="1" ht="18.75" x14ac:dyDescent="0.3">
      <c r="A519" s="110" t="s">
        <v>60</v>
      </c>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c r="AA519" s="111"/>
      <c r="AB519" s="111"/>
      <c r="AC519" s="111"/>
      <c r="AD519" s="111"/>
      <c r="AE519" s="111"/>
      <c r="AF519" s="111"/>
      <c r="AG519" s="111"/>
      <c r="AH519" s="115"/>
      <c r="AI519" s="115"/>
      <c r="AJ519" s="115"/>
      <c r="AK519" s="115"/>
      <c r="AL519" s="115"/>
      <c r="AM519" s="115"/>
      <c r="AN519" s="115"/>
      <c r="AO519" s="115"/>
      <c r="AP519" s="116"/>
      <c r="AQ519" s="116"/>
      <c r="AR519" s="116"/>
      <c r="AS519" s="115"/>
      <c r="AT519" s="114"/>
    </row>
    <row r="520" spans="1:46" s="106" customFormat="1" ht="375" x14ac:dyDescent="0.3">
      <c r="A520" s="162" t="s">
        <v>763</v>
      </c>
      <c r="B520" s="161" t="s">
        <v>931</v>
      </c>
      <c r="C520" s="111" t="s">
        <v>771</v>
      </c>
      <c r="D520" s="111" t="s">
        <v>932</v>
      </c>
      <c r="E520" s="111" t="s">
        <v>773</v>
      </c>
      <c r="F520" s="111"/>
      <c r="G520" s="111"/>
      <c r="H520" s="111"/>
      <c r="I520" s="111"/>
      <c r="J520" s="111"/>
      <c r="K520" s="111"/>
      <c r="L520" s="111"/>
      <c r="M520" s="111"/>
      <c r="N520" s="111"/>
      <c r="O520" s="111"/>
      <c r="P520" s="111"/>
      <c r="Q520" s="111"/>
      <c r="R520" s="111"/>
      <c r="S520" s="111"/>
      <c r="T520" s="111"/>
      <c r="U520" s="111"/>
      <c r="V520" s="111"/>
      <c r="W520" s="117" t="s">
        <v>765</v>
      </c>
      <c r="X520" s="111" t="s">
        <v>933</v>
      </c>
      <c r="Y520" s="111" t="s">
        <v>66</v>
      </c>
      <c r="Z520" s="117" t="s">
        <v>767</v>
      </c>
      <c r="AA520" s="111" t="s">
        <v>934</v>
      </c>
      <c r="AB520" s="111" t="s">
        <v>769</v>
      </c>
      <c r="AC520" s="117" t="s">
        <v>100</v>
      </c>
      <c r="AD520" s="111" t="s">
        <v>68</v>
      </c>
      <c r="AE520" s="111" t="s">
        <v>101</v>
      </c>
      <c r="AF520" s="161" t="s">
        <v>1247</v>
      </c>
      <c r="AG520" s="161" t="s">
        <v>1228</v>
      </c>
      <c r="AH520" s="146">
        <v>4887701.8899999997</v>
      </c>
      <c r="AI520" s="146">
        <v>2465163.81</v>
      </c>
      <c r="AJ520" s="139">
        <v>96777</v>
      </c>
      <c r="AK520" s="146">
        <v>96777</v>
      </c>
      <c r="AL520" s="146">
        <v>96777</v>
      </c>
      <c r="AM520" s="139">
        <v>96777</v>
      </c>
      <c r="AN520" s="146">
        <v>3911051.89</v>
      </c>
      <c r="AO520" s="146">
        <v>1494863.81</v>
      </c>
      <c r="AP520" s="147">
        <v>96777</v>
      </c>
      <c r="AQ520" s="147">
        <v>96777</v>
      </c>
      <c r="AR520" s="147">
        <v>96777</v>
      </c>
      <c r="AS520" s="139">
        <f>AM520</f>
        <v>96777</v>
      </c>
      <c r="AT520" s="114"/>
    </row>
    <row r="521" spans="1:46" s="106" customFormat="1" ht="300" x14ac:dyDescent="0.3">
      <c r="A521" s="162" t="s">
        <v>763</v>
      </c>
      <c r="B521" s="161" t="s">
        <v>931</v>
      </c>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7" t="s">
        <v>92</v>
      </c>
      <c r="AA521" s="111" t="s">
        <v>68</v>
      </c>
      <c r="AB521" s="111" t="s">
        <v>80</v>
      </c>
      <c r="AC521" s="117" t="s">
        <v>105</v>
      </c>
      <c r="AD521" s="111" t="s">
        <v>68</v>
      </c>
      <c r="AE521" s="111" t="s">
        <v>106</v>
      </c>
      <c r="AF521" s="161" t="s">
        <v>74</v>
      </c>
      <c r="AG521" s="161" t="s">
        <v>74</v>
      </c>
      <c r="AH521" s="146">
        <v>0</v>
      </c>
      <c r="AI521" s="146">
        <v>2465163.81</v>
      </c>
      <c r="AJ521" s="140"/>
      <c r="AK521" s="146">
        <v>96777</v>
      </c>
      <c r="AL521" s="146">
        <v>96777</v>
      </c>
      <c r="AM521" s="140"/>
      <c r="AN521" s="146">
        <v>0</v>
      </c>
      <c r="AO521" s="146">
        <v>1494863.81</v>
      </c>
      <c r="AP521" s="148"/>
      <c r="AQ521" s="148"/>
      <c r="AR521" s="148"/>
      <c r="AS521" s="140"/>
      <c r="AT521" s="114"/>
    </row>
    <row r="522" spans="1:46" s="106" customFormat="1" ht="206.25" x14ac:dyDescent="0.3">
      <c r="A522" s="162" t="s">
        <v>763</v>
      </c>
      <c r="B522" s="161" t="s">
        <v>931</v>
      </c>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c r="AA522" s="111"/>
      <c r="AB522" s="111"/>
      <c r="AC522" s="117" t="s">
        <v>118</v>
      </c>
      <c r="AD522" s="111" t="s">
        <v>119</v>
      </c>
      <c r="AE522" s="111" t="s">
        <v>120</v>
      </c>
      <c r="AF522" s="161" t="s">
        <v>74</v>
      </c>
      <c r="AG522" s="161" t="s">
        <v>74</v>
      </c>
      <c r="AH522" s="146">
        <v>0</v>
      </c>
      <c r="AI522" s="146">
        <v>2465163.81</v>
      </c>
      <c r="AJ522" s="140"/>
      <c r="AK522" s="146">
        <v>96777</v>
      </c>
      <c r="AL522" s="146">
        <v>96777</v>
      </c>
      <c r="AM522" s="140"/>
      <c r="AN522" s="146">
        <v>0</v>
      </c>
      <c r="AO522" s="146">
        <v>1494863.81</v>
      </c>
      <c r="AP522" s="148"/>
      <c r="AQ522" s="148"/>
      <c r="AR522" s="148"/>
      <c r="AS522" s="140"/>
      <c r="AT522" s="114"/>
    </row>
    <row r="523" spans="1:46" s="106" customFormat="1" ht="206.25" x14ac:dyDescent="0.3">
      <c r="A523" s="162" t="s">
        <v>763</v>
      </c>
      <c r="B523" s="161" t="s">
        <v>931</v>
      </c>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c r="AA523" s="111"/>
      <c r="AB523" s="111"/>
      <c r="AC523" s="117" t="s">
        <v>935</v>
      </c>
      <c r="AD523" s="111" t="s">
        <v>936</v>
      </c>
      <c r="AE523" s="111" t="s">
        <v>937</v>
      </c>
      <c r="AF523" s="161" t="s">
        <v>74</v>
      </c>
      <c r="AG523" s="161" t="s">
        <v>74</v>
      </c>
      <c r="AH523" s="146">
        <v>0</v>
      </c>
      <c r="AI523" s="146">
        <v>2465163.81</v>
      </c>
      <c r="AJ523" s="140"/>
      <c r="AK523" s="146">
        <v>96777</v>
      </c>
      <c r="AL523" s="146">
        <v>96777</v>
      </c>
      <c r="AM523" s="140"/>
      <c r="AN523" s="146">
        <v>0</v>
      </c>
      <c r="AO523" s="146">
        <v>1494863.81</v>
      </c>
      <c r="AP523" s="148"/>
      <c r="AQ523" s="148"/>
      <c r="AR523" s="148"/>
      <c r="AS523" s="140"/>
      <c r="AT523" s="114"/>
    </row>
    <row r="524" spans="1:46" s="106" customFormat="1" ht="150" x14ac:dyDescent="0.3">
      <c r="A524" s="162" t="s">
        <v>763</v>
      </c>
      <c r="B524" s="161" t="s">
        <v>931</v>
      </c>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c r="AA524" s="111"/>
      <c r="AB524" s="111"/>
      <c r="AC524" s="111" t="s">
        <v>123</v>
      </c>
      <c r="AD524" s="111" t="s">
        <v>119</v>
      </c>
      <c r="AE524" s="111" t="s">
        <v>124</v>
      </c>
      <c r="AF524" s="161" t="s">
        <v>74</v>
      </c>
      <c r="AG524" s="161" t="s">
        <v>74</v>
      </c>
      <c r="AH524" s="146">
        <v>0</v>
      </c>
      <c r="AI524" s="146">
        <v>2465163.81</v>
      </c>
      <c r="AJ524" s="140"/>
      <c r="AK524" s="146">
        <v>96777</v>
      </c>
      <c r="AL524" s="146">
        <v>96777</v>
      </c>
      <c r="AM524" s="140"/>
      <c r="AN524" s="146">
        <v>0</v>
      </c>
      <c r="AO524" s="146">
        <v>1494863.81</v>
      </c>
      <c r="AP524" s="148"/>
      <c r="AQ524" s="148"/>
      <c r="AR524" s="148"/>
      <c r="AS524" s="140"/>
      <c r="AT524" s="114"/>
    </row>
    <row r="525" spans="1:46" s="106" customFormat="1" ht="112.5" x14ac:dyDescent="0.3">
      <c r="A525" s="162" t="s">
        <v>763</v>
      </c>
      <c r="B525" s="161" t="s">
        <v>931</v>
      </c>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c r="AA525" s="111"/>
      <c r="AB525" s="111"/>
      <c r="AC525" s="111" t="s">
        <v>131</v>
      </c>
      <c r="AD525" s="111" t="s">
        <v>68</v>
      </c>
      <c r="AE525" s="111" t="s">
        <v>132</v>
      </c>
      <c r="AF525" s="161" t="s">
        <v>74</v>
      </c>
      <c r="AG525" s="161" t="s">
        <v>74</v>
      </c>
      <c r="AH525" s="146">
        <v>0</v>
      </c>
      <c r="AI525" s="146">
        <v>2465163.81</v>
      </c>
      <c r="AJ525" s="141"/>
      <c r="AK525" s="146">
        <v>96777</v>
      </c>
      <c r="AL525" s="146">
        <v>96777</v>
      </c>
      <c r="AM525" s="141"/>
      <c r="AN525" s="146">
        <v>0</v>
      </c>
      <c r="AO525" s="146">
        <v>1494863.81</v>
      </c>
      <c r="AP525" s="149"/>
      <c r="AQ525" s="149"/>
      <c r="AR525" s="149"/>
      <c r="AS525" s="141"/>
      <c r="AT525" s="114"/>
    </row>
    <row r="526" spans="1:46" s="106" customFormat="1" ht="356.25" x14ac:dyDescent="0.3">
      <c r="A526" s="162" t="s">
        <v>815</v>
      </c>
      <c r="B526" s="161" t="s">
        <v>938</v>
      </c>
      <c r="C526" s="111" t="s">
        <v>817</v>
      </c>
      <c r="D526" s="111" t="s">
        <v>818</v>
      </c>
      <c r="E526" s="111" t="s">
        <v>819</v>
      </c>
      <c r="F526" s="111"/>
      <c r="G526" s="111"/>
      <c r="H526" s="111"/>
      <c r="I526" s="111"/>
      <c r="J526" s="111"/>
      <c r="K526" s="111"/>
      <c r="L526" s="111"/>
      <c r="M526" s="111"/>
      <c r="N526" s="111"/>
      <c r="O526" s="111"/>
      <c r="P526" s="111"/>
      <c r="Q526" s="111"/>
      <c r="R526" s="111"/>
      <c r="S526" s="111"/>
      <c r="T526" s="111"/>
      <c r="U526" s="111"/>
      <c r="V526" s="111"/>
      <c r="W526" s="117" t="s">
        <v>820</v>
      </c>
      <c r="X526" s="111" t="s">
        <v>939</v>
      </c>
      <c r="Y526" s="111" t="s">
        <v>822</v>
      </c>
      <c r="Z526" s="111"/>
      <c r="AA526" s="111"/>
      <c r="AB526" s="111"/>
      <c r="AC526" s="117" t="s">
        <v>940</v>
      </c>
      <c r="AD526" s="111" t="s">
        <v>68</v>
      </c>
      <c r="AE526" s="111" t="s">
        <v>941</v>
      </c>
      <c r="AF526" s="161" t="s">
        <v>401</v>
      </c>
      <c r="AG526" s="161" t="s">
        <v>1228</v>
      </c>
      <c r="AH526" s="146">
        <v>28035468.300000001</v>
      </c>
      <c r="AI526" s="146">
        <v>12909893.699999999</v>
      </c>
      <c r="AJ526" s="139">
        <v>21002652</v>
      </c>
      <c r="AK526" s="146">
        <v>22911984</v>
      </c>
      <c r="AL526" s="146">
        <v>25457760</v>
      </c>
      <c r="AM526" s="139">
        <v>0</v>
      </c>
      <c r="AN526" s="146">
        <v>0</v>
      </c>
      <c r="AO526" s="146">
        <v>0</v>
      </c>
      <c r="AP526" s="147">
        <f>21002652-Лист6!D63</f>
        <v>0</v>
      </c>
      <c r="AQ526" s="147">
        <f>22911984-Лист6!E63</f>
        <v>0</v>
      </c>
      <c r="AR526" s="147">
        <f>25457760-Лист6!F63</f>
        <v>0</v>
      </c>
      <c r="AS526" s="139">
        <v>0</v>
      </c>
      <c r="AT526" s="114"/>
    </row>
    <row r="527" spans="1:46" s="106" customFormat="1" ht="187.5" x14ac:dyDescent="0.3">
      <c r="A527" s="162" t="s">
        <v>815</v>
      </c>
      <c r="B527" s="161" t="s">
        <v>938</v>
      </c>
      <c r="C527" s="111" t="s">
        <v>64</v>
      </c>
      <c r="D527" s="111" t="s">
        <v>942</v>
      </c>
      <c r="E527" s="111" t="s">
        <v>66</v>
      </c>
      <c r="F527" s="111"/>
      <c r="G527" s="111"/>
      <c r="H527" s="111"/>
      <c r="I527" s="111"/>
      <c r="J527" s="111"/>
      <c r="K527" s="111"/>
      <c r="L527" s="111"/>
      <c r="M527" s="111"/>
      <c r="N527" s="111"/>
      <c r="O527" s="111"/>
      <c r="P527" s="111"/>
      <c r="Q527" s="111"/>
      <c r="R527" s="111"/>
      <c r="S527" s="111"/>
      <c r="T527" s="111"/>
      <c r="U527" s="111"/>
      <c r="V527" s="111"/>
      <c r="W527" s="111"/>
      <c r="X527" s="111"/>
      <c r="Y527" s="111"/>
      <c r="Z527" s="111"/>
      <c r="AA527" s="111"/>
      <c r="AB527" s="111"/>
      <c r="AC527" s="111" t="s">
        <v>823</v>
      </c>
      <c r="AD527" s="111" t="s">
        <v>68</v>
      </c>
      <c r="AE527" s="111" t="s">
        <v>69</v>
      </c>
      <c r="AF527" s="161" t="s">
        <v>74</v>
      </c>
      <c r="AG527" s="161" t="s">
        <v>74</v>
      </c>
      <c r="AH527" s="146">
        <v>0</v>
      </c>
      <c r="AI527" s="146">
        <v>12909893.699999999</v>
      </c>
      <c r="AJ527" s="141"/>
      <c r="AK527" s="146">
        <v>22911984</v>
      </c>
      <c r="AL527" s="146">
        <v>25457760</v>
      </c>
      <c r="AM527" s="141"/>
      <c r="AN527" s="146">
        <v>0</v>
      </c>
      <c r="AO527" s="146">
        <v>0</v>
      </c>
      <c r="AP527" s="149"/>
      <c r="AQ527" s="149"/>
      <c r="AR527" s="149"/>
      <c r="AS527" s="141"/>
      <c r="AT527" s="114"/>
    </row>
    <row r="528" spans="1:46" s="106" customFormat="1" ht="375" x14ac:dyDescent="0.3">
      <c r="A528" s="163" t="s">
        <v>859</v>
      </c>
      <c r="B528" s="161" t="s">
        <v>943</v>
      </c>
      <c r="C528" s="111" t="s">
        <v>867</v>
      </c>
      <c r="D528" s="111" t="s">
        <v>868</v>
      </c>
      <c r="E528" s="111" t="s">
        <v>869</v>
      </c>
      <c r="F528" s="111"/>
      <c r="G528" s="111"/>
      <c r="H528" s="111"/>
      <c r="I528" s="111"/>
      <c r="J528" s="111"/>
      <c r="K528" s="111"/>
      <c r="L528" s="111"/>
      <c r="M528" s="111"/>
      <c r="N528" s="111"/>
      <c r="O528" s="111"/>
      <c r="P528" s="111"/>
      <c r="Q528" s="111"/>
      <c r="R528" s="111"/>
      <c r="S528" s="111"/>
      <c r="T528" s="111"/>
      <c r="U528" s="111"/>
      <c r="V528" s="111"/>
      <c r="W528" s="117" t="s">
        <v>861</v>
      </c>
      <c r="X528" s="111" t="s">
        <v>944</v>
      </c>
      <c r="Y528" s="111" t="s">
        <v>72</v>
      </c>
      <c r="Z528" s="117" t="s">
        <v>767</v>
      </c>
      <c r="AA528" s="111" t="s">
        <v>934</v>
      </c>
      <c r="AB528" s="111" t="s">
        <v>769</v>
      </c>
      <c r="AC528" s="117" t="s">
        <v>100</v>
      </c>
      <c r="AD528" s="111" t="s">
        <v>68</v>
      </c>
      <c r="AE528" s="111" t="s">
        <v>101</v>
      </c>
      <c r="AF528" s="161" t="s">
        <v>1217</v>
      </c>
      <c r="AG528" s="161" t="s">
        <v>824</v>
      </c>
      <c r="AH528" s="146">
        <v>2400460.7999999998</v>
      </c>
      <c r="AI528" s="146">
        <v>2073110.57</v>
      </c>
      <c r="AJ528" s="139">
        <v>2212600.6</v>
      </c>
      <c r="AK528" s="146">
        <v>2154104.6</v>
      </c>
      <c r="AL528" s="146">
        <v>2265707.27</v>
      </c>
      <c r="AM528" s="139">
        <v>2265707.27</v>
      </c>
      <c r="AN528" s="146">
        <v>2400460.7999999998</v>
      </c>
      <c r="AO528" s="146">
        <v>2073110.57</v>
      </c>
      <c r="AP528" s="147">
        <v>2212600.6</v>
      </c>
      <c r="AQ528" s="147">
        <v>2154104.6</v>
      </c>
      <c r="AR528" s="147">
        <v>2265707.27</v>
      </c>
      <c r="AS528" s="139">
        <f>AM528</f>
        <v>2265707.27</v>
      </c>
      <c r="AT528" s="114"/>
    </row>
    <row r="529" spans="1:46" s="106" customFormat="1" ht="300" x14ac:dyDescent="0.3">
      <c r="A529" s="163" t="s">
        <v>859</v>
      </c>
      <c r="B529" s="161" t="s">
        <v>943</v>
      </c>
      <c r="C529" s="111"/>
      <c r="D529" s="111"/>
      <c r="E529" s="111"/>
      <c r="F529" s="111"/>
      <c r="G529" s="111"/>
      <c r="H529" s="111"/>
      <c r="I529" s="111"/>
      <c r="J529" s="111"/>
      <c r="K529" s="111"/>
      <c r="L529" s="111"/>
      <c r="M529" s="111"/>
      <c r="N529" s="111"/>
      <c r="O529" s="111"/>
      <c r="P529" s="111"/>
      <c r="Q529" s="111"/>
      <c r="R529" s="111"/>
      <c r="S529" s="111"/>
      <c r="T529" s="111"/>
      <c r="U529" s="111"/>
      <c r="V529" s="111"/>
      <c r="W529" s="111" t="s">
        <v>863</v>
      </c>
      <c r="X529" s="111" t="s">
        <v>945</v>
      </c>
      <c r="Y529" s="111" t="s">
        <v>865</v>
      </c>
      <c r="Z529" s="117" t="s">
        <v>92</v>
      </c>
      <c r="AA529" s="111" t="s">
        <v>68</v>
      </c>
      <c r="AB529" s="111" t="s">
        <v>80</v>
      </c>
      <c r="AC529" s="117" t="s">
        <v>105</v>
      </c>
      <c r="AD529" s="111" t="s">
        <v>68</v>
      </c>
      <c r="AE529" s="111" t="s">
        <v>106</v>
      </c>
      <c r="AF529" s="161" t="s">
        <v>74</v>
      </c>
      <c r="AG529" s="161" t="s">
        <v>74</v>
      </c>
      <c r="AH529" s="146">
        <v>0</v>
      </c>
      <c r="AI529" s="146">
        <v>2073110.57</v>
      </c>
      <c r="AJ529" s="140"/>
      <c r="AK529" s="146">
        <v>2154104.6</v>
      </c>
      <c r="AL529" s="146">
        <v>2265707.27</v>
      </c>
      <c r="AM529" s="140"/>
      <c r="AN529" s="146">
        <v>0</v>
      </c>
      <c r="AO529" s="146">
        <v>2073110.57</v>
      </c>
      <c r="AP529" s="148"/>
      <c r="AQ529" s="148"/>
      <c r="AR529" s="148"/>
      <c r="AS529" s="140"/>
      <c r="AT529" s="114"/>
    </row>
    <row r="530" spans="1:46" s="106" customFormat="1" ht="131.25" x14ac:dyDescent="0.3">
      <c r="A530" s="163" t="s">
        <v>859</v>
      </c>
      <c r="B530" s="161" t="s">
        <v>943</v>
      </c>
      <c r="C530" s="111"/>
      <c r="D530" s="111"/>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c r="AA530" s="111"/>
      <c r="AB530" s="111"/>
      <c r="AC530" s="111" t="s">
        <v>109</v>
      </c>
      <c r="AD530" s="111" t="s">
        <v>184</v>
      </c>
      <c r="AE530" s="111" t="s">
        <v>111</v>
      </c>
      <c r="AF530" s="161" t="s">
        <v>74</v>
      </c>
      <c r="AG530" s="161" t="s">
        <v>74</v>
      </c>
      <c r="AH530" s="146">
        <v>0</v>
      </c>
      <c r="AI530" s="146">
        <v>2073110.57</v>
      </c>
      <c r="AJ530" s="140"/>
      <c r="AK530" s="146">
        <v>2154104.6</v>
      </c>
      <c r="AL530" s="146">
        <v>2265707.27</v>
      </c>
      <c r="AM530" s="140"/>
      <c r="AN530" s="146">
        <v>0</v>
      </c>
      <c r="AO530" s="146">
        <v>2073110.57</v>
      </c>
      <c r="AP530" s="148"/>
      <c r="AQ530" s="148"/>
      <c r="AR530" s="148"/>
      <c r="AS530" s="140"/>
      <c r="AT530" s="114"/>
    </row>
    <row r="531" spans="1:46" s="106" customFormat="1" ht="206.25" x14ac:dyDescent="0.3">
      <c r="A531" s="163" t="s">
        <v>859</v>
      </c>
      <c r="B531" s="161" t="s">
        <v>943</v>
      </c>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c r="AA531" s="111"/>
      <c r="AB531" s="111"/>
      <c r="AC531" s="117" t="s">
        <v>118</v>
      </c>
      <c r="AD531" s="111" t="s">
        <v>119</v>
      </c>
      <c r="AE531" s="111" t="s">
        <v>120</v>
      </c>
      <c r="AF531" s="161" t="s">
        <v>74</v>
      </c>
      <c r="AG531" s="161" t="s">
        <v>74</v>
      </c>
      <c r="AH531" s="146">
        <v>0</v>
      </c>
      <c r="AI531" s="146">
        <v>2073110.57</v>
      </c>
      <c r="AJ531" s="140"/>
      <c r="AK531" s="146">
        <v>2154104.6</v>
      </c>
      <c r="AL531" s="146">
        <v>2265707.27</v>
      </c>
      <c r="AM531" s="140"/>
      <c r="AN531" s="146">
        <v>0</v>
      </c>
      <c r="AO531" s="146">
        <v>2073110.57</v>
      </c>
      <c r="AP531" s="148"/>
      <c r="AQ531" s="148"/>
      <c r="AR531" s="148"/>
      <c r="AS531" s="140"/>
      <c r="AT531" s="114"/>
    </row>
    <row r="532" spans="1:46" s="106" customFormat="1" ht="225" x14ac:dyDescent="0.3">
      <c r="A532" s="163" t="s">
        <v>859</v>
      </c>
      <c r="B532" s="161" t="s">
        <v>943</v>
      </c>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c r="AA532" s="111"/>
      <c r="AB532" s="111"/>
      <c r="AC532" s="117" t="s">
        <v>946</v>
      </c>
      <c r="AD532" s="111" t="s">
        <v>947</v>
      </c>
      <c r="AE532" s="111" t="s">
        <v>790</v>
      </c>
      <c r="AF532" s="161" t="s">
        <v>74</v>
      </c>
      <c r="AG532" s="161" t="s">
        <v>74</v>
      </c>
      <c r="AH532" s="146">
        <v>0</v>
      </c>
      <c r="AI532" s="146">
        <v>2073110.57</v>
      </c>
      <c r="AJ532" s="140"/>
      <c r="AK532" s="146">
        <v>2154104.6</v>
      </c>
      <c r="AL532" s="146">
        <v>2265707.27</v>
      </c>
      <c r="AM532" s="140"/>
      <c r="AN532" s="146">
        <v>0</v>
      </c>
      <c r="AO532" s="146">
        <v>2073110.57</v>
      </c>
      <c r="AP532" s="148"/>
      <c r="AQ532" s="148"/>
      <c r="AR532" s="148"/>
      <c r="AS532" s="140"/>
      <c r="AT532" s="114"/>
    </row>
    <row r="533" spans="1:46" s="106" customFormat="1" ht="150" x14ac:dyDescent="0.3">
      <c r="A533" s="163" t="s">
        <v>859</v>
      </c>
      <c r="B533" s="161" t="s">
        <v>943</v>
      </c>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c r="AA533" s="111"/>
      <c r="AB533" s="111"/>
      <c r="AC533" s="111" t="s">
        <v>123</v>
      </c>
      <c r="AD533" s="111" t="s">
        <v>119</v>
      </c>
      <c r="AE533" s="111" t="s">
        <v>124</v>
      </c>
      <c r="AF533" s="161" t="s">
        <v>74</v>
      </c>
      <c r="AG533" s="161" t="s">
        <v>74</v>
      </c>
      <c r="AH533" s="146">
        <v>0</v>
      </c>
      <c r="AI533" s="146">
        <v>2073110.57</v>
      </c>
      <c r="AJ533" s="140"/>
      <c r="AK533" s="146">
        <v>2154104.6</v>
      </c>
      <c r="AL533" s="146">
        <v>2265707.27</v>
      </c>
      <c r="AM533" s="140"/>
      <c r="AN533" s="146">
        <v>0</v>
      </c>
      <c r="AO533" s="146">
        <v>2073110.57</v>
      </c>
      <c r="AP533" s="148"/>
      <c r="AQ533" s="148"/>
      <c r="AR533" s="148"/>
      <c r="AS533" s="140"/>
      <c r="AT533" s="114"/>
    </row>
    <row r="534" spans="1:46" s="106" customFormat="1" ht="243.75" x14ac:dyDescent="0.3">
      <c r="A534" s="163" t="s">
        <v>859</v>
      </c>
      <c r="B534" s="161" t="s">
        <v>943</v>
      </c>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c r="AA534" s="111"/>
      <c r="AB534" s="111"/>
      <c r="AC534" s="117" t="s">
        <v>948</v>
      </c>
      <c r="AD534" s="111" t="s">
        <v>245</v>
      </c>
      <c r="AE534" s="111" t="s">
        <v>941</v>
      </c>
      <c r="AF534" s="161" t="s">
        <v>74</v>
      </c>
      <c r="AG534" s="161" t="s">
        <v>74</v>
      </c>
      <c r="AH534" s="146">
        <v>0</v>
      </c>
      <c r="AI534" s="146">
        <v>2073110.57</v>
      </c>
      <c r="AJ534" s="140"/>
      <c r="AK534" s="146">
        <v>2154104.6</v>
      </c>
      <c r="AL534" s="146">
        <v>2265707.27</v>
      </c>
      <c r="AM534" s="140"/>
      <c r="AN534" s="146">
        <v>0</v>
      </c>
      <c r="AO534" s="146">
        <v>2073110.57</v>
      </c>
      <c r="AP534" s="148"/>
      <c r="AQ534" s="148"/>
      <c r="AR534" s="148"/>
      <c r="AS534" s="140"/>
      <c r="AT534" s="114"/>
    </row>
    <row r="535" spans="1:46" s="106" customFormat="1" ht="131.25" x14ac:dyDescent="0.3">
      <c r="A535" s="163" t="s">
        <v>859</v>
      </c>
      <c r="B535" s="161" t="s">
        <v>943</v>
      </c>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t="s">
        <v>133</v>
      </c>
      <c r="AD535" s="111" t="s">
        <v>196</v>
      </c>
      <c r="AE535" s="111" t="s">
        <v>132</v>
      </c>
      <c r="AF535" s="161" t="s">
        <v>74</v>
      </c>
      <c r="AG535" s="161" t="s">
        <v>74</v>
      </c>
      <c r="AH535" s="146">
        <v>0</v>
      </c>
      <c r="AI535" s="146">
        <v>2073110.57</v>
      </c>
      <c r="AJ535" s="141"/>
      <c r="AK535" s="146">
        <v>2154104.6</v>
      </c>
      <c r="AL535" s="146">
        <v>2265707.27</v>
      </c>
      <c r="AM535" s="141"/>
      <c r="AN535" s="146">
        <v>0</v>
      </c>
      <c r="AO535" s="146">
        <v>2073110.57</v>
      </c>
      <c r="AP535" s="149"/>
      <c r="AQ535" s="149"/>
      <c r="AR535" s="149"/>
      <c r="AS535" s="141"/>
      <c r="AT535" s="114"/>
    </row>
    <row r="536" spans="1:46" s="106" customFormat="1" ht="375" x14ac:dyDescent="0.3">
      <c r="A536" s="162" t="s">
        <v>870</v>
      </c>
      <c r="B536" s="161" t="s">
        <v>949</v>
      </c>
      <c r="C536" s="111"/>
      <c r="D536" s="111"/>
      <c r="E536" s="111"/>
      <c r="F536" s="111"/>
      <c r="G536" s="111"/>
      <c r="H536" s="111"/>
      <c r="I536" s="111"/>
      <c r="J536" s="111"/>
      <c r="K536" s="111"/>
      <c r="L536" s="111"/>
      <c r="M536" s="111"/>
      <c r="N536" s="111"/>
      <c r="O536" s="111"/>
      <c r="P536" s="111"/>
      <c r="Q536" s="111"/>
      <c r="R536" s="111"/>
      <c r="S536" s="111"/>
      <c r="T536" s="111"/>
      <c r="U536" s="111"/>
      <c r="V536" s="111"/>
      <c r="W536" s="117" t="s">
        <v>872</v>
      </c>
      <c r="X536" s="111" t="s">
        <v>950</v>
      </c>
      <c r="Y536" s="111" t="s">
        <v>80</v>
      </c>
      <c r="Z536" s="117" t="s">
        <v>767</v>
      </c>
      <c r="AA536" s="111" t="s">
        <v>951</v>
      </c>
      <c r="AB536" s="111" t="s">
        <v>769</v>
      </c>
      <c r="AC536" s="117" t="s">
        <v>952</v>
      </c>
      <c r="AD536" s="111" t="s">
        <v>245</v>
      </c>
      <c r="AE536" s="111" t="s">
        <v>941</v>
      </c>
      <c r="AF536" s="161" t="s">
        <v>401</v>
      </c>
      <c r="AG536" s="161" t="s">
        <v>1384</v>
      </c>
      <c r="AH536" s="146">
        <v>249099</v>
      </c>
      <c r="AI536" s="146">
        <v>191095.18</v>
      </c>
      <c r="AJ536" s="139">
        <v>246099</v>
      </c>
      <c r="AK536" s="146">
        <v>246099</v>
      </c>
      <c r="AL536" s="146">
        <v>246099</v>
      </c>
      <c r="AM536" s="139">
        <v>246099</v>
      </c>
      <c r="AN536" s="146">
        <v>246099</v>
      </c>
      <c r="AO536" s="146">
        <v>191095.18</v>
      </c>
      <c r="AP536" s="147">
        <v>246099</v>
      </c>
      <c r="AQ536" s="147">
        <v>246099</v>
      </c>
      <c r="AR536" s="147">
        <v>246099</v>
      </c>
      <c r="AS536" s="139">
        <f>AM536</f>
        <v>246099</v>
      </c>
      <c r="AT536" s="114"/>
    </row>
    <row r="537" spans="1:46" s="106" customFormat="1" ht="131.25" x14ac:dyDescent="0.3">
      <c r="A537" s="162" t="s">
        <v>870</v>
      </c>
      <c r="B537" s="161" t="s">
        <v>949</v>
      </c>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t="s">
        <v>823</v>
      </c>
      <c r="AD537" s="111" t="s">
        <v>196</v>
      </c>
      <c r="AE537" s="111" t="s">
        <v>69</v>
      </c>
      <c r="AF537" s="161" t="s">
        <v>74</v>
      </c>
      <c r="AG537" s="161" t="s">
        <v>74</v>
      </c>
      <c r="AH537" s="146">
        <v>0</v>
      </c>
      <c r="AI537" s="146">
        <v>191095.18</v>
      </c>
      <c r="AJ537" s="141"/>
      <c r="AK537" s="146">
        <v>246099</v>
      </c>
      <c r="AL537" s="146">
        <v>246099</v>
      </c>
      <c r="AM537" s="141"/>
      <c r="AN537" s="146">
        <v>0</v>
      </c>
      <c r="AO537" s="146">
        <v>191095.18</v>
      </c>
      <c r="AP537" s="149"/>
      <c r="AQ537" s="149"/>
      <c r="AR537" s="149"/>
      <c r="AS537" s="141"/>
      <c r="AT537" s="114"/>
    </row>
    <row r="538" spans="1:46" s="106" customFormat="1" ht="375" x14ac:dyDescent="0.3">
      <c r="A538" s="162" t="s">
        <v>881</v>
      </c>
      <c r="B538" s="161" t="s">
        <v>953</v>
      </c>
      <c r="C538" s="111"/>
      <c r="D538" s="111"/>
      <c r="E538" s="111"/>
      <c r="F538" s="111"/>
      <c r="G538" s="111"/>
      <c r="H538" s="111"/>
      <c r="I538" s="111"/>
      <c r="J538" s="111"/>
      <c r="K538" s="111"/>
      <c r="L538" s="111"/>
      <c r="M538" s="111"/>
      <c r="N538" s="111"/>
      <c r="O538" s="111"/>
      <c r="P538" s="111"/>
      <c r="Q538" s="111"/>
      <c r="R538" s="111"/>
      <c r="S538" s="111"/>
      <c r="T538" s="111"/>
      <c r="U538" s="111"/>
      <c r="V538" s="111"/>
      <c r="W538" s="117" t="s">
        <v>883</v>
      </c>
      <c r="X538" s="111" t="s">
        <v>954</v>
      </c>
      <c r="Y538" s="111" t="s">
        <v>851</v>
      </c>
      <c r="Z538" s="117" t="s">
        <v>767</v>
      </c>
      <c r="AA538" s="111" t="s">
        <v>934</v>
      </c>
      <c r="AB538" s="111" t="s">
        <v>769</v>
      </c>
      <c r="AC538" s="117" t="s">
        <v>955</v>
      </c>
      <c r="AD538" s="111" t="s">
        <v>245</v>
      </c>
      <c r="AE538" s="111" t="s">
        <v>941</v>
      </c>
      <c r="AF538" s="161" t="s">
        <v>1228</v>
      </c>
      <c r="AG538" s="161" t="s">
        <v>592</v>
      </c>
      <c r="AH538" s="146">
        <v>22144</v>
      </c>
      <c r="AI538" s="146">
        <v>15804.24</v>
      </c>
      <c r="AJ538" s="139">
        <v>22144</v>
      </c>
      <c r="AK538" s="146">
        <v>22144</v>
      </c>
      <c r="AL538" s="146">
        <v>22144</v>
      </c>
      <c r="AM538" s="139">
        <v>22144</v>
      </c>
      <c r="AN538" s="146">
        <v>22144</v>
      </c>
      <c r="AO538" s="146">
        <v>15804.24</v>
      </c>
      <c r="AP538" s="147">
        <v>22144</v>
      </c>
      <c r="AQ538" s="147">
        <v>22144</v>
      </c>
      <c r="AR538" s="147">
        <v>22144</v>
      </c>
      <c r="AS538" s="139">
        <f>AM538</f>
        <v>22144</v>
      </c>
      <c r="AT538" s="114"/>
    </row>
    <row r="539" spans="1:46" s="106" customFormat="1" ht="112.5" x14ac:dyDescent="0.3">
      <c r="A539" s="162" t="s">
        <v>881</v>
      </c>
      <c r="B539" s="161" t="s">
        <v>953</v>
      </c>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c r="AA539" s="111"/>
      <c r="AB539" s="111"/>
      <c r="AC539" s="111" t="s">
        <v>331</v>
      </c>
      <c r="AD539" s="111" t="s">
        <v>68</v>
      </c>
      <c r="AE539" s="111" t="s">
        <v>332</v>
      </c>
      <c r="AF539" s="161" t="s">
        <v>74</v>
      </c>
      <c r="AG539" s="161" t="s">
        <v>74</v>
      </c>
      <c r="AH539" s="146">
        <v>0</v>
      </c>
      <c r="AI539" s="146">
        <v>15804.24</v>
      </c>
      <c r="AJ539" s="141"/>
      <c r="AK539" s="146">
        <v>22144</v>
      </c>
      <c r="AL539" s="146">
        <v>22144</v>
      </c>
      <c r="AM539" s="141"/>
      <c r="AN539" s="146">
        <v>0</v>
      </c>
      <c r="AO539" s="146">
        <v>15804.24</v>
      </c>
      <c r="AP539" s="149"/>
      <c r="AQ539" s="149"/>
      <c r="AR539" s="149"/>
      <c r="AS539" s="140"/>
      <c r="AT539" s="114"/>
    </row>
    <row r="540" spans="1:46" s="106" customFormat="1" ht="262.5" x14ac:dyDescent="0.3">
      <c r="A540" s="163" t="s">
        <v>887</v>
      </c>
      <c r="B540" s="161" t="s">
        <v>956</v>
      </c>
      <c r="C540" s="111" t="s">
        <v>64</v>
      </c>
      <c r="D540" s="111" t="s">
        <v>957</v>
      </c>
      <c r="E540" s="111" t="s">
        <v>66</v>
      </c>
      <c r="F540" s="111"/>
      <c r="G540" s="111"/>
      <c r="H540" s="111"/>
      <c r="I540" s="111"/>
      <c r="J540" s="111"/>
      <c r="K540" s="111"/>
      <c r="L540" s="111"/>
      <c r="M540" s="111"/>
      <c r="N540" s="111"/>
      <c r="O540" s="111"/>
      <c r="P540" s="111"/>
      <c r="Q540" s="111"/>
      <c r="R540" s="111"/>
      <c r="S540" s="111"/>
      <c r="T540" s="111"/>
      <c r="U540" s="111"/>
      <c r="V540" s="111"/>
      <c r="W540" s="111" t="s">
        <v>892</v>
      </c>
      <c r="X540" s="111" t="s">
        <v>958</v>
      </c>
      <c r="Y540" s="111" t="s">
        <v>894</v>
      </c>
      <c r="Z540" s="111" t="s">
        <v>896</v>
      </c>
      <c r="AA540" s="111" t="s">
        <v>79</v>
      </c>
      <c r="AB540" s="111" t="s">
        <v>898</v>
      </c>
      <c r="AC540" s="117" t="s">
        <v>959</v>
      </c>
      <c r="AD540" s="111" t="s">
        <v>68</v>
      </c>
      <c r="AE540" s="111" t="s">
        <v>960</v>
      </c>
      <c r="AF540" s="161" t="s">
        <v>1228</v>
      </c>
      <c r="AG540" s="161" t="s">
        <v>1232</v>
      </c>
      <c r="AH540" s="146">
        <v>8127837.8600000003</v>
      </c>
      <c r="AI540" s="146">
        <v>7923925.8399999999</v>
      </c>
      <c r="AJ540" s="139">
        <v>5405985.2400000002</v>
      </c>
      <c r="AK540" s="146">
        <v>7648560.4900000002</v>
      </c>
      <c r="AL540" s="146">
        <v>7841154.25</v>
      </c>
      <c r="AM540" s="139">
        <v>7841567.8200000003</v>
      </c>
      <c r="AN540" s="146">
        <v>8127837.8600000003</v>
      </c>
      <c r="AO540" s="146">
        <v>7923925.8399999999</v>
      </c>
      <c r="AP540" s="147">
        <v>5405985.2400000002</v>
      </c>
      <c r="AQ540" s="147">
        <v>7648560.4900000002</v>
      </c>
      <c r="AR540" s="147">
        <v>7841154.25</v>
      </c>
      <c r="AS540" s="140">
        <f>AM540</f>
        <v>7841567.8200000003</v>
      </c>
      <c r="AT540" s="114"/>
    </row>
    <row r="541" spans="1:46" s="106" customFormat="1" ht="75" x14ac:dyDescent="0.3">
      <c r="A541" s="163" t="s">
        <v>887</v>
      </c>
      <c r="B541" s="161" t="s">
        <v>956</v>
      </c>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c r="AA541" s="111"/>
      <c r="AB541" s="111"/>
      <c r="AC541" s="111" t="s">
        <v>186</v>
      </c>
      <c r="AD541" s="111" t="s">
        <v>895</v>
      </c>
      <c r="AE541" s="111" t="s">
        <v>188</v>
      </c>
      <c r="AF541" s="161" t="s">
        <v>74</v>
      </c>
      <c r="AG541" s="161" t="s">
        <v>74</v>
      </c>
      <c r="AH541" s="146">
        <v>0</v>
      </c>
      <c r="AI541" s="146">
        <v>7923925.8399999999</v>
      </c>
      <c r="AJ541" s="140"/>
      <c r="AK541" s="146">
        <v>7778197.1100000003</v>
      </c>
      <c r="AL541" s="146">
        <v>7841154.25</v>
      </c>
      <c r="AM541" s="140"/>
      <c r="AN541" s="146">
        <v>0</v>
      </c>
      <c r="AO541" s="146">
        <v>7923925.8399999999</v>
      </c>
      <c r="AP541" s="148"/>
      <c r="AQ541" s="148"/>
      <c r="AR541" s="148"/>
      <c r="AS541" s="140"/>
      <c r="AT541" s="114"/>
    </row>
    <row r="542" spans="1:46" s="106" customFormat="1" ht="75" x14ac:dyDescent="0.3">
      <c r="A542" s="163" t="s">
        <v>887</v>
      </c>
      <c r="B542" s="161" t="s">
        <v>956</v>
      </c>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c r="AA542" s="111"/>
      <c r="AB542" s="111"/>
      <c r="AC542" s="111" t="s">
        <v>189</v>
      </c>
      <c r="AD542" s="111" t="s">
        <v>899</v>
      </c>
      <c r="AE542" s="111" t="s">
        <v>191</v>
      </c>
      <c r="AF542" s="161" t="s">
        <v>74</v>
      </c>
      <c r="AG542" s="161" t="s">
        <v>74</v>
      </c>
      <c r="AH542" s="146">
        <v>0</v>
      </c>
      <c r="AI542" s="146">
        <v>7923925.8399999999</v>
      </c>
      <c r="AJ542" s="140"/>
      <c r="AK542" s="146">
        <v>7778197.1100000003</v>
      </c>
      <c r="AL542" s="146">
        <v>7841154.25</v>
      </c>
      <c r="AM542" s="140"/>
      <c r="AN542" s="146">
        <v>0</v>
      </c>
      <c r="AO542" s="146">
        <v>7923925.8399999999</v>
      </c>
      <c r="AP542" s="148"/>
      <c r="AQ542" s="148"/>
      <c r="AR542" s="148"/>
      <c r="AS542" s="140"/>
      <c r="AT542" s="114"/>
    </row>
    <row r="543" spans="1:46" s="106" customFormat="1" ht="131.25" x14ac:dyDescent="0.3">
      <c r="A543" s="163" t="s">
        <v>887</v>
      </c>
      <c r="B543" s="161" t="s">
        <v>956</v>
      </c>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c r="AA543" s="111"/>
      <c r="AB543" s="111"/>
      <c r="AC543" s="111" t="s">
        <v>900</v>
      </c>
      <c r="AD543" s="111" t="s">
        <v>165</v>
      </c>
      <c r="AE543" s="111" t="s">
        <v>901</v>
      </c>
      <c r="AF543" s="161" t="s">
        <v>74</v>
      </c>
      <c r="AG543" s="161" t="s">
        <v>74</v>
      </c>
      <c r="AH543" s="146">
        <v>0</v>
      </c>
      <c r="AI543" s="146">
        <v>7923925.8399999999</v>
      </c>
      <c r="AJ543" s="140"/>
      <c r="AK543" s="146">
        <v>7778197.1100000003</v>
      </c>
      <c r="AL543" s="146">
        <v>7841154.25</v>
      </c>
      <c r="AM543" s="140"/>
      <c r="AN543" s="146">
        <v>0</v>
      </c>
      <c r="AO543" s="146">
        <v>7923925.8399999999</v>
      </c>
      <c r="AP543" s="148"/>
      <c r="AQ543" s="148"/>
      <c r="AR543" s="148"/>
      <c r="AS543" s="140"/>
      <c r="AT543" s="114"/>
    </row>
    <row r="544" spans="1:46" s="106" customFormat="1" ht="112.5" x14ac:dyDescent="0.3">
      <c r="A544" s="163" t="s">
        <v>887</v>
      </c>
      <c r="B544" s="161" t="s">
        <v>956</v>
      </c>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c r="AA544" s="111"/>
      <c r="AB544" s="111"/>
      <c r="AC544" s="111" t="s">
        <v>167</v>
      </c>
      <c r="AD544" s="111" t="s">
        <v>68</v>
      </c>
      <c r="AE544" s="111" t="s">
        <v>132</v>
      </c>
      <c r="AF544" s="161" t="s">
        <v>74</v>
      </c>
      <c r="AG544" s="161" t="s">
        <v>74</v>
      </c>
      <c r="AH544" s="146">
        <v>0</v>
      </c>
      <c r="AI544" s="146">
        <v>7923925.8399999999</v>
      </c>
      <c r="AJ544" s="141"/>
      <c r="AK544" s="146">
        <v>7778197.1100000003</v>
      </c>
      <c r="AL544" s="146">
        <v>7841154.25</v>
      </c>
      <c r="AM544" s="141"/>
      <c r="AN544" s="146">
        <v>0</v>
      </c>
      <c r="AO544" s="146">
        <v>7923925.8399999999</v>
      </c>
      <c r="AP544" s="149"/>
      <c r="AQ544" s="149"/>
      <c r="AR544" s="149"/>
      <c r="AS544" s="141"/>
      <c r="AT544" s="114"/>
    </row>
    <row r="545" spans="1:46" s="106" customFormat="1" ht="409.5" x14ac:dyDescent="0.3">
      <c r="A545" s="163" t="s">
        <v>961</v>
      </c>
      <c r="B545" s="161" t="s">
        <v>962</v>
      </c>
      <c r="C545" s="111" t="s">
        <v>64</v>
      </c>
      <c r="D545" s="111" t="s">
        <v>776</v>
      </c>
      <c r="E545" s="111" t="s">
        <v>66</v>
      </c>
      <c r="F545" s="111"/>
      <c r="G545" s="111"/>
      <c r="H545" s="111"/>
      <c r="I545" s="111"/>
      <c r="J545" s="111"/>
      <c r="K545" s="111"/>
      <c r="L545" s="111"/>
      <c r="M545" s="111"/>
      <c r="N545" s="111"/>
      <c r="O545" s="111"/>
      <c r="P545" s="111"/>
      <c r="Q545" s="111"/>
      <c r="R545" s="111"/>
      <c r="S545" s="111"/>
      <c r="T545" s="111"/>
      <c r="U545" s="111"/>
      <c r="V545" s="111"/>
      <c r="W545" s="117" t="s">
        <v>922</v>
      </c>
      <c r="X545" s="111" t="s">
        <v>963</v>
      </c>
      <c r="Y545" s="111" t="s">
        <v>96</v>
      </c>
      <c r="Z545" s="117" t="s">
        <v>924</v>
      </c>
      <c r="AA545" s="111" t="s">
        <v>964</v>
      </c>
      <c r="AB545" s="111" t="s">
        <v>925</v>
      </c>
      <c r="AC545" s="117" t="s">
        <v>927</v>
      </c>
      <c r="AD545" s="111" t="s">
        <v>68</v>
      </c>
      <c r="AE545" s="111" t="s">
        <v>928</v>
      </c>
      <c r="AF545" s="161" t="s">
        <v>1248</v>
      </c>
      <c r="AG545" s="161" t="s">
        <v>1248</v>
      </c>
      <c r="AH545" s="146">
        <v>0</v>
      </c>
      <c r="AI545" s="146">
        <v>0</v>
      </c>
      <c r="AJ545" s="139">
        <v>6060962.0999999996</v>
      </c>
      <c r="AK545" s="146">
        <v>0</v>
      </c>
      <c r="AL545" s="146">
        <v>0</v>
      </c>
      <c r="AM545" s="139">
        <v>0</v>
      </c>
      <c r="AN545" s="146">
        <v>0</v>
      </c>
      <c r="AO545" s="146">
        <v>0</v>
      </c>
      <c r="AP545" s="147">
        <v>6060962.0999999996</v>
      </c>
      <c r="AQ545" s="147">
        <v>0</v>
      </c>
      <c r="AR545" s="147">
        <v>0</v>
      </c>
      <c r="AS545" s="139">
        <v>0</v>
      </c>
      <c r="AT545" s="114"/>
    </row>
    <row r="546" spans="1:46" s="106" customFormat="1" ht="112.5" x14ac:dyDescent="0.3">
      <c r="A546" s="163" t="s">
        <v>961</v>
      </c>
      <c r="B546" s="161" t="s">
        <v>962</v>
      </c>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c r="AA546" s="111"/>
      <c r="AB546" s="111"/>
      <c r="AC546" s="111" t="s">
        <v>262</v>
      </c>
      <c r="AD546" s="111" t="s">
        <v>68</v>
      </c>
      <c r="AE546" s="111" t="s">
        <v>263</v>
      </c>
      <c r="AF546" s="161" t="s">
        <v>74</v>
      </c>
      <c r="AG546" s="161" t="s">
        <v>74</v>
      </c>
      <c r="AH546" s="146">
        <v>0</v>
      </c>
      <c r="AI546" s="146">
        <v>0</v>
      </c>
      <c r="AJ546" s="141"/>
      <c r="AK546" s="146">
        <v>0</v>
      </c>
      <c r="AL546" s="146">
        <v>0</v>
      </c>
      <c r="AM546" s="141"/>
      <c r="AN546" s="146">
        <v>0</v>
      </c>
      <c r="AO546" s="146">
        <v>0</v>
      </c>
      <c r="AP546" s="149"/>
      <c r="AQ546" s="149"/>
      <c r="AR546" s="149"/>
      <c r="AS546" s="141"/>
      <c r="AT546" s="114"/>
    </row>
    <row r="547" spans="1:46" s="106" customFormat="1" ht="56.25" x14ac:dyDescent="0.3">
      <c r="A547" s="110" t="s">
        <v>965</v>
      </c>
      <c r="B547" s="111" t="s">
        <v>966</v>
      </c>
      <c r="C547" s="111" t="s">
        <v>59</v>
      </c>
      <c r="D547" s="111" t="s">
        <v>59</v>
      </c>
      <c r="E547" s="111" t="s">
        <v>59</v>
      </c>
      <c r="F547" s="111" t="s">
        <v>59</v>
      </c>
      <c r="G547" s="111" t="s">
        <v>59</v>
      </c>
      <c r="H547" s="111" t="s">
        <v>59</v>
      </c>
      <c r="I547" s="111" t="s">
        <v>59</v>
      </c>
      <c r="J547" s="111" t="s">
        <v>59</v>
      </c>
      <c r="K547" s="111" t="s">
        <v>59</v>
      </c>
      <c r="L547" s="111" t="s">
        <v>59</v>
      </c>
      <c r="M547" s="111" t="s">
        <v>59</v>
      </c>
      <c r="N547" s="111" t="s">
        <v>59</v>
      </c>
      <c r="O547" s="111" t="s">
        <v>59</v>
      </c>
      <c r="P547" s="111" t="s">
        <v>59</v>
      </c>
      <c r="Q547" s="111" t="s">
        <v>59</v>
      </c>
      <c r="R547" s="111" t="s">
        <v>59</v>
      </c>
      <c r="S547" s="111" t="s">
        <v>59</v>
      </c>
      <c r="T547" s="111" t="s">
        <v>59</v>
      </c>
      <c r="U547" s="111" t="s">
        <v>59</v>
      </c>
      <c r="V547" s="111" t="s">
        <v>59</v>
      </c>
      <c r="W547" s="111" t="s">
        <v>59</v>
      </c>
      <c r="X547" s="111" t="s">
        <v>59</v>
      </c>
      <c r="Y547" s="111" t="s">
        <v>59</v>
      </c>
      <c r="Z547" s="111" t="s">
        <v>59</v>
      </c>
      <c r="AA547" s="111" t="s">
        <v>59</v>
      </c>
      <c r="AB547" s="111" t="s">
        <v>59</v>
      </c>
      <c r="AC547" s="111" t="s">
        <v>59</v>
      </c>
      <c r="AD547" s="111" t="s">
        <v>59</v>
      </c>
      <c r="AE547" s="111" t="s">
        <v>59</v>
      </c>
      <c r="AF547" s="111" t="s">
        <v>59</v>
      </c>
      <c r="AG547" s="111" t="s">
        <v>59</v>
      </c>
      <c r="AH547" s="112">
        <v>22013984352.540001</v>
      </c>
      <c r="AI547" s="112">
        <v>21382331610.790001</v>
      </c>
      <c r="AJ547" s="112">
        <v>23364641334.880001</v>
      </c>
      <c r="AK547" s="112">
        <v>23470108038.669998</v>
      </c>
      <c r="AL547" s="112">
        <v>25647098455.779999</v>
      </c>
      <c r="AM547" s="112">
        <v>20610828405.93</v>
      </c>
      <c r="AN547" s="112">
        <v>20546710564.290001</v>
      </c>
      <c r="AO547" s="112">
        <v>20085219081.34</v>
      </c>
      <c r="AP547" s="113">
        <v>21787923080.470001</v>
      </c>
      <c r="AQ547" s="113">
        <v>20934805675.409996</v>
      </c>
      <c r="AR547" s="113">
        <v>23525560628.279999</v>
      </c>
      <c r="AS547" s="112">
        <v>20113050857</v>
      </c>
      <c r="AT547" s="114"/>
    </row>
    <row r="548" spans="1:46" ht="16.5" x14ac:dyDescent="0.25"/>
    <row r="549" spans="1:46" ht="16.5" x14ac:dyDescent="0.25">
      <c r="A549" s="102"/>
    </row>
    <row r="550" spans="1:46" ht="13.7" customHeight="1" x14ac:dyDescent="0.25">
      <c r="A550" s="102" t="s">
        <v>48</v>
      </c>
    </row>
  </sheetData>
  <autoFilter ref="A16:AR547">
    <filterColumn colId="31" showButton="0"/>
  </autoFilter>
  <mergeCells count="1144">
    <mergeCell ref="AS140:AS147"/>
    <mergeCell ref="AS148:AS163"/>
    <mergeCell ref="AS164:AS169"/>
    <mergeCell ref="AP2:AR2"/>
    <mergeCell ref="AP1:AR1"/>
    <mergeCell ref="C12:V12"/>
    <mergeCell ref="A4:AR4"/>
    <mergeCell ref="A6:AR6"/>
    <mergeCell ref="A11:A15"/>
    <mergeCell ref="B11:B15"/>
    <mergeCell ref="AN13:AO13"/>
    <mergeCell ref="AP14:AP15"/>
    <mergeCell ref="AN12:AO12"/>
    <mergeCell ref="AR14:AR15"/>
    <mergeCell ref="AO14:AO15"/>
    <mergeCell ref="A100:A125"/>
    <mergeCell ref="B100:B125"/>
    <mergeCell ref="AH100:AH125"/>
    <mergeCell ref="AI100:AI125"/>
    <mergeCell ref="AJ100:AJ125"/>
    <mergeCell ref="AK100:AK125"/>
    <mergeCell ref="AL100:AL125"/>
    <mergeCell ref="AN100:AN125"/>
    <mergeCell ref="AO100:AO125"/>
    <mergeCell ref="AP100:AP125"/>
    <mergeCell ref="AQ100:AQ125"/>
    <mergeCell ref="AR100:AR125"/>
    <mergeCell ref="AI14:AI15"/>
    <mergeCell ref="Q14:Q15"/>
    <mergeCell ref="M13:P13"/>
    <mergeCell ref="AL12:AM12"/>
    <mergeCell ref="AM14:AM15"/>
    <mergeCell ref="R14:R15"/>
    <mergeCell ref="S14:S15"/>
    <mergeCell ref="AQ14:AQ15"/>
    <mergeCell ref="AN14:AN15"/>
    <mergeCell ref="H14:H15"/>
    <mergeCell ref="I14:I15"/>
    <mergeCell ref="J14:J15"/>
    <mergeCell ref="T14:T15"/>
    <mergeCell ref="AK14:AK15"/>
    <mergeCell ref="U14:U15"/>
    <mergeCell ref="V14:V15"/>
    <mergeCell ref="W14:W15"/>
    <mergeCell ref="X14:X15"/>
    <mergeCell ref="Z13:AB13"/>
    <mergeCell ref="Z14:Z15"/>
    <mergeCell ref="AA14:AA15"/>
    <mergeCell ref="AB14:AB15"/>
    <mergeCell ref="AD14:AD15"/>
    <mergeCell ref="AE14:AE15"/>
    <mergeCell ref="AF14:AF15"/>
    <mergeCell ref="AG14:AG15"/>
    <mergeCell ref="AF11:AG13"/>
    <mergeCell ref="W12:AB12"/>
    <mergeCell ref="AC12:AE13"/>
    <mergeCell ref="Y14:Y15"/>
    <mergeCell ref="C11:AE11"/>
    <mergeCell ref="AH11:AL11"/>
    <mergeCell ref="AH12:AI12"/>
    <mergeCell ref="AH13:AI13"/>
    <mergeCell ref="W13:Y13"/>
    <mergeCell ref="AL14:AL15"/>
    <mergeCell ref="AJ14:AJ15"/>
    <mergeCell ref="AH14:AH15"/>
    <mergeCell ref="L14:L15"/>
    <mergeCell ref="M14:M15"/>
    <mergeCell ref="N14:N15"/>
    <mergeCell ref="O14:O15"/>
    <mergeCell ref="P14:P15"/>
    <mergeCell ref="Q13:S13"/>
    <mergeCell ref="T13:V13"/>
    <mergeCell ref="AC14:AC15"/>
    <mergeCell ref="C13:E13"/>
    <mergeCell ref="F13:I13"/>
    <mergeCell ref="J13:L13"/>
    <mergeCell ref="K14:K15"/>
    <mergeCell ref="C14:C15"/>
    <mergeCell ref="D14:D15"/>
    <mergeCell ref="E14:E15"/>
    <mergeCell ref="F14:F15"/>
    <mergeCell ref="G14:G15"/>
    <mergeCell ref="A352:A353"/>
    <mergeCell ref="A240:A243"/>
    <mergeCell ref="AL421:AL423"/>
    <mergeCell ref="A382:A383"/>
    <mergeCell ref="AO444:AO445"/>
    <mergeCell ref="AJ444:AJ445"/>
    <mergeCell ref="AO170:AO176"/>
    <mergeCell ref="AK244:AK246"/>
    <mergeCell ref="B444:B445"/>
    <mergeCell ref="AF16:AG16"/>
    <mergeCell ref="AO126:AO132"/>
    <mergeCell ref="AN164:AN169"/>
    <mergeCell ref="AF21:AF25"/>
    <mergeCell ref="AI41:AI55"/>
    <mergeCell ref="AH21:AH25"/>
    <mergeCell ref="AK133:AK139"/>
    <mergeCell ref="AK56:AK69"/>
    <mergeCell ref="AO70:AO91"/>
    <mergeCell ref="AJ295:AJ296"/>
    <mergeCell ref="B429:B431"/>
    <mergeCell ref="A421:A423"/>
    <mergeCell ref="A97:A99"/>
    <mergeCell ref="A126:A132"/>
    <mergeCell ref="A262:A268"/>
    <mergeCell ref="A299:A324"/>
    <mergeCell ref="B354:B355"/>
    <mergeCell ref="A436:A441"/>
    <mergeCell ref="A177:A193"/>
    <mergeCell ref="A194:A201"/>
    <mergeCell ref="A442:A443"/>
    <mergeCell ref="AF41:AF55"/>
    <mergeCell ref="AF202:AF208"/>
    <mergeCell ref="AF506:AF510"/>
    <mergeCell ref="AO97:AO99"/>
    <mergeCell ref="AJ386:AJ413"/>
    <mergeCell ref="AO528:AO535"/>
    <mergeCell ref="AO536:AO537"/>
    <mergeCell ref="AG526:AG527"/>
    <mergeCell ref="AO538:AO539"/>
    <mergeCell ref="AK536:AK537"/>
    <mergeCell ref="AK545:AK546"/>
    <mergeCell ref="AH536:AH537"/>
    <mergeCell ref="AK540:AK544"/>
    <mergeCell ref="AH528:AH535"/>
    <mergeCell ref="AK511:AK512"/>
    <mergeCell ref="AJ540:AJ544"/>
    <mergeCell ref="AF356:AF371"/>
    <mergeCell ref="AH463:AH474"/>
    <mergeCell ref="AF513:AF517"/>
    <mergeCell ref="AH424:AH425"/>
    <mergeCell ref="AF269:AF278"/>
    <mergeCell ref="AG240:AG243"/>
    <mergeCell ref="AF279:AF294"/>
    <mergeCell ref="AL489:AL491"/>
    <mergeCell ref="AN325:AN333"/>
    <mergeCell ref="AN140:AN147"/>
    <mergeCell ref="AK498:AK502"/>
    <mergeCell ref="AH170:AH176"/>
    <mergeCell ref="AK209:AK210"/>
    <mergeCell ref="AL209:AL210"/>
    <mergeCell ref="AN269:AN278"/>
    <mergeCell ref="AK97:AK99"/>
    <mergeCell ref="AK372:AK374"/>
    <mergeCell ref="AO520:AO525"/>
    <mergeCell ref="A481:A488"/>
    <mergeCell ref="A461:A462"/>
    <mergeCell ref="A444:A445"/>
    <mergeCell ref="AG97:AG99"/>
    <mergeCell ref="AH446:AH447"/>
    <mergeCell ref="B140:B147"/>
    <mergeCell ref="AL436:AL441"/>
    <mergeCell ref="A350:A351"/>
    <mergeCell ref="B21:B25"/>
    <mergeCell ref="AJ414:AJ418"/>
    <mergeCell ref="AH41:AH55"/>
    <mergeCell ref="AP444:AP445"/>
    <mergeCell ref="AG489:AG491"/>
    <mergeCell ref="AF133:AF139"/>
    <mergeCell ref="AL56:AL69"/>
    <mergeCell ref="AH202:AH208"/>
    <mergeCell ref="AK194:AK201"/>
    <mergeCell ref="B279:B294"/>
    <mergeCell ref="AG444:AG445"/>
    <mergeCell ref="AP489:AP491"/>
    <mergeCell ref="B386:B413"/>
    <mergeCell ref="B70:B91"/>
    <mergeCell ref="AP481:AP488"/>
    <mergeCell ref="AN21:AN25"/>
    <mergeCell ref="B95:B96"/>
    <mergeCell ref="AO382:AO383"/>
    <mergeCell ref="AO352:AO353"/>
    <mergeCell ref="AF325:AF333"/>
    <mergeCell ref="B356:B371"/>
    <mergeCell ref="AP461:AP462"/>
    <mergeCell ref="AH26:AH40"/>
    <mergeCell ref="AF26:AF40"/>
    <mergeCell ref="AP545:AP546"/>
    <mergeCell ref="AO540:AO544"/>
    <mergeCell ref="B244:B246"/>
    <mergeCell ref="AO545:AO546"/>
    <mergeCell ref="AH352:AH353"/>
    <mergeCell ref="AL325:AL333"/>
    <mergeCell ref="AJ269:AJ278"/>
    <mergeCell ref="B372:B374"/>
    <mergeCell ref="AL140:AL147"/>
    <mergeCell ref="AF429:AF431"/>
    <mergeCell ref="AP536:AP537"/>
    <mergeCell ref="AJ164:AJ169"/>
    <mergeCell ref="B520:B525"/>
    <mergeCell ref="AK126:AK132"/>
    <mergeCell ref="B446:B447"/>
    <mergeCell ref="B414:B418"/>
    <mergeCell ref="AJ354:AJ355"/>
    <mergeCell ref="B247:B261"/>
    <mergeCell ref="AG461:AG462"/>
    <mergeCell ref="AL475:AL480"/>
    <mergeCell ref="AJ520:AJ525"/>
    <mergeCell ref="B334:B349"/>
    <mergeCell ref="B511:B512"/>
    <mergeCell ref="B498:B502"/>
    <mergeCell ref="AP540:AP544"/>
    <mergeCell ref="AK528:AK535"/>
    <mergeCell ref="AP538:AP539"/>
    <mergeCell ref="AK492:AK497"/>
    <mergeCell ref="AJ424:AJ425"/>
    <mergeCell ref="AN426:AN428"/>
    <mergeCell ref="AI426:AI428"/>
    <mergeCell ref="AN350:AN351"/>
    <mergeCell ref="AL498:AL502"/>
    <mergeCell ref="AL194:AL201"/>
    <mergeCell ref="AK503:AK505"/>
    <mergeCell ref="AL481:AL488"/>
    <mergeCell ref="AG442:AG443"/>
    <mergeCell ref="AF372:AF374"/>
    <mergeCell ref="AF194:AF201"/>
    <mergeCell ref="AG325:AG333"/>
    <mergeCell ref="AG177:AG193"/>
    <mergeCell ref="AF247:AF261"/>
    <mergeCell ref="AI133:AI139"/>
    <mergeCell ref="AJ70:AJ91"/>
    <mergeCell ref="AK211:AK239"/>
    <mergeCell ref="AL211:AL239"/>
    <mergeCell ref="AG211:AG239"/>
    <mergeCell ref="AG503:AG505"/>
    <mergeCell ref="AL350:AL351"/>
    <mergeCell ref="AI453:AI460"/>
    <mergeCell ref="AF453:AF460"/>
    <mergeCell ref="AG386:AG413"/>
    <mergeCell ref="AF379:AF381"/>
    <mergeCell ref="AJ446:AJ447"/>
    <mergeCell ref="AI498:AI502"/>
    <mergeCell ref="AG492:AG497"/>
    <mergeCell ref="AG70:AG91"/>
    <mergeCell ref="AJ92:AJ94"/>
    <mergeCell ref="AK436:AK441"/>
    <mergeCell ref="AL382:AL383"/>
    <mergeCell ref="AL240:AL243"/>
    <mergeCell ref="AK299:AK324"/>
    <mergeCell ref="AL352:AL353"/>
    <mergeCell ref="AN279:AN294"/>
    <mergeCell ref="AF386:AF413"/>
    <mergeCell ref="AF414:AF418"/>
    <mergeCell ref="AH421:AH423"/>
    <mergeCell ref="AN421:AN423"/>
    <mergeCell ref="AG126:AG132"/>
    <mergeCell ref="AF334:AF349"/>
    <mergeCell ref="AF164:AF169"/>
    <mergeCell ref="AF170:AF176"/>
    <mergeCell ref="AH92:AH94"/>
    <mergeCell ref="AF70:AF91"/>
    <mergeCell ref="AH356:AH371"/>
    <mergeCell ref="AH211:AH239"/>
    <mergeCell ref="AJ95:AJ96"/>
    <mergeCell ref="AK177:AK193"/>
    <mergeCell ref="AJ170:AJ176"/>
    <mergeCell ref="AQ56:AQ69"/>
    <mergeCell ref="AO421:AO423"/>
    <mergeCell ref="AJ421:AJ423"/>
    <mergeCell ref="AL429:AL431"/>
    <mergeCell ref="AM379:AM381"/>
    <mergeCell ref="AP194:AP201"/>
    <mergeCell ref="B26:B40"/>
    <mergeCell ref="AG56:AG69"/>
    <mergeCell ref="AN26:AN40"/>
    <mergeCell ref="AI56:AI69"/>
    <mergeCell ref="B97:B99"/>
    <mergeCell ref="AG140:AG147"/>
    <mergeCell ref="B211:B239"/>
    <mergeCell ref="AF140:AF147"/>
    <mergeCell ref="AQ209:AQ210"/>
    <mergeCell ref="AR279:AR294"/>
    <mergeCell ref="AI429:AI431"/>
    <mergeCell ref="AR429:AR431"/>
    <mergeCell ref="AJ279:AJ294"/>
    <mergeCell ref="AH295:AH296"/>
    <mergeCell ref="AQ26:AQ40"/>
    <mergeCell ref="AF56:AF69"/>
    <mergeCell ref="AL26:AL40"/>
    <mergeCell ref="AM350:AM351"/>
    <mergeCell ref="AM352:AM353"/>
    <mergeCell ref="AM354:AM355"/>
    <mergeCell ref="AM356:AM371"/>
    <mergeCell ref="AJ133:AJ139"/>
    <mergeCell ref="AN97:AN99"/>
    <mergeCell ref="AO41:AO55"/>
    <mergeCell ref="AQ295:AQ296"/>
    <mergeCell ref="AP164:AP169"/>
    <mergeCell ref="AK41:AK55"/>
    <mergeCell ref="AI126:AI132"/>
    <mergeCell ref="AP126:AP132"/>
    <mergeCell ref="AQ92:AQ94"/>
    <mergeCell ref="AQ382:AQ383"/>
    <mergeCell ref="AQ240:AQ243"/>
    <mergeCell ref="AQ356:AQ371"/>
    <mergeCell ref="AP442:AP443"/>
    <mergeCell ref="AN352:AN353"/>
    <mergeCell ref="AI209:AI210"/>
    <mergeCell ref="AN240:AN243"/>
    <mergeCell ref="AL202:AL208"/>
    <mergeCell ref="AK442:AK443"/>
    <mergeCell ref="AO92:AO94"/>
    <mergeCell ref="AO56:AO69"/>
    <mergeCell ref="AM209:AM210"/>
    <mergeCell ref="AM211:AM239"/>
    <mergeCell ref="AM442:AM443"/>
    <mergeCell ref="AN56:AN69"/>
    <mergeCell ref="AN209:AN210"/>
    <mergeCell ref="AO209:AO210"/>
    <mergeCell ref="AN211:AN239"/>
    <mergeCell ref="AO211:AO239"/>
    <mergeCell ref="AO240:AO243"/>
    <mergeCell ref="AR262:AR268"/>
    <mergeCell ref="AR170:AR176"/>
    <mergeCell ref="AR126:AR132"/>
    <mergeCell ref="AH164:AH169"/>
    <mergeCell ref="AR240:AR243"/>
    <mergeCell ref="AM299:AM324"/>
    <mergeCell ref="AM325:AM333"/>
    <mergeCell ref="AQ95:AQ96"/>
    <mergeCell ref="AP97:AP99"/>
    <mergeCell ref="AQ350:AQ351"/>
    <mergeCell ref="AI299:AI324"/>
    <mergeCell ref="AI436:AI441"/>
    <mergeCell ref="AJ426:AJ428"/>
    <mergeCell ref="AO442:AO443"/>
    <mergeCell ref="AQ247:AQ261"/>
    <mergeCell ref="AQ446:AQ447"/>
    <mergeCell ref="AO350:AO351"/>
    <mergeCell ref="AL379:AL381"/>
    <mergeCell ref="AK240:AK243"/>
    <mergeCell ref="AI279:AI294"/>
    <mergeCell ref="AK352:AK353"/>
    <mergeCell ref="AK382:AK383"/>
    <mergeCell ref="AL426:AL428"/>
    <mergeCell ref="AJ334:AJ349"/>
    <mergeCell ref="AO424:AO425"/>
    <mergeCell ref="AN429:AN431"/>
    <mergeCell ref="AQ379:AQ381"/>
    <mergeCell ref="AI386:AI413"/>
    <mergeCell ref="AJ126:AJ132"/>
    <mergeCell ref="AK247:AK261"/>
    <mergeCell ref="AM334:AM349"/>
    <mergeCell ref="AQ140:AQ147"/>
    <mergeCell ref="AN170:AN176"/>
    <mergeCell ref="AR164:AR169"/>
    <mergeCell ref="AI164:AI169"/>
    <mergeCell ref="AP56:AP69"/>
    <mergeCell ref="AI414:AI418"/>
    <mergeCell ref="AQ334:AQ349"/>
    <mergeCell ref="AL299:AL324"/>
    <mergeCell ref="AR97:AR99"/>
    <mergeCell ref="AI262:AI268"/>
    <mergeCell ref="AH70:AH91"/>
    <mergeCell ref="AQ244:AQ246"/>
    <mergeCell ref="AH95:AH96"/>
    <mergeCell ref="AQ164:AQ169"/>
    <mergeCell ref="B92:B94"/>
    <mergeCell ref="B295:B296"/>
    <mergeCell ref="AN334:AN349"/>
    <mergeCell ref="AJ244:AJ246"/>
    <mergeCell ref="AH379:AH381"/>
    <mergeCell ref="AK262:AK268"/>
    <mergeCell ref="AN70:AN91"/>
    <mergeCell ref="AI70:AI91"/>
    <mergeCell ref="AQ325:AQ333"/>
    <mergeCell ref="B133:B139"/>
    <mergeCell ref="AF209:AF210"/>
    <mergeCell ref="B325:B333"/>
    <mergeCell ref="AQ352:AQ353"/>
    <mergeCell ref="AH140:AH147"/>
    <mergeCell ref="AK379:AK381"/>
    <mergeCell ref="B126:B132"/>
    <mergeCell ref="AL126:AL132"/>
    <mergeCell ref="AR352:AR353"/>
    <mergeCell ref="AM528:AM535"/>
    <mergeCell ref="AM536:AM537"/>
    <mergeCell ref="AM538:AM539"/>
    <mergeCell ref="AH545:AH546"/>
    <mergeCell ref="AK475:AK480"/>
    <mergeCell ref="AP424:AP425"/>
    <mergeCell ref="AL520:AL525"/>
    <mergeCell ref="AI442:AI443"/>
    <mergeCell ref="B513:B517"/>
    <mergeCell ref="AP382:AP383"/>
    <mergeCell ref="AP211:AP239"/>
    <mergeCell ref="AN506:AN510"/>
    <mergeCell ref="AL414:AL418"/>
    <mergeCell ref="B350:B351"/>
    <mergeCell ref="B545:B546"/>
    <mergeCell ref="B528:B535"/>
    <mergeCell ref="AR21:AR25"/>
    <mergeCell ref="AQ414:AQ418"/>
    <mergeCell ref="AH426:AH428"/>
    <mergeCell ref="AO426:AO428"/>
    <mergeCell ref="AQ202:AQ208"/>
    <mergeCell ref="AI334:AI349"/>
    <mergeCell ref="AQ386:AQ413"/>
    <mergeCell ref="AI21:AI25"/>
    <mergeCell ref="AH56:AH69"/>
    <mergeCell ref="AO26:AO40"/>
    <mergeCell ref="AH209:AH210"/>
    <mergeCell ref="AI170:AI176"/>
    <mergeCell ref="AJ21:AJ25"/>
    <mergeCell ref="AR334:AR349"/>
    <mergeCell ref="AL424:AL425"/>
    <mergeCell ref="AL41:AL55"/>
    <mergeCell ref="AN295:AN296"/>
    <mergeCell ref="AH350:AH351"/>
    <mergeCell ref="A538:A539"/>
    <mergeCell ref="AK526:AK527"/>
    <mergeCell ref="B382:B383"/>
    <mergeCell ref="AI489:AI491"/>
    <mergeCell ref="AG481:AG488"/>
    <mergeCell ref="AF354:AF355"/>
    <mergeCell ref="AF526:AF527"/>
    <mergeCell ref="AG520:AG525"/>
    <mergeCell ref="AK202:AK208"/>
    <mergeCell ref="AL444:AL445"/>
    <mergeCell ref="AN511:AN512"/>
    <mergeCell ref="AN545:AN546"/>
    <mergeCell ref="AP352:AP353"/>
    <mergeCell ref="AQ279:AQ294"/>
    <mergeCell ref="AP386:AP413"/>
    <mergeCell ref="AH538:AH539"/>
    <mergeCell ref="AG382:AG383"/>
    <mergeCell ref="AG429:AG431"/>
    <mergeCell ref="AN372:AN374"/>
    <mergeCell ref="AQ506:AQ510"/>
    <mergeCell ref="AP528:AP535"/>
    <mergeCell ref="AQ540:AQ544"/>
    <mergeCell ref="AQ536:AQ537"/>
    <mergeCell ref="AF528:AF535"/>
    <mergeCell ref="AG536:AG537"/>
    <mergeCell ref="AO429:AO431"/>
    <mergeCell ref="AM511:AM512"/>
    <mergeCell ref="AM513:AM517"/>
    <mergeCell ref="AM520:AM525"/>
    <mergeCell ref="AM526:AM527"/>
    <mergeCell ref="AK140:AK147"/>
    <mergeCell ref="AK386:AK413"/>
    <mergeCell ref="AN503:AN505"/>
    <mergeCell ref="AI211:AI239"/>
    <mergeCell ref="AN453:AN460"/>
    <mergeCell ref="AQ461:AQ462"/>
    <mergeCell ref="AG164:AG169"/>
    <mergeCell ref="AF492:AF497"/>
    <mergeCell ref="B56:B69"/>
    <mergeCell ref="AF92:AF94"/>
    <mergeCell ref="AO194:AO201"/>
    <mergeCell ref="B202:B208"/>
    <mergeCell ref="B240:B243"/>
    <mergeCell ref="AH540:AH544"/>
    <mergeCell ref="B41:B55"/>
    <mergeCell ref="B481:B488"/>
    <mergeCell ref="A492:A497"/>
    <mergeCell ref="AI461:AI462"/>
    <mergeCell ref="AO481:AO488"/>
    <mergeCell ref="AH453:AH460"/>
    <mergeCell ref="AN446:AN447"/>
    <mergeCell ref="A164:A169"/>
    <mergeCell ref="AH240:AH243"/>
    <mergeCell ref="AH354:AH355"/>
    <mergeCell ref="AL442:AL443"/>
    <mergeCell ref="AG352:AG353"/>
    <mergeCell ref="AN356:AN371"/>
    <mergeCell ref="AG269:AG278"/>
    <mergeCell ref="AH247:AH261"/>
    <mergeCell ref="AO202:AO208"/>
    <mergeCell ref="AF95:AF96"/>
    <mergeCell ref="AL97:AL99"/>
    <mergeCell ref="AH513:AH517"/>
    <mergeCell ref="AF511:AF512"/>
    <mergeCell ref="AF520:AF525"/>
    <mergeCell ref="AN526:AN527"/>
    <mergeCell ref="AR536:AR537"/>
    <mergeCell ref="AJ352:AJ353"/>
    <mergeCell ref="AJ240:AJ243"/>
    <mergeCell ref="AJ382:AJ383"/>
    <mergeCell ref="AH133:AH139"/>
    <mergeCell ref="AI492:AI497"/>
    <mergeCell ref="AP240:AP243"/>
    <mergeCell ref="AG202:AG208"/>
    <mergeCell ref="AP492:AP497"/>
    <mergeCell ref="AP414:AP418"/>
    <mergeCell ref="B426:B428"/>
    <mergeCell ref="AL170:AL176"/>
    <mergeCell ref="B164:B169"/>
    <mergeCell ref="AF148:AF163"/>
    <mergeCell ref="AQ211:AQ239"/>
    <mergeCell ref="AO475:AO480"/>
    <mergeCell ref="AF503:AF505"/>
    <mergeCell ref="AJ453:AJ460"/>
    <mergeCell ref="AI194:AI201"/>
    <mergeCell ref="AO461:AO462"/>
    <mergeCell ref="AG414:AG418"/>
    <mergeCell ref="AL386:AL413"/>
    <mergeCell ref="B379:B381"/>
    <mergeCell ref="AL177:AL193"/>
    <mergeCell ref="AP350:AP351"/>
    <mergeCell ref="AI177:AI193"/>
    <mergeCell ref="AH503:AH505"/>
    <mergeCell ref="AQ133:AQ139"/>
    <mergeCell ref="AK513:AK517"/>
    <mergeCell ref="AN382:AN383"/>
    <mergeCell ref="AO463:AO474"/>
    <mergeCell ref="AR503:AR505"/>
    <mergeCell ref="AQ511:AQ512"/>
    <mergeCell ref="AK461:AK462"/>
    <mergeCell ref="AJ526:AJ527"/>
    <mergeCell ref="AR354:AR355"/>
    <mergeCell ref="AL538:AL539"/>
    <mergeCell ref="AR538:AR539"/>
    <mergeCell ref="AL295:AL296"/>
    <mergeCell ref="AF177:AF193"/>
    <mergeCell ref="AN299:AN324"/>
    <mergeCell ref="AJ506:AJ510"/>
    <mergeCell ref="AH194:AH201"/>
    <mergeCell ref="AN436:AN441"/>
    <mergeCell ref="AP209:AP210"/>
    <mergeCell ref="AR520:AR525"/>
    <mergeCell ref="AR177:AR193"/>
    <mergeCell ref="AL492:AL497"/>
    <mergeCell ref="AR269:AR278"/>
    <mergeCell ref="AJ194:AJ201"/>
    <mergeCell ref="AH506:AH510"/>
    <mergeCell ref="AG262:AG268"/>
    <mergeCell ref="AH325:AH333"/>
    <mergeCell ref="AF244:AF246"/>
    <mergeCell ref="AO436:AO441"/>
    <mergeCell ref="AJ489:AJ491"/>
    <mergeCell ref="AQ526:AQ527"/>
    <mergeCell ref="AN247:AN261"/>
    <mergeCell ref="AP421:AP423"/>
    <mergeCell ref="AQ498:AQ502"/>
    <mergeCell ref="AQ70:AQ91"/>
    <mergeCell ref="AN133:AN139"/>
    <mergeCell ref="AN92:AN94"/>
    <mergeCell ref="AJ481:AJ488"/>
    <mergeCell ref="A269:A278"/>
    <mergeCell ref="AK21:AK25"/>
    <mergeCell ref="AJ536:AJ537"/>
    <mergeCell ref="AN41:AN55"/>
    <mergeCell ref="AL262:AL268"/>
    <mergeCell ref="AP177:AP193"/>
    <mergeCell ref="AK26:AK40"/>
    <mergeCell ref="AQ21:AQ25"/>
    <mergeCell ref="A21:A25"/>
    <mergeCell ref="AR421:AR423"/>
    <mergeCell ref="AI421:AI423"/>
    <mergeCell ref="A295:A296"/>
    <mergeCell ref="AG379:AG381"/>
    <mergeCell ref="AO21:AO25"/>
    <mergeCell ref="AR424:AR425"/>
    <mergeCell ref="A70:A91"/>
    <mergeCell ref="AI26:AI40"/>
    <mergeCell ref="A334:A349"/>
    <mergeCell ref="A372:A374"/>
    <mergeCell ref="B194:B201"/>
    <mergeCell ref="AR382:AR383"/>
    <mergeCell ref="AK279:AK294"/>
    <mergeCell ref="AH475:AH480"/>
    <mergeCell ref="AR481:AR488"/>
    <mergeCell ref="AQ372:AQ374"/>
    <mergeCell ref="AQ354:AQ355"/>
    <mergeCell ref="AF295:AF296"/>
    <mergeCell ref="AG436:AG441"/>
    <mergeCell ref="AK538:AK539"/>
    <mergeCell ref="AQ41:AQ55"/>
    <mergeCell ref="AQ503:AQ505"/>
    <mergeCell ref="AQ429:AQ431"/>
    <mergeCell ref="AP511:AP512"/>
    <mergeCell ref="AP140:AP147"/>
    <mergeCell ref="AP325:AP333"/>
    <mergeCell ref="AK95:AK96"/>
    <mergeCell ref="AO386:AO413"/>
    <mergeCell ref="AJ492:AJ497"/>
    <mergeCell ref="AL164:AL169"/>
    <mergeCell ref="AP506:AP510"/>
    <mergeCell ref="AP133:AP139"/>
    <mergeCell ref="AL453:AL460"/>
    <mergeCell ref="AP463:AP474"/>
    <mergeCell ref="AP202:AP208"/>
    <mergeCell ref="AO492:AO497"/>
    <mergeCell ref="AN354:AN355"/>
    <mergeCell ref="AP426:AP428"/>
    <mergeCell ref="AO177:AO193"/>
    <mergeCell ref="AN95:AN96"/>
    <mergeCell ref="AJ177:AJ193"/>
    <mergeCell ref="AK506:AK510"/>
    <mergeCell ref="AO279:AO294"/>
    <mergeCell ref="AK354:AK355"/>
    <mergeCell ref="AL461:AL462"/>
    <mergeCell ref="AN202:AN208"/>
    <mergeCell ref="AK520:AK525"/>
    <mergeCell ref="AO506:AO510"/>
    <mergeCell ref="AO95:AO96"/>
    <mergeCell ref="AJ97:AJ99"/>
    <mergeCell ref="AK453:AK460"/>
    <mergeCell ref="AL92:AL94"/>
    <mergeCell ref="A56:A69"/>
    <mergeCell ref="AK70:AK91"/>
    <mergeCell ref="AI424:AI425"/>
    <mergeCell ref="B489:B491"/>
    <mergeCell ref="AR209:AR210"/>
    <mergeCell ref="A92:A94"/>
    <mergeCell ref="AH269:AH278"/>
    <mergeCell ref="B177:B193"/>
    <mergeCell ref="AK429:AK431"/>
    <mergeCell ref="AG41:AG55"/>
    <mergeCell ref="AI97:AI99"/>
    <mergeCell ref="B299:B324"/>
    <mergeCell ref="AK92:AK94"/>
    <mergeCell ref="AF444:AF445"/>
    <mergeCell ref="AI463:AI474"/>
    <mergeCell ref="AF461:AF462"/>
    <mergeCell ref="B209:B210"/>
    <mergeCell ref="A279:A294"/>
    <mergeCell ref="AG421:AG423"/>
    <mergeCell ref="AH244:AH246"/>
    <mergeCell ref="AP41:AP55"/>
    <mergeCell ref="AP70:AP91"/>
    <mergeCell ref="AQ177:AQ193"/>
    <mergeCell ref="AQ299:AQ324"/>
    <mergeCell ref="AP92:AP94"/>
    <mergeCell ref="A41:A55"/>
    <mergeCell ref="AH279:AH294"/>
    <mergeCell ref="A354:A355"/>
    <mergeCell ref="AI92:AI94"/>
    <mergeCell ref="AP299:AP324"/>
    <mergeCell ref="AP436:AP441"/>
    <mergeCell ref="A95:A96"/>
    <mergeCell ref="AJ202:AJ208"/>
    <mergeCell ref="AI244:AI246"/>
    <mergeCell ref="AG295:AG296"/>
    <mergeCell ref="AJ511:AJ512"/>
    <mergeCell ref="AH481:AH488"/>
    <mergeCell ref="AH372:AH374"/>
    <mergeCell ref="AJ461:AJ462"/>
    <mergeCell ref="AF211:AF239"/>
    <mergeCell ref="AK325:AK333"/>
    <mergeCell ref="AI372:AI374"/>
    <mergeCell ref="B421:B423"/>
    <mergeCell ref="AG426:AG428"/>
    <mergeCell ref="AG354:AG355"/>
    <mergeCell ref="A247:A261"/>
    <mergeCell ref="AI352:AI353"/>
    <mergeCell ref="AI240:AI243"/>
    <mergeCell ref="AK269:AK278"/>
    <mergeCell ref="AK414:AK418"/>
    <mergeCell ref="AI382:AI383"/>
    <mergeCell ref="A356:A371"/>
    <mergeCell ref="AG506:AG510"/>
    <mergeCell ref="A386:A413"/>
    <mergeCell ref="B269:B278"/>
    <mergeCell ref="AJ211:AJ239"/>
    <mergeCell ref="B262:B268"/>
    <mergeCell ref="A133:A139"/>
    <mergeCell ref="AH126:AH132"/>
    <mergeCell ref="AG299:AG324"/>
    <mergeCell ref="B475:B480"/>
    <mergeCell ref="B503:B505"/>
    <mergeCell ref="AF498:AF502"/>
    <mergeCell ref="A545:A546"/>
    <mergeCell ref="AR26:AR40"/>
    <mergeCell ref="AR202:AR208"/>
    <mergeCell ref="AP26:AP40"/>
    <mergeCell ref="B492:B497"/>
    <mergeCell ref="AO453:AO460"/>
    <mergeCell ref="AQ545:AQ546"/>
    <mergeCell ref="AO164:AO169"/>
    <mergeCell ref="AK295:AK296"/>
    <mergeCell ref="AN379:AN381"/>
    <mergeCell ref="AI538:AI539"/>
    <mergeCell ref="AG498:AG502"/>
    <mergeCell ref="AH334:AH349"/>
    <mergeCell ref="AG463:AG474"/>
    <mergeCell ref="AG26:AG40"/>
    <mergeCell ref="AP498:AP502"/>
    <mergeCell ref="AN244:AN246"/>
    <mergeCell ref="AF545:AF546"/>
    <mergeCell ref="B538:B539"/>
    <mergeCell ref="AN424:AN425"/>
    <mergeCell ref="B540:B544"/>
    <mergeCell ref="B536:B537"/>
    <mergeCell ref="AJ538:AJ539"/>
    <mergeCell ref="AJ545:AJ546"/>
    <mergeCell ref="AN538:AN539"/>
    <mergeCell ref="AH526:AH527"/>
    <mergeCell ref="AR194:AR201"/>
    <mergeCell ref="AO262:AO268"/>
    <mergeCell ref="AR461:AR462"/>
    <mergeCell ref="B352:B353"/>
    <mergeCell ref="AI536:AI537"/>
    <mergeCell ref="AN540:AN544"/>
    <mergeCell ref="AF540:AF544"/>
    <mergeCell ref="A526:A527"/>
    <mergeCell ref="B442:B443"/>
    <mergeCell ref="AF538:AF539"/>
    <mergeCell ref="A446:A447"/>
    <mergeCell ref="AN536:AN537"/>
    <mergeCell ref="B436:B441"/>
    <mergeCell ref="AF536:AF537"/>
    <mergeCell ref="AI528:AI535"/>
    <mergeCell ref="AK424:AK425"/>
    <mergeCell ref="AH520:AH525"/>
    <mergeCell ref="AF382:AF383"/>
    <mergeCell ref="AL247:AL261"/>
    <mergeCell ref="A170:A176"/>
    <mergeCell ref="A453:A460"/>
    <mergeCell ref="AI444:AI445"/>
    <mergeCell ref="AF446:AF447"/>
    <mergeCell ref="AI481:AI488"/>
    <mergeCell ref="AJ442:AJ443"/>
    <mergeCell ref="A528:A535"/>
    <mergeCell ref="A540:A544"/>
    <mergeCell ref="A424:A425"/>
    <mergeCell ref="A426:A428"/>
    <mergeCell ref="A536:A537"/>
    <mergeCell ref="AL506:AL510"/>
    <mergeCell ref="A489:A491"/>
    <mergeCell ref="B526:B527"/>
    <mergeCell ref="AI520:AI525"/>
    <mergeCell ref="AN513:AN517"/>
    <mergeCell ref="B463:B474"/>
    <mergeCell ref="AI269:AI278"/>
    <mergeCell ref="B506:B510"/>
    <mergeCell ref="AF426:AF428"/>
    <mergeCell ref="AP513:AP517"/>
    <mergeCell ref="AR489:AR491"/>
    <mergeCell ref="AR444:AR445"/>
    <mergeCell ref="AL446:AL447"/>
    <mergeCell ref="AG247:AG261"/>
    <mergeCell ref="AL511:AL512"/>
    <mergeCell ref="AN461:AN462"/>
    <mergeCell ref="AO513:AO517"/>
    <mergeCell ref="AQ492:AQ497"/>
    <mergeCell ref="AO247:AO261"/>
    <mergeCell ref="AR133:AR139"/>
    <mergeCell ref="AI325:AI333"/>
    <mergeCell ref="AN177:AN193"/>
    <mergeCell ref="AR528:AR535"/>
    <mergeCell ref="AH492:AH497"/>
    <mergeCell ref="AJ299:AJ324"/>
    <mergeCell ref="AG511:AG512"/>
    <mergeCell ref="AF489:AF491"/>
    <mergeCell ref="AL526:AL527"/>
    <mergeCell ref="AN528:AN535"/>
    <mergeCell ref="AG513:AG517"/>
    <mergeCell ref="AG133:AG139"/>
    <mergeCell ref="AI202:AI208"/>
    <mergeCell ref="AK356:AK371"/>
    <mergeCell ref="AF481:AF488"/>
    <mergeCell ref="AG194:AG201"/>
    <mergeCell ref="AQ269:AQ278"/>
    <mergeCell ref="AG170:AG176"/>
    <mergeCell ref="AI354:AI355"/>
    <mergeCell ref="AH429:AH431"/>
    <mergeCell ref="AL528:AL535"/>
    <mergeCell ref="AN492:AN497"/>
    <mergeCell ref="AK489:AK491"/>
    <mergeCell ref="AO446:AO447"/>
    <mergeCell ref="AR325:AR333"/>
    <mergeCell ref="AP356:AP371"/>
    <mergeCell ref="AH299:AH324"/>
    <mergeCell ref="AN386:AN413"/>
    <mergeCell ref="AO269:AO278"/>
    <mergeCell ref="AP503:AP505"/>
    <mergeCell ref="AO133:AO139"/>
    <mergeCell ref="AI511:AI512"/>
    <mergeCell ref="AQ426:AQ428"/>
    <mergeCell ref="AK334:AK349"/>
    <mergeCell ref="AN498:AN502"/>
    <mergeCell ref="AN463:AN474"/>
    <mergeCell ref="AI350:AI351"/>
    <mergeCell ref="AG528:AG535"/>
    <mergeCell ref="AR526:AR527"/>
    <mergeCell ref="AQ513:AQ517"/>
    <mergeCell ref="AR453:AR460"/>
    <mergeCell ref="AR299:AR324"/>
    <mergeCell ref="AR436:AR441"/>
    <mergeCell ref="AR442:AR443"/>
    <mergeCell ref="AH511:AH512"/>
    <mergeCell ref="AR386:AR413"/>
    <mergeCell ref="AQ453:AQ460"/>
    <mergeCell ref="AJ372:AJ374"/>
    <mergeCell ref="AH498:AH502"/>
    <mergeCell ref="AO503:AO505"/>
    <mergeCell ref="AL503:AL505"/>
    <mergeCell ref="AI356:AI371"/>
    <mergeCell ref="AK481:AK488"/>
    <mergeCell ref="B453:B460"/>
    <mergeCell ref="AG209:AG210"/>
    <mergeCell ref="AR211:AR239"/>
    <mergeCell ref="AO372:AO374"/>
    <mergeCell ref="AO511:AO512"/>
    <mergeCell ref="AO325:AO333"/>
    <mergeCell ref="AR379:AR381"/>
    <mergeCell ref="AN475:AN480"/>
    <mergeCell ref="AP475:AP480"/>
    <mergeCell ref="AR475:AR480"/>
    <mergeCell ref="AI295:AI296"/>
    <mergeCell ref="AR506:AR510"/>
    <mergeCell ref="AP520:AP525"/>
    <mergeCell ref="AR426:AR428"/>
    <mergeCell ref="AO414:AO418"/>
    <mergeCell ref="AR463:AR474"/>
    <mergeCell ref="AO334:AO349"/>
    <mergeCell ref="AR350:AR351"/>
    <mergeCell ref="AJ436:AJ441"/>
    <mergeCell ref="AL269:AL278"/>
    <mergeCell ref="AJ350:AJ351"/>
    <mergeCell ref="AR492:AR497"/>
    <mergeCell ref="AO489:AO491"/>
    <mergeCell ref="AH262:AH268"/>
    <mergeCell ref="AR414:AR418"/>
    <mergeCell ref="AQ463:AQ474"/>
    <mergeCell ref="AQ520:AQ525"/>
    <mergeCell ref="AP262:AP268"/>
    <mergeCell ref="AR295:AR296"/>
    <mergeCell ref="AJ498:AJ502"/>
    <mergeCell ref="AN489:AN491"/>
    <mergeCell ref="AP295:AP296"/>
    <mergeCell ref="AJ528:AJ535"/>
    <mergeCell ref="A140:A147"/>
    <mergeCell ref="A325:A333"/>
    <mergeCell ref="A511:A512"/>
    <mergeCell ref="A513:A517"/>
    <mergeCell ref="A520:A525"/>
    <mergeCell ref="A379:A381"/>
    <mergeCell ref="A414:A418"/>
    <mergeCell ref="AN194:AN201"/>
    <mergeCell ref="AJ209:AJ210"/>
    <mergeCell ref="AQ170:AQ176"/>
    <mergeCell ref="AP429:AP431"/>
    <mergeCell ref="AK350:AK351"/>
    <mergeCell ref="AJ429:AJ431"/>
    <mergeCell ref="AQ489:AQ491"/>
    <mergeCell ref="AO295:AO296"/>
    <mergeCell ref="AF463:AF474"/>
    <mergeCell ref="AQ475:AQ480"/>
    <mergeCell ref="AH382:AH383"/>
    <mergeCell ref="AK463:AK474"/>
    <mergeCell ref="AJ503:AJ505"/>
    <mergeCell ref="AJ379:AJ381"/>
    <mergeCell ref="AG453:AG460"/>
    <mergeCell ref="AH436:AH441"/>
    <mergeCell ref="AP379:AP381"/>
    <mergeCell ref="AK446:AK447"/>
    <mergeCell ref="AP453:AP460"/>
    <mergeCell ref="AK421:AK423"/>
    <mergeCell ref="AH386:AH413"/>
    <mergeCell ref="AN414:AN418"/>
    <mergeCell ref="AF262:AF268"/>
    <mergeCell ref="A429:A431"/>
    <mergeCell ref="AR545:AR546"/>
    <mergeCell ref="AR70:AR91"/>
    <mergeCell ref="AG540:AG544"/>
    <mergeCell ref="AI545:AI546"/>
    <mergeCell ref="AL356:AL371"/>
    <mergeCell ref="AJ475:AJ480"/>
    <mergeCell ref="AI446:AI447"/>
    <mergeCell ref="AR372:AR374"/>
    <mergeCell ref="AP334:AP349"/>
    <mergeCell ref="AO526:AO527"/>
    <mergeCell ref="AQ126:AQ132"/>
    <mergeCell ref="AH97:AH99"/>
    <mergeCell ref="AG538:AG539"/>
    <mergeCell ref="AL545:AL546"/>
    <mergeCell ref="AO379:AO381"/>
    <mergeCell ref="AL372:AL374"/>
    <mergeCell ref="AG334:AG349"/>
    <mergeCell ref="AP170:AP176"/>
    <mergeCell ref="AL334:AL349"/>
    <mergeCell ref="AK170:AK176"/>
    <mergeCell ref="AG350:AG351"/>
    <mergeCell ref="AL95:AL96"/>
    <mergeCell ref="AM461:AM462"/>
    <mergeCell ref="AM463:AM474"/>
    <mergeCell ref="AM295:AM296"/>
    <mergeCell ref="AM503:AM505"/>
    <mergeCell ref="AM506:AM510"/>
    <mergeCell ref="AG148:AG163"/>
    <mergeCell ref="AR244:AR246"/>
    <mergeCell ref="AN481:AN488"/>
    <mergeCell ref="AQ528:AQ535"/>
    <mergeCell ref="AL354:AL355"/>
    <mergeCell ref="AF97:AF99"/>
    <mergeCell ref="AP21:AP25"/>
    <mergeCell ref="AO140:AO147"/>
    <mergeCell ref="AJ463:AJ474"/>
    <mergeCell ref="AF424:AF425"/>
    <mergeCell ref="AF350:AF351"/>
    <mergeCell ref="AF421:AF423"/>
    <mergeCell ref="AM240:AM243"/>
    <mergeCell ref="AO299:AO324"/>
    <mergeCell ref="AG545:AG546"/>
    <mergeCell ref="AQ424:AQ425"/>
    <mergeCell ref="AR446:AR447"/>
    <mergeCell ref="AN520:AN525"/>
    <mergeCell ref="AK426:AK428"/>
    <mergeCell ref="AL540:AL544"/>
    <mergeCell ref="AQ421:AQ423"/>
    <mergeCell ref="AR511:AR512"/>
    <mergeCell ref="AQ442:AQ443"/>
    <mergeCell ref="AP526:AP527"/>
    <mergeCell ref="AJ513:AJ517"/>
    <mergeCell ref="AQ436:AQ441"/>
    <mergeCell ref="AI526:AI527"/>
    <mergeCell ref="AP446:AP447"/>
    <mergeCell ref="AJ41:AJ55"/>
    <mergeCell ref="AI513:AI517"/>
    <mergeCell ref="AL536:AL537"/>
    <mergeCell ref="AG92:AG94"/>
    <mergeCell ref="AJ262:AJ268"/>
    <mergeCell ref="AL279:AL294"/>
    <mergeCell ref="AM247:AM261"/>
    <mergeCell ref="AM262:AM268"/>
    <mergeCell ref="AI95:AI96"/>
    <mergeCell ref="AL133:AL139"/>
    <mergeCell ref="AL21:AL25"/>
    <mergeCell ref="AN126:AN132"/>
    <mergeCell ref="AG95:AG96"/>
    <mergeCell ref="AF126:AF132"/>
    <mergeCell ref="AG21:AG25"/>
    <mergeCell ref="AR95:AR96"/>
    <mergeCell ref="AJ26:AJ40"/>
    <mergeCell ref="AR56:AR69"/>
    <mergeCell ref="AJ56:AJ69"/>
    <mergeCell ref="AI503:AI505"/>
    <mergeCell ref="AR41:AR55"/>
    <mergeCell ref="AM21:AM25"/>
    <mergeCell ref="AM26:AM40"/>
    <mergeCell ref="AM140:AM147"/>
    <mergeCell ref="AM148:AM163"/>
    <mergeCell ref="AM177:AM193"/>
    <mergeCell ref="AM194:AM201"/>
    <mergeCell ref="AM202:AM208"/>
    <mergeCell ref="AM382:AM383"/>
    <mergeCell ref="AH442:AH443"/>
    <mergeCell ref="AF436:AF441"/>
    <mergeCell ref="AK448:AK452"/>
    <mergeCell ref="AL448:AL452"/>
    <mergeCell ref="AM448:AM452"/>
    <mergeCell ref="AM453:AM460"/>
    <mergeCell ref="AI448:AI452"/>
    <mergeCell ref="AJ448:AJ452"/>
    <mergeCell ref="AQ262:AQ268"/>
    <mergeCell ref="AH177:AH193"/>
    <mergeCell ref="AF100:AF125"/>
    <mergeCell ref="AG100:AG125"/>
    <mergeCell ref="AO498:AO502"/>
    <mergeCell ref="A26:A40"/>
    <mergeCell ref="AI140:AI147"/>
    <mergeCell ref="AH489:AH491"/>
    <mergeCell ref="AR513:AR517"/>
    <mergeCell ref="AG244:AG246"/>
    <mergeCell ref="AJ247:AJ261"/>
    <mergeCell ref="A498:A502"/>
    <mergeCell ref="AR247:AR261"/>
    <mergeCell ref="B170:B176"/>
    <mergeCell ref="A475:A480"/>
    <mergeCell ref="AP354:AP355"/>
    <mergeCell ref="AK444:AK445"/>
    <mergeCell ref="AQ481:AQ488"/>
    <mergeCell ref="A463:A474"/>
    <mergeCell ref="AR140:AR147"/>
    <mergeCell ref="AL70:AL91"/>
    <mergeCell ref="A503:A505"/>
    <mergeCell ref="AR356:AR371"/>
    <mergeCell ref="AP244:AP246"/>
    <mergeCell ref="AI506:AI510"/>
    <mergeCell ref="AQ97:AQ99"/>
    <mergeCell ref="AM372:AM374"/>
    <mergeCell ref="AM244:AM246"/>
    <mergeCell ref="AH444:AH445"/>
    <mergeCell ref="AG372:AG374"/>
    <mergeCell ref="AQ194:AQ201"/>
    <mergeCell ref="A202:A208"/>
    <mergeCell ref="AJ356:AJ371"/>
    <mergeCell ref="A209:A210"/>
    <mergeCell ref="AO244:AO246"/>
    <mergeCell ref="AF299:AF324"/>
    <mergeCell ref="AI379:AI381"/>
    <mergeCell ref="A506:A510"/>
    <mergeCell ref="AI247:AI261"/>
    <mergeCell ref="AP269:AP278"/>
    <mergeCell ref="AF352:AF353"/>
    <mergeCell ref="AF240:AF243"/>
    <mergeCell ref="AK164:AK169"/>
    <mergeCell ref="AG279:AG294"/>
    <mergeCell ref="B461:B462"/>
    <mergeCell ref="AQ444:AQ445"/>
    <mergeCell ref="AN442:AN443"/>
    <mergeCell ref="AP372:AP374"/>
    <mergeCell ref="AL244:AL246"/>
    <mergeCell ref="AP247:AP261"/>
    <mergeCell ref="AO354:AO355"/>
    <mergeCell ref="AF442:AF443"/>
    <mergeCell ref="AG356:AG371"/>
    <mergeCell ref="AJ325:AJ333"/>
    <mergeCell ref="AN262:AN268"/>
    <mergeCell ref="AO356:AO371"/>
    <mergeCell ref="AH414:AH418"/>
    <mergeCell ref="AH461:AH462"/>
    <mergeCell ref="AF448:AF452"/>
    <mergeCell ref="AG448:AG452"/>
    <mergeCell ref="A211:A239"/>
    <mergeCell ref="AP279:AP294"/>
    <mergeCell ref="AG424:AG425"/>
    <mergeCell ref="A244:A246"/>
    <mergeCell ref="AG475:AG480"/>
    <mergeCell ref="AI475:AI480"/>
    <mergeCell ref="AF475:AF480"/>
    <mergeCell ref="AL463:AL474"/>
    <mergeCell ref="AS211:AS239"/>
    <mergeCell ref="AS240:AS243"/>
    <mergeCell ref="AS244:AS246"/>
    <mergeCell ref="AS133:AS139"/>
    <mergeCell ref="AR92:AR94"/>
    <mergeCell ref="AN11:AS11"/>
    <mergeCell ref="AR12:AS12"/>
    <mergeCell ref="AS14:AS15"/>
    <mergeCell ref="A448:A452"/>
    <mergeCell ref="B448:B452"/>
    <mergeCell ref="AH448:AH452"/>
    <mergeCell ref="AN448:AN452"/>
    <mergeCell ref="AO448:AO452"/>
    <mergeCell ref="AP448:AP452"/>
    <mergeCell ref="AQ448:AQ452"/>
    <mergeCell ref="AR448:AR452"/>
    <mergeCell ref="A148:A163"/>
    <mergeCell ref="B148:B163"/>
    <mergeCell ref="AH148:AH163"/>
    <mergeCell ref="AI148:AI163"/>
    <mergeCell ref="AJ148:AJ163"/>
    <mergeCell ref="AK148:AK163"/>
    <mergeCell ref="AL148:AL163"/>
    <mergeCell ref="AN148:AN163"/>
    <mergeCell ref="AO148:AO163"/>
    <mergeCell ref="AP148:AP163"/>
    <mergeCell ref="AQ148:AQ163"/>
    <mergeCell ref="AR148:AR163"/>
    <mergeCell ref="AJ140:AJ147"/>
    <mergeCell ref="AP95:AP96"/>
    <mergeCell ref="AG446:AG447"/>
    <mergeCell ref="B424:B425"/>
    <mergeCell ref="AS379:AS381"/>
    <mergeCell ref="AS382:AS383"/>
    <mergeCell ref="AS386:AS413"/>
    <mergeCell ref="AM475:AM480"/>
    <mergeCell ref="AM481:AM488"/>
    <mergeCell ref="AM489:AM491"/>
    <mergeCell ref="AM492:AM497"/>
    <mergeCell ref="AM498:AM502"/>
    <mergeCell ref="AI540:AI544"/>
    <mergeCell ref="AL513:AL517"/>
    <mergeCell ref="AS21:AS25"/>
    <mergeCell ref="AM41:AM55"/>
    <mergeCell ref="AS26:AS40"/>
    <mergeCell ref="AS41:AS55"/>
    <mergeCell ref="AM56:AM69"/>
    <mergeCell ref="AS56:AS69"/>
    <mergeCell ref="AM70:AM91"/>
    <mergeCell ref="AM92:AM94"/>
    <mergeCell ref="AM95:AM96"/>
    <mergeCell ref="AS95:AS96"/>
    <mergeCell ref="AM97:AM99"/>
    <mergeCell ref="AS97:AS99"/>
    <mergeCell ref="AM100:AM125"/>
    <mergeCell ref="AS100:AS125"/>
    <mergeCell ref="AM126:AM132"/>
    <mergeCell ref="AS126:AS132"/>
    <mergeCell ref="AM133:AM139"/>
    <mergeCell ref="AS170:AS176"/>
    <mergeCell ref="AS177:AS193"/>
    <mergeCell ref="AS194:AS201"/>
    <mergeCell ref="AS202:AS208"/>
    <mergeCell ref="AS209:AS210"/>
    <mergeCell ref="AS429:AS431"/>
    <mergeCell ref="AS538:AS539"/>
    <mergeCell ref="AS540:AS544"/>
    <mergeCell ref="AS247:AS261"/>
    <mergeCell ref="AS262:AS268"/>
    <mergeCell ref="AS269:AS278"/>
    <mergeCell ref="AS279:AS294"/>
    <mergeCell ref="AS295:AS296"/>
    <mergeCell ref="AS299:AS324"/>
    <mergeCell ref="AS325:AS333"/>
    <mergeCell ref="AM540:AM544"/>
    <mergeCell ref="AM545:AM546"/>
    <mergeCell ref="AM429:AM431"/>
    <mergeCell ref="AM436:AM441"/>
    <mergeCell ref="AM444:AM445"/>
    <mergeCell ref="AM446:AM447"/>
    <mergeCell ref="AM269:AM278"/>
    <mergeCell ref="AM279:AM294"/>
    <mergeCell ref="AR498:AR502"/>
    <mergeCell ref="AM386:AM413"/>
    <mergeCell ref="AM414:AM418"/>
    <mergeCell ref="AM421:AM423"/>
    <mergeCell ref="AM424:AM425"/>
    <mergeCell ref="AM426:AM428"/>
    <mergeCell ref="AR540:AR544"/>
    <mergeCell ref="AN444:AN445"/>
    <mergeCell ref="AQ538:AQ539"/>
    <mergeCell ref="AS334:AS349"/>
    <mergeCell ref="AS352:AS353"/>
    <mergeCell ref="AS354:AS355"/>
    <mergeCell ref="AS356:AS371"/>
    <mergeCell ref="AS372:AS374"/>
    <mergeCell ref="F8:L8"/>
    <mergeCell ref="AS70:AS91"/>
    <mergeCell ref="AS92:AS94"/>
    <mergeCell ref="AM164:AM169"/>
    <mergeCell ref="AM170:AM176"/>
    <mergeCell ref="AS414:AS418"/>
    <mergeCell ref="AS421:AS423"/>
    <mergeCell ref="AS424:AS425"/>
    <mergeCell ref="AS426:AS428"/>
    <mergeCell ref="AS436:AS441"/>
    <mergeCell ref="AS444:AS445"/>
    <mergeCell ref="AS442:AS443"/>
    <mergeCell ref="AS448:AS452"/>
    <mergeCell ref="AS446:AS447"/>
    <mergeCell ref="AS350:AS351"/>
    <mergeCell ref="AS545:AS546"/>
    <mergeCell ref="AS453:AS460"/>
    <mergeCell ref="AS461:AS462"/>
    <mergeCell ref="AS463:AS474"/>
    <mergeCell ref="AS475:AS480"/>
    <mergeCell ref="AS481:AS488"/>
    <mergeCell ref="AS492:AS497"/>
    <mergeCell ref="AS498:AS502"/>
    <mergeCell ref="AS503:AS505"/>
    <mergeCell ref="AS506:AS510"/>
    <mergeCell ref="AS511:AS512"/>
    <mergeCell ref="AS513:AS517"/>
    <mergeCell ref="AS520:AS525"/>
    <mergeCell ref="AS526:AS527"/>
    <mergeCell ref="AS528:AS535"/>
    <mergeCell ref="AS536:AS537"/>
    <mergeCell ref="AS489:AS491"/>
  </mergeCells>
  <pageMargins left="0.39370078740157483" right="0.31496062992125984" top="0.31496062992125984" bottom="0.39370078740157483" header="0" footer="0"/>
  <pageSetup paperSize="8" scale="2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550"/>
  <sheetViews>
    <sheetView topLeftCell="A4" zoomScale="80" zoomScaleNormal="80" workbookViewId="0">
      <selection activeCell="AQ21" sqref="AQ21:AQ25"/>
    </sheetView>
  </sheetViews>
  <sheetFormatPr defaultRowHeight="13.15" customHeight="1" x14ac:dyDescent="0.25"/>
  <cols>
    <col min="1" max="1" width="24.7109375" customWidth="1"/>
    <col min="2" max="2" width="8.7109375" customWidth="1"/>
    <col min="3" max="4" width="16.7109375" hidden="1" customWidth="1"/>
    <col min="5" max="5" width="8.7109375" hidden="1" customWidth="1"/>
    <col min="6" max="7" width="16.7109375" hidden="1" customWidth="1"/>
    <col min="8" max="9" width="8.7109375" hidden="1" customWidth="1"/>
    <col min="10" max="11" width="16.7109375" hidden="1" customWidth="1"/>
    <col min="12" max="12" width="8.7109375" hidden="1" customWidth="1"/>
    <col min="13" max="14" width="16.7109375" hidden="1" customWidth="1"/>
    <col min="15" max="16" width="8.7109375" hidden="1" customWidth="1"/>
    <col min="17" max="18" width="16.7109375" hidden="1" customWidth="1"/>
    <col min="19" max="19" width="8.7109375" hidden="1" customWidth="1"/>
    <col min="20" max="21" width="16.7109375" hidden="1" customWidth="1"/>
    <col min="22" max="22" width="8.7109375" hidden="1" customWidth="1"/>
    <col min="23" max="24" width="16.7109375" hidden="1" customWidth="1"/>
    <col min="25" max="25" width="8.7109375" hidden="1" customWidth="1"/>
    <col min="26" max="27" width="16.7109375" hidden="1" customWidth="1"/>
    <col min="28" max="28" width="8.7109375" hidden="1" customWidth="1"/>
    <col min="29" max="30" width="16.7109375" hidden="1" customWidth="1"/>
    <col min="31" max="33" width="8.7109375" hidden="1" customWidth="1"/>
    <col min="34" max="34" width="8" hidden="1" customWidth="1"/>
    <col min="35" max="36" width="18.28515625" hidden="1" customWidth="1"/>
    <col min="37" max="40" width="18.28515625" customWidth="1"/>
    <col min="41" max="42" width="18.28515625" hidden="1" customWidth="1"/>
    <col min="43" max="46" width="18.28515625" customWidth="1"/>
    <col min="47" max="47" width="22.5703125" customWidth="1"/>
    <col min="48" max="48" width="17.42578125" bestFit="1" customWidth="1"/>
  </cols>
  <sheetData>
    <row r="1" spans="1:46" ht="15" x14ac:dyDescent="0.25">
      <c r="AQ1" s="239"/>
      <c r="AR1" s="239"/>
      <c r="AS1" s="239"/>
      <c r="AT1" s="46"/>
    </row>
    <row r="2" spans="1:46" ht="54.95" customHeight="1" x14ac:dyDescent="0.25">
      <c r="AQ2" s="239"/>
      <c r="AR2" s="239"/>
      <c r="AS2" s="239"/>
      <c r="AT2" s="46"/>
    </row>
    <row r="3" spans="1:46" ht="15" x14ac:dyDescent="0.25">
      <c r="A3" s="1"/>
    </row>
    <row r="4" spans="1:46" ht="30.95" customHeight="1" x14ac:dyDescent="0.25">
      <c r="A4" s="224" t="s">
        <v>51</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48"/>
    </row>
    <row r="5" spans="1:46" ht="15" x14ac:dyDescent="0.25"/>
    <row r="6" spans="1:46" ht="15" x14ac:dyDescent="0.25">
      <c r="A6" s="225" t="s">
        <v>46</v>
      </c>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49"/>
    </row>
    <row r="7" spans="1:46" ht="15" x14ac:dyDescent="0.25"/>
    <row r="8" spans="1:46" ht="13.7" customHeight="1" x14ac:dyDescent="0.25">
      <c r="A8" s="2" t="s">
        <v>1</v>
      </c>
      <c r="D8" s="223" t="s">
        <v>37</v>
      </c>
      <c r="E8" s="223"/>
      <c r="F8" s="223"/>
      <c r="G8" s="223"/>
      <c r="H8" s="223"/>
      <c r="I8" s="223"/>
      <c r="U8" s="3"/>
      <c r="V8" s="3"/>
      <c r="W8" s="3"/>
      <c r="X8" s="3"/>
      <c r="Y8" s="3"/>
      <c r="Z8" s="3"/>
      <c r="AA8" s="3"/>
      <c r="AB8" s="3"/>
      <c r="AC8" s="3"/>
      <c r="AD8" s="3"/>
      <c r="AE8" s="3"/>
      <c r="AF8" s="3"/>
      <c r="AG8" s="3"/>
      <c r="AH8" s="3"/>
    </row>
    <row r="9" spans="1:46" ht="13.7" customHeight="1" x14ac:dyDescent="0.25">
      <c r="A9" s="2" t="s">
        <v>47</v>
      </c>
    </row>
    <row r="10" spans="1:46" ht="15" x14ac:dyDescent="0.25"/>
    <row r="11" spans="1:46" ht="27.6" customHeight="1" x14ac:dyDescent="0.25">
      <c r="A11" s="229" t="s">
        <v>3</v>
      </c>
      <c r="B11" s="229" t="s">
        <v>4</v>
      </c>
      <c r="C11" s="220" t="s">
        <v>52</v>
      </c>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35" t="s">
        <v>6</v>
      </c>
      <c r="AG11" s="229" t="s">
        <v>7</v>
      </c>
      <c r="AH11" s="232"/>
      <c r="AI11" s="229" t="s">
        <v>8</v>
      </c>
      <c r="AJ11" s="231"/>
      <c r="AK11" s="231"/>
      <c r="AL11" s="231"/>
      <c r="AM11" s="238"/>
      <c r="AN11" s="54"/>
      <c r="AO11" s="220" t="s">
        <v>9</v>
      </c>
      <c r="AP11" s="220"/>
      <c r="AQ11" s="220"/>
      <c r="AR11" s="235"/>
      <c r="AS11" s="220"/>
      <c r="AT11" s="220"/>
    </row>
    <row r="12" spans="1:46" ht="13.7" customHeight="1" x14ac:dyDescent="0.25">
      <c r="A12" s="226"/>
      <c r="B12" s="226"/>
      <c r="C12" s="220" t="s">
        <v>10</v>
      </c>
      <c r="D12" s="220"/>
      <c r="E12" s="220"/>
      <c r="F12" s="220"/>
      <c r="G12" s="220"/>
      <c r="H12" s="220"/>
      <c r="I12" s="220"/>
      <c r="J12" s="220"/>
      <c r="K12" s="220"/>
      <c r="L12" s="220"/>
      <c r="M12" s="220"/>
      <c r="N12" s="220"/>
      <c r="O12" s="220"/>
      <c r="P12" s="220"/>
      <c r="Q12" s="220"/>
      <c r="R12" s="220"/>
      <c r="S12" s="220"/>
      <c r="T12" s="220"/>
      <c r="U12" s="220"/>
      <c r="V12" s="220"/>
      <c r="W12" s="220" t="s">
        <v>11</v>
      </c>
      <c r="X12" s="220"/>
      <c r="Y12" s="220"/>
      <c r="Z12" s="220"/>
      <c r="AA12" s="220"/>
      <c r="AB12" s="220"/>
      <c r="AC12" s="229" t="s">
        <v>53</v>
      </c>
      <c r="AD12" s="231"/>
      <c r="AE12" s="232"/>
      <c r="AF12" s="237"/>
      <c r="AG12" s="226"/>
      <c r="AH12" s="228"/>
      <c r="AI12" s="229" t="s">
        <v>12</v>
      </c>
      <c r="AJ12" s="231"/>
      <c r="AK12" s="50" t="s">
        <v>13</v>
      </c>
      <c r="AL12" s="53" t="s">
        <v>14</v>
      </c>
      <c r="AM12" s="231" t="s">
        <v>15</v>
      </c>
      <c r="AN12" s="232"/>
      <c r="AO12" s="226" t="s">
        <v>12</v>
      </c>
      <c r="AP12" s="227"/>
      <c r="AQ12" s="51" t="s">
        <v>13</v>
      </c>
      <c r="AR12" s="53" t="s">
        <v>14</v>
      </c>
      <c r="AS12" s="222" t="s">
        <v>15</v>
      </c>
      <c r="AT12" s="220"/>
    </row>
    <row r="13" spans="1:46" ht="27.6" customHeight="1" x14ac:dyDescent="0.25">
      <c r="A13" s="226"/>
      <c r="B13" s="226"/>
      <c r="C13" s="220" t="s">
        <v>16</v>
      </c>
      <c r="D13" s="220"/>
      <c r="E13" s="220"/>
      <c r="F13" s="220" t="s">
        <v>17</v>
      </c>
      <c r="G13" s="220"/>
      <c r="H13" s="220"/>
      <c r="I13" s="220"/>
      <c r="J13" s="221" t="s">
        <v>18</v>
      </c>
      <c r="K13" s="238"/>
      <c r="L13" s="222"/>
      <c r="M13" s="220" t="s">
        <v>19</v>
      </c>
      <c r="N13" s="220"/>
      <c r="O13" s="220"/>
      <c r="P13" s="220"/>
      <c r="Q13" s="220" t="s">
        <v>20</v>
      </c>
      <c r="R13" s="220"/>
      <c r="S13" s="220"/>
      <c r="T13" s="220" t="s">
        <v>21</v>
      </c>
      <c r="U13" s="220"/>
      <c r="V13" s="220"/>
      <c r="W13" s="220" t="s">
        <v>22</v>
      </c>
      <c r="X13" s="220"/>
      <c r="Y13" s="220"/>
      <c r="Z13" s="220" t="s">
        <v>23</v>
      </c>
      <c r="AA13" s="220"/>
      <c r="AB13" s="220"/>
      <c r="AC13" s="230"/>
      <c r="AD13" s="233"/>
      <c r="AE13" s="234"/>
      <c r="AF13" s="237"/>
      <c r="AG13" s="230"/>
      <c r="AH13" s="234"/>
      <c r="AI13" s="226" t="s">
        <v>40</v>
      </c>
      <c r="AJ13" s="227"/>
      <c r="AK13" s="51" t="s">
        <v>41</v>
      </c>
      <c r="AL13" s="56" t="s">
        <v>42</v>
      </c>
      <c r="AM13" s="55" t="s">
        <v>43</v>
      </c>
      <c r="AN13" s="53" t="s">
        <v>973</v>
      </c>
      <c r="AO13" s="226" t="s">
        <v>40</v>
      </c>
      <c r="AP13" s="227"/>
      <c r="AQ13" s="51" t="s">
        <v>41</v>
      </c>
      <c r="AR13" s="56" t="s">
        <v>42</v>
      </c>
      <c r="AS13" s="52" t="s">
        <v>43</v>
      </c>
      <c r="AT13" s="53" t="s">
        <v>973</v>
      </c>
    </row>
    <row r="14" spans="1:46" ht="27.6" customHeight="1" x14ac:dyDescent="0.25">
      <c r="A14" s="226"/>
      <c r="B14" s="226"/>
      <c r="C14" s="220" t="s">
        <v>24</v>
      </c>
      <c r="D14" s="220" t="s">
        <v>25</v>
      </c>
      <c r="E14" s="220" t="s">
        <v>26</v>
      </c>
      <c r="F14" s="220" t="s">
        <v>24</v>
      </c>
      <c r="G14" s="220" t="s">
        <v>25</v>
      </c>
      <c r="H14" s="220" t="s">
        <v>26</v>
      </c>
      <c r="I14" s="220" t="s">
        <v>27</v>
      </c>
      <c r="J14" s="220" t="s">
        <v>24</v>
      </c>
      <c r="K14" s="220" t="s">
        <v>28</v>
      </c>
      <c r="L14" s="220" t="s">
        <v>26</v>
      </c>
      <c r="M14" s="220" t="s">
        <v>24</v>
      </c>
      <c r="N14" s="220" t="s">
        <v>28</v>
      </c>
      <c r="O14" s="220" t="s">
        <v>26</v>
      </c>
      <c r="P14" s="220" t="s">
        <v>27</v>
      </c>
      <c r="Q14" s="220" t="s">
        <v>24</v>
      </c>
      <c r="R14" s="220" t="s">
        <v>28</v>
      </c>
      <c r="S14" s="220" t="s">
        <v>26</v>
      </c>
      <c r="T14" s="220" t="s">
        <v>24</v>
      </c>
      <c r="U14" s="220" t="s">
        <v>28</v>
      </c>
      <c r="V14" s="220" t="s">
        <v>26</v>
      </c>
      <c r="W14" s="220" t="s">
        <v>24</v>
      </c>
      <c r="X14" s="220" t="s">
        <v>25</v>
      </c>
      <c r="Y14" s="220" t="s">
        <v>26</v>
      </c>
      <c r="Z14" s="220" t="s">
        <v>24</v>
      </c>
      <c r="AA14" s="220" t="s">
        <v>28</v>
      </c>
      <c r="AB14" s="220" t="s">
        <v>26</v>
      </c>
      <c r="AC14" s="220" t="s">
        <v>24</v>
      </c>
      <c r="AD14" s="220" t="s">
        <v>25</v>
      </c>
      <c r="AE14" s="220" t="s">
        <v>26</v>
      </c>
      <c r="AF14" s="237"/>
      <c r="AG14" s="235" t="s">
        <v>29</v>
      </c>
      <c r="AH14" s="235" t="s">
        <v>30</v>
      </c>
      <c r="AI14" s="220" t="s">
        <v>54</v>
      </c>
      <c r="AJ14" s="220" t="s">
        <v>55</v>
      </c>
      <c r="AK14" s="226"/>
      <c r="AL14" s="237"/>
      <c r="AM14" s="228"/>
      <c r="AN14" s="237"/>
      <c r="AO14" s="235" t="s">
        <v>54</v>
      </c>
      <c r="AP14" s="235" t="s">
        <v>55</v>
      </c>
      <c r="AQ14" s="226"/>
      <c r="AR14" s="237"/>
      <c r="AS14" s="228"/>
      <c r="AT14" s="237"/>
    </row>
    <row r="15" spans="1:46" ht="27.6" customHeight="1" x14ac:dyDescent="0.25">
      <c r="A15" s="230"/>
      <c r="B15" s="23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36"/>
      <c r="AG15" s="236"/>
      <c r="AH15" s="236"/>
      <c r="AI15" s="220"/>
      <c r="AJ15" s="220"/>
      <c r="AK15" s="230"/>
      <c r="AL15" s="236"/>
      <c r="AM15" s="234"/>
      <c r="AN15" s="236"/>
      <c r="AO15" s="236"/>
      <c r="AP15" s="236"/>
      <c r="AQ15" s="230"/>
      <c r="AR15" s="236"/>
      <c r="AS15" s="234"/>
      <c r="AT15" s="236"/>
    </row>
    <row r="16" spans="1:46" ht="13.7" customHeight="1" x14ac:dyDescent="0.25">
      <c r="A16" s="47">
        <v>1</v>
      </c>
      <c r="B16" s="47">
        <v>2</v>
      </c>
      <c r="C16" s="47">
        <v>3</v>
      </c>
      <c r="D16" s="47">
        <v>4</v>
      </c>
      <c r="E16" s="47">
        <v>5</v>
      </c>
      <c r="F16" s="47">
        <v>6</v>
      </c>
      <c r="G16" s="47">
        <v>7</v>
      </c>
      <c r="H16" s="47">
        <v>8</v>
      </c>
      <c r="I16" s="47">
        <v>9</v>
      </c>
      <c r="J16" s="47">
        <v>10</v>
      </c>
      <c r="K16" s="47">
        <v>11</v>
      </c>
      <c r="L16" s="47">
        <v>12</v>
      </c>
      <c r="M16" s="47">
        <v>13</v>
      </c>
      <c r="N16" s="47">
        <v>14</v>
      </c>
      <c r="O16" s="47">
        <v>15</v>
      </c>
      <c r="P16" s="47">
        <v>16</v>
      </c>
      <c r="Q16" s="47">
        <v>17</v>
      </c>
      <c r="R16" s="47">
        <v>18</v>
      </c>
      <c r="S16" s="47">
        <v>19</v>
      </c>
      <c r="T16" s="47">
        <v>20</v>
      </c>
      <c r="U16" s="47">
        <v>21</v>
      </c>
      <c r="V16" s="47">
        <v>22</v>
      </c>
      <c r="W16" s="47">
        <v>23</v>
      </c>
      <c r="X16" s="47">
        <v>24</v>
      </c>
      <c r="Y16" s="47">
        <v>25</v>
      </c>
      <c r="Z16" s="47">
        <v>26</v>
      </c>
      <c r="AA16" s="47">
        <v>27</v>
      </c>
      <c r="AB16" s="47">
        <v>28</v>
      </c>
      <c r="AC16" s="47">
        <v>29</v>
      </c>
      <c r="AD16" s="47">
        <v>30</v>
      </c>
      <c r="AE16" s="47">
        <v>31</v>
      </c>
      <c r="AF16" s="47">
        <v>32</v>
      </c>
      <c r="AG16" s="221">
        <v>33</v>
      </c>
      <c r="AH16" s="222"/>
      <c r="AI16" s="47">
        <v>34</v>
      </c>
      <c r="AJ16" s="47">
        <v>35</v>
      </c>
      <c r="AK16" s="47">
        <v>37</v>
      </c>
      <c r="AL16" s="47">
        <v>38</v>
      </c>
      <c r="AM16" s="47">
        <v>39</v>
      </c>
      <c r="AN16" s="47">
        <v>40</v>
      </c>
      <c r="AO16" s="47">
        <v>41</v>
      </c>
      <c r="AP16" s="47">
        <v>42</v>
      </c>
      <c r="AQ16" s="47">
        <v>43</v>
      </c>
      <c r="AR16" s="47">
        <v>44</v>
      </c>
      <c r="AS16" s="47">
        <v>45</v>
      </c>
      <c r="AT16" s="47">
        <v>46</v>
      </c>
    </row>
    <row r="17" spans="1:48" ht="82.5" customHeight="1" x14ac:dyDescent="0.25">
      <c r="A17" s="57" t="s">
        <v>57</v>
      </c>
      <c r="B17" s="60" t="s">
        <v>58</v>
      </c>
      <c r="C17" s="60" t="s">
        <v>59</v>
      </c>
      <c r="D17" s="60" t="s">
        <v>59</v>
      </c>
      <c r="E17" s="60" t="s">
        <v>59</v>
      </c>
      <c r="F17" s="60" t="s">
        <v>59</v>
      </c>
      <c r="G17" s="60" t="s">
        <v>59</v>
      </c>
      <c r="H17" s="60" t="s">
        <v>59</v>
      </c>
      <c r="I17" s="60" t="s">
        <v>59</v>
      </c>
      <c r="J17" s="60" t="s">
        <v>59</v>
      </c>
      <c r="K17" s="60" t="s">
        <v>59</v>
      </c>
      <c r="L17" s="60" t="s">
        <v>59</v>
      </c>
      <c r="M17" s="60" t="s">
        <v>59</v>
      </c>
      <c r="N17" s="60" t="s">
        <v>59</v>
      </c>
      <c r="O17" s="60" t="s">
        <v>59</v>
      </c>
      <c r="P17" s="60" t="s">
        <v>59</v>
      </c>
      <c r="Q17" s="60" t="s">
        <v>59</v>
      </c>
      <c r="R17" s="60" t="s">
        <v>59</v>
      </c>
      <c r="S17" s="60" t="s">
        <v>59</v>
      </c>
      <c r="T17" s="60" t="s">
        <v>59</v>
      </c>
      <c r="U17" s="60" t="s">
        <v>59</v>
      </c>
      <c r="V17" s="60" t="s">
        <v>59</v>
      </c>
      <c r="W17" s="60" t="s">
        <v>59</v>
      </c>
      <c r="X17" s="60" t="s">
        <v>59</v>
      </c>
      <c r="Y17" s="60" t="s">
        <v>59</v>
      </c>
      <c r="Z17" s="60" t="s">
        <v>59</v>
      </c>
      <c r="AA17" s="60" t="s">
        <v>59</v>
      </c>
      <c r="AB17" s="60" t="s">
        <v>59</v>
      </c>
      <c r="AC17" s="60" t="s">
        <v>59</v>
      </c>
      <c r="AD17" s="60" t="s">
        <v>59</v>
      </c>
      <c r="AE17" s="60" t="s">
        <v>59</v>
      </c>
      <c r="AF17" s="60" t="s">
        <v>59</v>
      </c>
      <c r="AG17" s="60" t="s">
        <v>59</v>
      </c>
      <c r="AH17" s="60" t="s">
        <v>59</v>
      </c>
      <c r="AI17" s="59">
        <v>22013984352.540001</v>
      </c>
      <c r="AJ17" s="59">
        <v>21382331610.790001</v>
      </c>
      <c r="AK17" s="59">
        <v>25536452766.779999</v>
      </c>
      <c r="AL17" s="59">
        <v>23557806266.419998</v>
      </c>
      <c r="AM17" s="59">
        <v>25647098455.779999</v>
      </c>
      <c r="AN17" s="59"/>
      <c r="AO17" s="59">
        <v>20546710564.290001</v>
      </c>
      <c r="AP17" s="59">
        <v>20085219081.34</v>
      </c>
      <c r="AQ17" s="59">
        <f>AQ19+AQ297+AQ375+AQ432</f>
        <v>23959734512.369995</v>
      </c>
      <c r="AR17" s="59">
        <f t="shared" ref="AR17:AS17" si="0">AR19+AR297+AR375+AR432</f>
        <v>21022503903.160004</v>
      </c>
      <c r="AS17" s="59">
        <f t="shared" si="0"/>
        <v>23525560628.280003</v>
      </c>
      <c r="AT17" s="59"/>
      <c r="AU17" s="42"/>
      <c r="AV17" s="42"/>
    </row>
    <row r="18" spans="1:48" ht="13.7" customHeight="1" x14ac:dyDescent="0.25">
      <c r="A18" s="57" t="s">
        <v>60</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12"/>
      <c r="AJ18" s="12"/>
      <c r="AK18" s="12"/>
      <c r="AL18" s="12"/>
      <c r="AM18" s="12"/>
      <c r="AN18" s="12"/>
      <c r="AO18" s="12"/>
      <c r="AP18" s="12"/>
      <c r="AQ18" s="12"/>
      <c r="AR18" s="12"/>
      <c r="AS18" s="12"/>
      <c r="AT18" s="12"/>
    </row>
    <row r="19" spans="1:48" ht="82.5" customHeight="1" x14ac:dyDescent="0.25">
      <c r="A19" s="57" t="s">
        <v>57</v>
      </c>
      <c r="B19" s="60" t="s">
        <v>61</v>
      </c>
      <c r="C19" s="60" t="s">
        <v>59</v>
      </c>
      <c r="D19" s="60" t="s">
        <v>59</v>
      </c>
      <c r="E19" s="60" t="s">
        <v>59</v>
      </c>
      <c r="F19" s="60" t="s">
        <v>59</v>
      </c>
      <c r="G19" s="60" t="s">
        <v>59</v>
      </c>
      <c r="H19" s="60" t="s">
        <v>59</v>
      </c>
      <c r="I19" s="60" t="s">
        <v>59</v>
      </c>
      <c r="J19" s="60" t="s">
        <v>59</v>
      </c>
      <c r="K19" s="60" t="s">
        <v>59</v>
      </c>
      <c r="L19" s="60" t="s">
        <v>59</v>
      </c>
      <c r="M19" s="60" t="s">
        <v>59</v>
      </c>
      <c r="N19" s="60" t="s">
        <v>59</v>
      </c>
      <c r="O19" s="60" t="s">
        <v>59</v>
      </c>
      <c r="P19" s="60" t="s">
        <v>59</v>
      </c>
      <c r="Q19" s="60" t="s">
        <v>59</v>
      </c>
      <c r="R19" s="60" t="s">
        <v>59</v>
      </c>
      <c r="S19" s="60" t="s">
        <v>59</v>
      </c>
      <c r="T19" s="60" t="s">
        <v>59</v>
      </c>
      <c r="U19" s="60" t="s">
        <v>59</v>
      </c>
      <c r="V19" s="60" t="s">
        <v>59</v>
      </c>
      <c r="W19" s="60" t="s">
        <v>59</v>
      </c>
      <c r="X19" s="60" t="s">
        <v>59</v>
      </c>
      <c r="Y19" s="60" t="s">
        <v>59</v>
      </c>
      <c r="Z19" s="60" t="s">
        <v>59</v>
      </c>
      <c r="AA19" s="60" t="s">
        <v>59</v>
      </c>
      <c r="AB19" s="60" t="s">
        <v>59</v>
      </c>
      <c r="AC19" s="60" t="s">
        <v>59</v>
      </c>
      <c r="AD19" s="60" t="s">
        <v>59</v>
      </c>
      <c r="AE19" s="60" t="s">
        <v>59</v>
      </c>
      <c r="AF19" s="60" t="s">
        <v>59</v>
      </c>
      <c r="AG19" s="60" t="s">
        <v>59</v>
      </c>
      <c r="AH19" s="60" t="s">
        <v>59</v>
      </c>
      <c r="AI19" s="59">
        <v>9992169830.7800007</v>
      </c>
      <c r="AJ19" s="59">
        <v>9648690305.9300003</v>
      </c>
      <c r="AK19" s="59">
        <v>12357437466.34</v>
      </c>
      <c r="AL19" s="59">
        <v>11288988524.690001</v>
      </c>
      <c r="AM19" s="59">
        <v>13440145007.99</v>
      </c>
      <c r="AN19" s="59"/>
      <c r="AO19" s="59">
        <v>8721558670.2299995</v>
      </c>
      <c r="AP19" s="59">
        <v>8486883810.8999996</v>
      </c>
      <c r="AQ19" s="59">
        <f>SUM(AQ21:AQ296)</f>
        <v>10908989095.509996</v>
      </c>
      <c r="AR19" s="59">
        <f>SUM(AR21:AR296)</f>
        <v>8873965617.7300014</v>
      </c>
      <c r="AS19" s="59">
        <f>SUM(AS21:AS296)</f>
        <v>11426789525.570002</v>
      </c>
      <c r="AT19" s="59"/>
      <c r="AU19" s="42"/>
      <c r="AV19" s="42"/>
    </row>
    <row r="20" spans="1:48" ht="13.7" customHeight="1" x14ac:dyDescent="0.25">
      <c r="A20" s="57" t="s">
        <v>60</v>
      </c>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12"/>
      <c r="AJ20" s="12"/>
      <c r="AK20" s="12"/>
      <c r="AL20" s="12"/>
      <c r="AM20" s="12"/>
      <c r="AN20" s="12"/>
      <c r="AO20" s="12"/>
      <c r="AP20" s="12"/>
      <c r="AQ20" s="12"/>
      <c r="AR20" s="12"/>
      <c r="AS20" s="12"/>
      <c r="AT20" s="12"/>
    </row>
    <row r="21" spans="1:48" ht="75" customHeight="1" x14ac:dyDescent="0.25">
      <c r="A21" s="248" t="s">
        <v>62</v>
      </c>
      <c r="B21" s="249" t="s">
        <v>63</v>
      </c>
      <c r="C21" s="60" t="s">
        <v>64</v>
      </c>
      <c r="D21" s="60" t="s">
        <v>65</v>
      </c>
      <c r="E21" s="60" t="s">
        <v>66</v>
      </c>
      <c r="F21" s="60"/>
      <c r="G21" s="60"/>
      <c r="H21" s="60"/>
      <c r="I21" s="60"/>
      <c r="J21" s="60"/>
      <c r="K21" s="60"/>
      <c r="L21" s="60"/>
      <c r="M21" s="60"/>
      <c r="N21" s="60"/>
      <c r="O21" s="60"/>
      <c r="P21" s="60"/>
      <c r="Q21" s="60"/>
      <c r="R21" s="60"/>
      <c r="S21" s="60"/>
      <c r="T21" s="60"/>
      <c r="U21" s="60"/>
      <c r="V21" s="60"/>
      <c r="W21" s="60"/>
      <c r="X21" s="60"/>
      <c r="Y21" s="60"/>
      <c r="Z21" s="60" t="s">
        <v>67</v>
      </c>
      <c r="AA21" s="60" t="s">
        <v>68</v>
      </c>
      <c r="AB21" s="60" t="s">
        <v>69</v>
      </c>
      <c r="AC21" s="60" t="s">
        <v>70</v>
      </c>
      <c r="AD21" s="60" t="s">
        <v>71</v>
      </c>
      <c r="AE21" s="60" t="s">
        <v>72</v>
      </c>
      <c r="AF21" s="249" t="s">
        <v>73</v>
      </c>
      <c r="AG21" s="249" t="s">
        <v>74</v>
      </c>
      <c r="AH21" s="249" t="s">
        <v>74</v>
      </c>
      <c r="AI21" s="244">
        <v>18165934.420000002</v>
      </c>
      <c r="AJ21" s="244">
        <v>2833800</v>
      </c>
      <c r="AK21" s="245">
        <v>8269294.9699999997</v>
      </c>
      <c r="AL21" s="244">
        <v>498017341.05000001</v>
      </c>
      <c r="AM21" s="244">
        <v>3283158331.5900002</v>
      </c>
      <c r="AN21" s="245"/>
      <c r="AO21" s="244">
        <v>18165934.420000002</v>
      </c>
      <c r="AP21" s="244">
        <v>2833800</v>
      </c>
      <c r="AQ21" s="245">
        <v>8269294.9699999997</v>
      </c>
      <c r="AR21" s="245">
        <v>498017341.05000001</v>
      </c>
      <c r="AS21" s="245">
        <v>3283158331.5900002</v>
      </c>
      <c r="AT21" s="245"/>
    </row>
    <row r="22" spans="1:48" ht="78.75" x14ac:dyDescent="0.25">
      <c r="A22" s="248" t="s">
        <v>62</v>
      </c>
      <c r="B22" s="249" t="s">
        <v>63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t="s">
        <v>75</v>
      </c>
      <c r="AD22" s="60" t="s">
        <v>76</v>
      </c>
      <c r="AE22" s="60" t="s">
        <v>77</v>
      </c>
      <c r="AF22" s="249" t="s">
        <v>73</v>
      </c>
      <c r="AG22" s="249" t="s">
        <v>74</v>
      </c>
      <c r="AH22" s="249" t="s">
        <v>74</v>
      </c>
      <c r="AI22" s="244">
        <v>0</v>
      </c>
      <c r="AJ22" s="244">
        <v>2833800</v>
      </c>
      <c r="AK22" s="246"/>
      <c r="AL22" s="244">
        <v>498017341.05000001</v>
      </c>
      <c r="AM22" s="244">
        <v>3283158331.5900002</v>
      </c>
      <c r="AN22" s="246"/>
      <c r="AO22" s="244">
        <v>0</v>
      </c>
      <c r="AP22" s="244">
        <v>2833800</v>
      </c>
      <c r="AQ22" s="246"/>
      <c r="AR22" s="246"/>
      <c r="AS22" s="246"/>
      <c r="AT22" s="246"/>
    </row>
    <row r="23" spans="1:48" ht="135" x14ac:dyDescent="0.25">
      <c r="A23" s="248" t="s">
        <v>62</v>
      </c>
      <c r="B23" s="249" t="s">
        <v>63</v>
      </c>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t="s">
        <v>78</v>
      </c>
      <c r="AD23" s="60" t="s">
        <v>79</v>
      </c>
      <c r="AE23" s="60" t="s">
        <v>80</v>
      </c>
      <c r="AF23" s="249" t="s">
        <v>73</v>
      </c>
      <c r="AG23" s="249" t="s">
        <v>74</v>
      </c>
      <c r="AH23" s="249" t="s">
        <v>74</v>
      </c>
      <c r="AI23" s="244">
        <v>0</v>
      </c>
      <c r="AJ23" s="244">
        <v>2833800</v>
      </c>
      <c r="AK23" s="246"/>
      <c r="AL23" s="244">
        <v>498017341.05000001</v>
      </c>
      <c r="AM23" s="244">
        <v>3283158331.5900002</v>
      </c>
      <c r="AN23" s="246"/>
      <c r="AO23" s="244">
        <v>0</v>
      </c>
      <c r="AP23" s="244">
        <v>2833800</v>
      </c>
      <c r="AQ23" s="246"/>
      <c r="AR23" s="246"/>
      <c r="AS23" s="246"/>
      <c r="AT23" s="246"/>
    </row>
    <row r="24" spans="1:48" ht="135" x14ac:dyDescent="0.25">
      <c r="A24" s="248" t="s">
        <v>62</v>
      </c>
      <c r="B24" s="249" t="s">
        <v>63</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t="s">
        <v>81</v>
      </c>
      <c r="AD24" s="60" t="s">
        <v>68</v>
      </c>
      <c r="AE24" s="60" t="s">
        <v>69</v>
      </c>
      <c r="AF24" s="249" t="s">
        <v>73</v>
      </c>
      <c r="AG24" s="249" t="s">
        <v>74</v>
      </c>
      <c r="AH24" s="249" t="s">
        <v>74</v>
      </c>
      <c r="AI24" s="244">
        <v>0</v>
      </c>
      <c r="AJ24" s="244">
        <v>2833800</v>
      </c>
      <c r="AK24" s="246"/>
      <c r="AL24" s="244">
        <v>498017341.05000001</v>
      </c>
      <c r="AM24" s="244">
        <v>3283158331.5900002</v>
      </c>
      <c r="AN24" s="246"/>
      <c r="AO24" s="244">
        <v>0</v>
      </c>
      <c r="AP24" s="244">
        <v>2833800</v>
      </c>
      <c r="AQ24" s="246"/>
      <c r="AR24" s="246"/>
      <c r="AS24" s="246"/>
      <c r="AT24" s="246"/>
    </row>
    <row r="25" spans="1:48" ht="191.25" x14ac:dyDescent="0.25">
      <c r="A25" s="248" t="s">
        <v>62</v>
      </c>
      <c r="B25" s="249" t="s">
        <v>63</v>
      </c>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t="s">
        <v>82</v>
      </c>
      <c r="AD25" s="60" t="s">
        <v>68</v>
      </c>
      <c r="AE25" s="60" t="s">
        <v>83</v>
      </c>
      <c r="AF25" s="249" t="s">
        <v>73</v>
      </c>
      <c r="AG25" s="249" t="s">
        <v>74</v>
      </c>
      <c r="AH25" s="249" t="s">
        <v>74</v>
      </c>
      <c r="AI25" s="244">
        <v>0</v>
      </c>
      <c r="AJ25" s="244">
        <v>2833800</v>
      </c>
      <c r="AK25" s="247"/>
      <c r="AL25" s="244">
        <v>498017341.05000001</v>
      </c>
      <c r="AM25" s="244">
        <v>3283158331.5900002</v>
      </c>
      <c r="AN25" s="247"/>
      <c r="AO25" s="244">
        <v>0</v>
      </c>
      <c r="AP25" s="244">
        <v>2833800</v>
      </c>
      <c r="AQ25" s="247"/>
      <c r="AR25" s="247"/>
      <c r="AS25" s="247"/>
      <c r="AT25" s="247"/>
    </row>
    <row r="26" spans="1:48" ht="247.5" x14ac:dyDescent="0.25">
      <c r="A26" s="248" t="s">
        <v>84</v>
      </c>
      <c r="B26" s="249" t="s">
        <v>85</v>
      </c>
      <c r="C26" s="60" t="s">
        <v>1028</v>
      </c>
      <c r="D26" s="60" t="s">
        <v>87</v>
      </c>
      <c r="E26" s="60" t="s">
        <v>88</v>
      </c>
      <c r="F26" s="60"/>
      <c r="G26" s="60"/>
      <c r="H26" s="60"/>
      <c r="I26" s="60"/>
      <c r="J26" s="60"/>
      <c r="K26" s="60"/>
      <c r="L26" s="60"/>
      <c r="M26" s="60"/>
      <c r="N26" s="60"/>
      <c r="O26" s="60"/>
      <c r="P26" s="60"/>
      <c r="Q26" s="60"/>
      <c r="R26" s="60"/>
      <c r="S26" s="60"/>
      <c r="T26" s="60"/>
      <c r="U26" s="60"/>
      <c r="V26" s="60"/>
      <c r="W26" s="60" t="s">
        <v>89</v>
      </c>
      <c r="X26" s="60" t="s">
        <v>90</v>
      </c>
      <c r="Y26" s="60" t="s">
        <v>91</v>
      </c>
      <c r="Z26" s="14" t="s">
        <v>92</v>
      </c>
      <c r="AA26" s="60" t="s">
        <v>68</v>
      </c>
      <c r="AB26" s="60" t="s">
        <v>80</v>
      </c>
      <c r="AC26" s="60" t="s">
        <v>93</v>
      </c>
      <c r="AD26" s="60" t="s">
        <v>94</v>
      </c>
      <c r="AE26" s="60" t="s">
        <v>72</v>
      </c>
      <c r="AF26" s="249" t="s">
        <v>73</v>
      </c>
      <c r="AG26" s="249" t="s">
        <v>74</v>
      </c>
      <c r="AH26" s="249" t="s">
        <v>74</v>
      </c>
      <c r="AI26" s="244">
        <v>110580501.56999999</v>
      </c>
      <c r="AJ26" s="244">
        <v>90324713.159999996</v>
      </c>
      <c r="AK26" s="245">
        <v>131083731.3</v>
      </c>
      <c r="AL26" s="244">
        <v>115656695.7</v>
      </c>
      <c r="AM26" s="244">
        <v>105994978.73</v>
      </c>
      <c r="AN26" s="245"/>
      <c r="AO26" s="244">
        <v>107168318.66</v>
      </c>
      <c r="AP26" s="244">
        <v>87137659.290000007</v>
      </c>
      <c r="AQ26" s="245">
        <f>131083731.3-Лист6!D2</f>
        <v>115934461.98999999</v>
      </c>
      <c r="AR26" s="245">
        <f>115656695.7-Лист6!E2</f>
        <v>106294056.79000001</v>
      </c>
      <c r="AS26" s="245">
        <v>105994978.73</v>
      </c>
      <c r="AT26" s="245"/>
    </row>
    <row r="27" spans="1:48" ht="135" x14ac:dyDescent="0.25">
      <c r="A27" s="248" t="s">
        <v>84</v>
      </c>
      <c r="B27" s="249" t="s">
        <v>85</v>
      </c>
      <c r="C27" s="60" t="s">
        <v>1029</v>
      </c>
      <c r="D27" s="60" t="s">
        <v>68</v>
      </c>
      <c r="E27" s="60" t="s">
        <v>96</v>
      </c>
      <c r="F27" s="60"/>
      <c r="G27" s="60"/>
      <c r="H27" s="60"/>
      <c r="I27" s="60"/>
      <c r="J27" s="60"/>
      <c r="K27" s="60"/>
      <c r="L27" s="60"/>
      <c r="M27" s="60"/>
      <c r="N27" s="60"/>
      <c r="O27" s="60"/>
      <c r="P27" s="60"/>
      <c r="Q27" s="60"/>
      <c r="R27" s="60"/>
      <c r="S27" s="60"/>
      <c r="T27" s="60"/>
      <c r="U27" s="60"/>
      <c r="V27" s="60"/>
      <c r="W27" s="60"/>
      <c r="X27" s="60"/>
      <c r="Y27" s="60"/>
      <c r="Z27" s="60"/>
      <c r="AA27" s="60"/>
      <c r="AB27" s="60"/>
      <c r="AC27" s="60" t="s">
        <v>70</v>
      </c>
      <c r="AD27" s="60" t="s">
        <v>97</v>
      </c>
      <c r="AE27" s="60" t="s">
        <v>72</v>
      </c>
      <c r="AF27" s="249" t="s">
        <v>73</v>
      </c>
      <c r="AG27" s="249" t="s">
        <v>74</v>
      </c>
      <c r="AH27" s="249" t="s">
        <v>74</v>
      </c>
      <c r="AI27" s="244">
        <v>0</v>
      </c>
      <c r="AJ27" s="244">
        <v>90324713.159999996</v>
      </c>
      <c r="AK27" s="246"/>
      <c r="AL27" s="244">
        <v>115656695.7</v>
      </c>
      <c r="AM27" s="244">
        <v>105994978.73</v>
      </c>
      <c r="AN27" s="246"/>
      <c r="AO27" s="244">
        <v>0</v>
      </c>
      <c r="AP27" s="244">
        <v>87137659.290000007</v>
      </c>
      <c r="AQ27" s="246"/>
      <c r="AR27" s="246"/>
      <c r="AS27" s="246"/>
      <c r="AT27" s="246"/>
    </row>
    <row r="28" spans="1:48" ht="202.5" x14ac:dyDescent="0.25">
      <c r="A28" s="248" t="s">
        <v>84</v>
      </c>
      <c r="B28" s="249" t="s">
        <v>85</v>
      </c>
      <c r="C28" s="60" t="s">
        <v>98</v>
      </c>
      <c r="D28" s="60" t="s">
        <v>68</v>
      </c>
      <c r="E28" s="60" t="s">
        <v>99</v>
      </c>
      <c r="F28" s="60"/>
      <c r="G28" s="60"/>
      <c r="H28" s="60"/>
      <c r="I28" s="60"/>
      <c r="J28" s="60"/>
      <c r="K28" s="60"/>
      <c r="L28" s="60"/>
      <c r="M28" s="60"/>
      <c r="N28" s="60"/>
      <c r="O28" s="60"/>
      <c r="P28" s="60"/>
      <c r="Q28" s="60"/>
      <c r="R28" s="60"/>
      <c r="S28" s="60"/>
      <c r="T28" s="60"/>
      <c r="U28" s="60"/>
      <c r="V28" s="60"/>
      <c r="W28" s="60"/>
      <c r="X28" s="60"/>
      <c r="Y28" s="60"/>
      <c r="Z28" s="60"/>
      <c r="AA28" s="60"/>
      <c r="AB28" s="60"/>
      <c r="AC28" s="14" t="s">
        <v>100</v>
      </c>
      <c r="AD28" s="60" t="s">
        <v>68</v>
      </c>
      <c r="AE28" s="60" t="s">
        <v>101</v>
      </c>
      <c r="AF28" s="249" t="s">
        <v>73</v>
      </c>
      <c r="AG28" s="249" t="s">
        <v>74</v>
      </c>
      <c r="AH28" s="249" t="s">
        <v>74</v>
      </c>
      <c r="AI28" s="244">
        <v>0</v>
      </c>
      <c r="AJ28" s="244">
        <v>90324713.159999996</v>
      </c>
      <c r="AK28" s="246"/>
      <c r="AL28" s="244">
        <v>115656695.7</v>
      </c>
      <c r="AM28" s="244">
        <v>105994978.73</v>
      </c>
      <c r="AN28" s="246"/>
      <c r="AO28" s="244">
        <v>0</v>
      </c>
      <c r="AP28" s="244">
        <v>87137659.290000007</v>
      </c>
      <c r="AQ28" s="246"/>
      <c r="AR28" s="246"/>
      <c r="AS28" s="246"/>
      <c r="AT28" s="246"/>
    </row>
    <row r="29" spans="1:48" ht="337.5" x14ac:dyDescent="0.25">
      <c r="A29" s="248" t="s">
        <v>84</v>
      </c>
      <c r="B29" s="249" t="s">
        <v>85</v>
      </c>
      <c r="C29" s="60" t="s">
        <v>102</v>
      </c>
      <c r="D29" s="60" t="s">
        <v>103</v>
      </c>
      <c r="E29" s="60" t="s">
        <v>104</v>
      </c>
      <c r="F29" s="60"/>
      <c r="G29" s="60"/>
      <c r="H29" s="60"/>
      <c r="I29" s="60"/>
      <c r="J29" s="60"/>
      <c r="K29" s="60"/>
      <c r="L29" s="60"/>
      <c r="M29" s="60"/>
      <c r="N29" s="60"/>
      <c r="O29" s="60"/>
      <c r="P29" s="60"/>
      <c r="Q29" s="60"/>
      <c r="R29" s="60"/>
      <c r="S29" s="60"/>
      <c r="T29" s="60"/>
      <c r="U29" s="60"/>
      <c r="V29" s="60"/>
      <c r="W29" s="60"/>
      <c r="X29" s="60"/>
      <c r="Y29" s="60"/>
      <c r="Z29" s="60"/>
      <c r="AA29" s="60"/>
      <c r="AB29" s="60"/>
      <c r="AC29" s="14" t="s">
        <v>105</v>
      </c>
      <c r="AD29" s="60" t="s">
        <v>68</v>
      </c>
      <c r="AE29" s="60" t="s">
        <v>106</v>
      </c>
      <c r="AF29" s="249" t="s">
        <v>73</v>
      </c>
      <c r="AG29" s="249" t="s">
        <v>74</v>
      </c>
      <c r="AH29" s="249" t="s">
        <v>74</v>
      </c>
      <c r="AI29" s="244">
        <v>0</v>
      </c>
      <c r="AJ29" s="244">
        <v>90324713.159999996</v>
      </c>
      <c r="AK29" s="246"/>
      <c r="AL29" s="244">
        <v>115656695.7</v>
      </c>
      <c r="AM29" s="244">
        <v>105994978.73</v>
      </c>
      <c r="AN29" s="246"/>
      <c r="AO29" s="244">
        <v>0</v>
      </c>
      <c r="AP29" s="244">
        <v>87137659.290000007</v>
      </c>
      <c r="AQ29" s="246"/>
      <c r="AR29" s="246"/>
      <c r="AS29" s="246"/>
      <c r="AT29" s="246"/>
    </row>
    <row r="30" spans="1:48" ht="135" x14ac:dyDescent="0.25">
      <c r="A30" s="248" t="s">
        <v>84</v>
      </c>
      <c r="B30" s="249" t="s">
        <v>85</v>
      </c>
      <c r="C30" s="60" t="s">
        <v>107</v>
      </c>
      <c r="D30" s="60" t="s">
        <v>68</v>
      </c>
      <c r="E30" s="60" t="s">
        <v>108</v>
      </c>
      <c r="F30" s="60"/>
      <c r="G30" s="60"/>
      <c r="H30" s="60"/>
      <c r="I30" s="60"/>
      <c r="J30" s="60"/>
      <c r="K30" s="60"/>
      <c r="L30" s="60"/>
      <c r="M30" s="60"/>
      <c r="N30" s="60"/>
      <c r="O30" s="60"/>
      <c r="P30" s="60"/>
      <c r="Q30" s="60"/>
      <c r="R30" s="60"/>
      <c r="S30" s="60"/>
      <c r="T30" s="60"/>
      <c r="U30" s="60"/>
      <c r="V30" s="60"/>
      <c r="W30" s="60"/>
      <c r="X30" s="60"/>
      <c r="Y30" s="60"/>
      <c r="Z30" s="60"/>
      <c r="AA30" s="60"/>
      <c r="AB30" s="60"/>
      <c r="AC30" s="60" t="s">
        <v>109</v>
      </c>
      <c r="AD30" s="60" t="s">
        <v>110</v>
      </c>
      <c r="AE30" s="60" t="s">
        <v>111</v>
      </c>
      <c r="AF30" s="249" t="s">
        <v>73</v>
      </c>
      <c r="AG30" s="249" t="s">
        <v>74</v>
      </c>
      <c r="AH30" s="249" t="s">
        <v>74</v>
      </c>
      <c r="AI30" s="244">
        <v>0</v>
      </c>
      <c r="AJ30" s="244">
        <v>90324713.159999996</v>
      </c>
      <c r="AK30" s="246"/>
      <c r="AL30" s="244">
        <v>115656695.7</v>
      </c>
      <c r="AM30" s="244">
        <v>105994978.73</v>
      </c>
      <c r="AN30" s="246"/>
      <c r="AO30" s="244">
        <v>0</v>
      </c>
      <c r="AP30" s="244">
        <v>87137659.290000007</v>
      </c>
      <c r="AQ30" s="246"/>
      <c r="AR30" s="246"/>
      <c r="AS30" s="246"/>
      <c r="AT30" s="246"/>
    </row>
    <row r="31" spans="1:48" ht="112.5" x14ac:dyDescent="0.25">
      <c r="A31" s="248" t="s">
        <v>84</v>
      </c>
      <c r="B31" s="249" t="s">
        <v>85</v>
      </c>
      <c r="C31" s="60" t="s">
        <v>64</v>
      </c>
      <c r="D31" s="60" t="s">
        <v>112</v>
      </c>
      <c r="E31" s="60" t="s">
        <v>66</v>
      </c>
      <c r="F31" s="60"/>
      <c r="G31" s="60"/>
      <c r="H31" s="60"/>
      <c r="I31" s="60"/>
      <c r="J31" s="60"/>
      <c r="K31" s="60"/>
      <c r="L31" s="60"/>
      <c r="M31" s="60"/>
      <c r="N31" s="60"/>
      <c r="O31" s="60"/>
      <c r="P31" s="60"/>
      <c r="Q31" s="60"/>
      <c r="R31" s="60"/>
      <c r="S31" s="60"/>
      <c r="T31" s="60"/>
      <c r="U31" s="60"/>
      <c r="V31" s="60"/>
      <c r="W31" s="60"/>
      <c r="X31" s="60"/>
      <c r="Y31" s="60"/>
      <c r="Z31" s="60"/>
      <c r="AA31" s="60"/>
      <c r="AB31" s="60"/>
      <c r="AC31" s="60" t="s">
        <v>113</v>
      </c>
      <c r="AD31" s="60" t="s">
        <v>114</v>
      </c>
      <c r="AE31" s="60" t="s">
        <v>115</v>
      </c>
      <c r="AF31" s="249" t="s">
        <v>73</v>
      </c>
      <c r="AG31" s="249" t="s">
        <v>74</v>
      </c>
      <c r="AH31" s="249" t="s">
        <v>74</v>
      </c>
      <c r="AI31" s="244">
        <v>0</v>
      </c>
      <c r="AJ31" s="244">
        <v>90324713.159999996</v>
      </c>
      <c r="AK31" s="246"/>
      <c r="AL31" s="244">
        <v>115656695.7</v>
      </c>
      <c r="AM31" s="244">
        <v>105994978.73</v>
      </c>
      <c r="AN31" s="246"/>
      <c r="AO31" s="244">
        <v>0</v>
      </c>
      <c r="AP31" s="244">
        <v>87137659.290000007</v>
      </c>
      <c r="AQ31" s="246"/>
      <c r="AR31" s="246"/>
      <c r="AS31" s="246"/>
      <c r="AT31" s="246"/>
    </row>
    <row r="32" spans="1:48" ht="63.75" customHeight="1" x14ac:dyDescent="0.25">
      <c r="A32" s="248" t="s">
        <v>84</v>
      </c>
      <c r="B32" s="249" t="s">
        <v>85</v>
      </c>
      <c r="C32" s="60" t="s">
        <v>116</v>
      </c>
      <c r="D32" s="60" t="s">
        <v>68</v>
      </c>
      <c r="E32" s="60" t="s">
        <v>117</v>
      </c>
      <c r="F32" s="60"/>
      <c r="G32" s="60"/>
      <c r="H32" s="60"/>
      <c r="I32" s="60"/>
      <c r="J32" s="60"/>
      <c r="K32" s="60"/>
      <c r="L32" s="60"/>
      <c r="M32" s="60"/>
      <c r="N32" s="60"/>
      <c r="O32" s="60"/>
      <c r="P32" s="60"/>
      <c r="Q32" s="60"/>
      <c r="R32" s="60"/>
      <c r="S32" s="60"/>
      <c r="T32" s="60"/>
      <c r="U32" s="60"/>
      <c r="V32" s="60"/>
      <c r="W32" s="60"/>
      <c r="X32" s="60"/>
      <c r="Y32" s="60"/>
      <c r="Z32" s="60"/>
      <c r="AA32" s="60"/>
      <c r="AB32" s="60"/>
      <c r="AC32" s="14" t="s">
        <v>118</v>
      </c>
      <c r="AD32" s="60" t="s">
        <v>119</v>
      </c>
      <c r="AE32" s="60" t="s">
        <v>120</v>
      </c>
      <c r="AF32" s="249" t="s">
        <v>73</v>
      </c>
      <c r="AG32" s="249" t="s">
        <v>74</v>
      </c>
      <c r="AH32" s="249" t="s">
        <v>74</v>
      </c>
      <c r="AI32" s="244">
        <v>0</v>
      </c>
      <c r="AJ32" s="244">
        <v>90324713.159999996</v>
      </c>
      <c r="AK32" s="246"/>
      <c r="AL32" s="244">
        <v>115656695.7</v>
      </c>
      <c r="AM32" s="244">
        <v>105994978.73</v>
      </c>
      <c r="AN32" s="246"/>
      <c r="AO32" s="244">
        <v>0</v>
      </c>
      <c r="AP32" s="244">
        <v>87137659.290000007</v>
      </c>
      <c r="AQ32" s="246"/>
      <c r="AR32" s="246"/>
      <c r="AS32" s="246"/>
      <c r="AT32" s="246"/>
    </row>
    <row r="33" spans="1:46" ht="168.75" x14ac:dyDescent="0.25">
      <c r="A33" s="248" t="s">
        <v>84</v>
      </c>
      <c r="B33" s="249" t="s">
        <v>85</v>
      </c>
      <c r="C33" s="60" t="s">
        <v>121</v>
      </c>
      <c r="D33" s="60" t="s">
        <v>68</v>
      </c>
      <c r="E33" s="60" t="s">
        <v>122</v>
      </c>
      <c r="F33" s="60"/>
      <c r="G33" s="60"/>
      <c r="H33" s="60"/>
      <c r="I33" s="60"/>
      <c r="J33" s="60"/>
      <c r="K33" s="60"/>
      <c r="L33" s="60"/>
      <c r="M33" s="60"/>
      <c r="N33" s="60"/>
      <c r="O33" s="60"/>
      <c r="P33" s="60"/>
      <c r="Q33" s="60"/>
      <c r="R33" s="60"/>
      <c r="S33" s="60"/>
      <c r="T33" s="60"/>
      <c r="U33" s="60"/>
      <c r="V33" s="60"/>
      <c r="W33" s="60"/>
      <c r="X33" s="60"/>
      <c r="Y33" s="60"/>
      <c r="Z33" s="60"/>
      <c r="AA33" s="60"/>
      <c r="AB33" s="60"/>
      <c r="AC33" s="60" t="s">
        <v>123</v>
      </c>
      <c r="AD33" s="60" t="s">
        <v>119</v>
      </c>
      <c r="AE33" s="60" t="s">
        <v>124</v>
      </c>
      <c r="AF33" s="249" t="s">
        <v>73</v>
      </c>
      <c r="AG33" s="249" t="s">
        <v>74</v>
      </c>
      <c r="AH33" s="249" t="s">
        <v>74</v>
      </c>
      <c r="AI33" s="244">
        <v>0</v>
      </c>
      <c r="AJ33" s="244">
        <v>90324713.159999996</v>
      </c>
      <c r="AK33" s="246"/>
      <c r="AL33" s="244">
        <v>115656695.7</v>
      </c>
      <c r="AM33" s="244">
        <v>105994978.73</v>
      </c>
      <c r="AN33" s="246"/>
      <c r="AO33" s="244">
        <v>0</v>
      </c>
      <c r="AP33" s="244">
        <v>87137659.290000007</v>
      </c>
      <c r="AQ33" s="246"/>
      <c r="AR33" s="246"/>
      <c r="AS33" s="246"/>
      <c r="AT33" s="246"/>
    </row>
    <row r="34" spans="1:46" ht="202.5" x14ac:dyDescent="0.25">
      <c r="A34" s="248" t="s">
        <v>84</v>
      </c>
      <c r="B34" s="249" t="s">
        <v>85</v>
      </c>
      <c r="C34" s="60" t="s">
        <v>125</v>
      </c>
      <c r="D34" s="60" t="s">
        <v>68</v>
      </c>
      <c r="E34" s="60" t="s">
        <v>126</v>
      </c>
      <c r="F34" s="60"/>
      <c r="G34" s="60"/>
      <c r="H34" s="60"/>
      <c r="I34" s="60"/>
      <c r="J34" s="60"/>
      <c r="K34" s="60"/>
      <c r="L34" s="60"/>
      <c r="M34" s="60"/>
      <c r="N34" s="60"/>
      <c r="O34" s="60"/>
      <c r="P34" s="60"/>
      <c r="Q34" s="60"/>
      <c r="R34" s="60"/>
      <c r="S34" s="60"/>
      <c r="T34" s="60"/>
      <c r="U34" s="60"/>
      <c r="V34" s="60"/>
      <c r="W34" s="60"/>
      <c r="X34" s="60"/>
      <c r="Y34" s="60"/>
      <c r="Z34" s="60"/>
      <c r="AA34" s="60"/>
      <c r="AB34" s="60"/>
      <c r="AC34" s="14" t="s">
        <v>127</v>
      </c>
      <c r="AD34" s="60" t="s">
        <v>68</v>
      </c>
      <c r="AE34" s="60" t="s">
        <v>128</v>
      </c>
      <c r="AF34" s="249" t="s">
        <v>73</v>
      </c>
      <c r="AG34" s="249" t="s">
        <v>74</v>
      </c>
      <c r="AH34" s="249" t="s">
        <v>74</v>
      </c>
      <c r="AI34" s="244">
        <v>0</v>
      </c>
      <c r="AJ34" s="244">
        <v>90324713.159999996</v>
      </c>
      <c r="AK34" s="246"/>
      <c r="AL34" s="244">
        <v>115656695.7</v>
      </c>
      <c r="AM34" s="244">
        <v>105994978.73</v>
      </c>
      <c r="AN34" s="246"/>
      <c r="AO34" s="244">
        <v>0</v>
      </c>
      <c r="AP34" s="244">
        <v>87137659.290000007</v>
      </c>
      <c r="AQ34" s="246"/>
      <c r="AR34" s="246"/>
      <c r="AS34" s="246"/>
      <c r="AT34" s="246"/>
    </row>
    <row r="35" spans="1:46" ht="74.25" customHeight="1" x14ac:dyDescent="0.25">
      <c r="A35" s="248" t="s">
        <v>84</v>
      </c>
      <c r="B35" s="249" t="s">
        <v>85</v>
      </c>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14" t="s">
        <v>129</v>
      </c>
      <c r="AD35" s="60" t="s">
        <v>68</v>
      </c>
      <c r="AE35" s="60" t="s">
        <v>130</v>
      </c>
      <c r="AF35" s="249" t="s">
        <v>73</v>
      </c>
      <c r="AG35" s="249" t="s">
        <v>74</v>
      </c>
      <c r="AH35" s="249" t="s">
        <v>74</v>
      </c>
      <c r="AI35" s="244">
        <v>0</v>
      </c>
      <c r="AJ35" s="244">
        <v>90324713.159999996</v>
      </c>
      <c r="AK35" s="246"/>
      <c r="AL35" s="244">
        <v>115656695.7</v>
      </c>
      <c r="AM35" s="244">
        <v>105994978.73</v>
      </c>
      <c r="AN35" s="246"/>
      <c r="AO35" s="244">
        <v>0</v>
      </c>
      <c r="AP35" s="244">
        <v>87137659.290000007</v>
      </c>
      <c r="AQ35" s="246"/>
      <c r="AR35" s="246"/>
      <c r="AS35" s="246"/>
      <c r="AT35" s="246"/>
    </row>
    <row r="36" spans="1:46" ht="135" x14ac:dyDescent="0.25">
      <c r="A36" s="248" t="s">
        <v>84</v>
      </c>
      <c r="B36" s="249" t="s">
        <v>85</v>
      </c>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t="s">
        <v>131</v>
      </c>
      <c r="AD36" s="60" t="s">
        <v>68</v>
      </c>
      <c r="AE36" s="60" t="s">
        <v>132</v>
      </c>
      <c r="AF36" s="249" t="s">
        <v>73</v>
      </c>
      <c r="AG36" s="249" t="s">
        <v>74</v>
      </c>
      <c r="AH36" s="249" t="s">
        <v>74</v>
      </c>
      <c r="AI36" s="244">
        <v>0</v>
      </c>
      <c r="AJ36" s="244">
        <v>90324713.159999996</v>
      </c>
      <c r="AK36" s="246"/>
      <c r="AL36" s="244">
        <v>115656695.7</v>
      </c>
      <c r="AM36" s="244">
        <v>105994978.73</v>
      </c>
      <c r="AN36" s="246"/>
      <c r="AO36" s="244">
        <v>0</v>
      </c>
      <c r="AP36" s="244">
        <v>87137659.290000007</v>
      </c>
      <c r="AQ36" s="246"/>
      <c r="AR36" s="246"/>
      <c r="AS36" s="246"/>
      <c r="AT36" s="246"/>
    </row>
    <row r="37" spans="1:46" ht="135" x14ac:dyDescent="0.25">
      <c r="A37" s="248" t="s">
        <v>84</v>
      </c>
      <c r="B37" s="249" t="s">
        <v>85</v>
      </c>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t="s">
        <v>133</v>
      </c>
      <c r="AD37" s="60" t="s">
        <v>68</v>
      </c>
      <c r="AE37" s="60" t="s">
        <v>132</v>
      </c>
      <c r="AF37" s="249" t="s">
        <v>73</v>
      </c>
      <c r="AG37" s="249" t="s">
        <v>74</v>
      </c>
      <c r="AH37" s="249" t="s">
        <v>74</v>
      </c>
      <c r="AI37" s="244">
        <v>0</v>
      </c>
      <c r="AJ37" s="244">
        <v>90324713.159999996</v>
      </c>
      <c r="AK37" s="246"/>
      <c r="AL37" s="244">
        <v>115656695.7</v>
      </c>
      <c r="AM37" s="244">
        <v>105994978.73</v>
      </c>
      <c r="AN37" s="246"/>
      <c r="AO37" s="244">
        <v>0</v>
      </c>
      <c r="AP37" s="244">
        <v>87137659.290000007</v>
      </c>
      <c r="AQ37" s="246"/>
      <c r="AR37" s="246"/>
      <c r="AS37" s="246"/>
      <c r="AT37" s="246"/>
    </row>
    <row r="38" spans="1:46" ht="168.75" x14ac:dyDescent="0.25">
      <c r="A38" s="248" t="s">
        <v>84</v>
      </c>
      <c r="B38" s="249" t="s">
        <v>85</v>
      </c>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t="s">
        <v>134</v>
      </c>
      <c r="AD38" s="60" t="s">
        <v>68</v>
      </c>
      <c r="AE38" s="60" t="s">
        <v>132</v>
      </c>
      <c r="AF38" s="249" t="s">
        <v>73</v>
      </c>
      <c r="AG38" s="249" t="s">
        <v>74</v>
      </c>
      <c r="AH38" s="249" t="s">
        <v>74</v>
      </c>
      <c r="AI38" s="244">
        <v>0</v>
      </c>
      <c r="AJ38" s="244">
        <v>90324713.159999996</v>
      </c>
      <c r="AK38" s="246"/>
      <c r="AL38" s="244">
        <v>115656695.7</v>
      </c>
      <c r="AM38" s="244">
        <v>105994978.73</v>
      </c>
      <c r="AN38" s="246"/>
      <c r="AO38" s="244">
        <v>0</v>
      </c>
      <c r="AP38" s="244">
        <v>87137659.290000007</v>
      </c>
      <c r="AQ38" s="246"/>
      <c r="AR38" s="246"/>
      <c r="AS38" s="246"/>
      <c r="AT38" s="246"/>
    </row>
    <row r="39" spans="1:46" ht="157.5" x14ac:dyDescent="0.25">
      <c r="A39" s="248" t="s">
        <v>84</v>
      </c>
      <c r="B39" s="249" t="s">
        <v>85</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t="s">
        <v>135</v>
      </c>
      <c r="AD39" s="60" t="s">
        <v>68</v>
      </c>
      <c r="AE39" s="60" t="s">
        <v>69</v>
      </c>
      <c r="AF39" s="249" t="s">
        <v>73</v>
      </c>
      <c r="AG39" s="249" t="s">
        <v>74</v>
      </c>
      <c r="AH39" s="249" t="s">
        <v>74</v>
      </c>
      <c r="AI39" s="244">
        <v>0</v>
      </c>
      <c r="AJ39" s="244">
        <v>90324713.159999996</v>
      </c>
      <c r="AK39" s="246"/>
      <c r="AL39" s="244">
        <v>115656695.7</v>
      </c>
      <c r="AM39" s="244">
        <v>105994978.73</v>
      </c>
      <c r="AN39" s="246"/>
      <c r="AO39" s="244">
        <v>0</v>
      </c>
      <c r="AP39" s="244">
        <v>87137659.290000007</v>
      </c>
      <c r="AQ39" s="246"/>
      <c r="AR39" s="246"/>
      <c r="AS39" s="246"/>
      <c r="AT39" s="246"/>
    </row>
    <row r="40" spans="1:46" ht="146.25" x14ac:dyDescent="0.25">
      <c r="A40" s="248" t="s">
        <v>84</v>
      </c>
      <c r="B40" s="249" t="s">
        <v>85</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t="s">
        <v>136</v>
      </c>
      <c r="AD40" s="60" t="s">
        <v>68</v>
      </c>
      <c r="AE40" s="60" t="s">
        <v>132</v>
      </c>
      <c r="AF40" s="249" t="s">
        <v>73</v>
      </c>
      <c r="AG40" s="249" t="s">
        <v>74</v>
      </c>
      <c r="AH40" s="249" t="s">
        <v>74</v>
      </c>
      <c r="AI40" s="244">
        <v>0</v>
      </c>
      <c r="AJ40" s="244">
        <v>90324713.159999996</v>
      </c>
      <c r="AK40" s="247"/>
      <c r="AL40" s="244">
        <v>115656695.7</v>
      </c>
      <c r="AM40" s="244">
        <v>105994978.73</v>
      </c>
      <c r="AN40" s="247"/>
      <c r="AO40" s="244">
        <v>0</v>
      </c>
      <c r="AP40" s="244">
        <v>87137659.290000007</v>
      </c>
      <c r="AQ40" s="247"/>
      <c r="AR40" s="247"/>
      <c r="AS40" s="247"/>
      <c r="AT40" s="247"/>
    </row>
    <row r="41" spans="1:46" ht="157.5" x14ac:dyDescent="0.25">
      <c r="A41" s="248" t="s">
        <v>137</v>
      </c>
      <c r="B41" s="249" t="s">
        <v>138</v>
      </c>
      <c r="C41" s="60" t="s">
        <v>139</v>
      </c>
      <c r="D41" s="60" t="s">
        <v>140</v>
      </c>
      <c r="E41" s="60" t="s">
        <v>141</v>
      </c>
      <c r="F41" s="60"/>
      <c r="G41" s="60"/>
      <c r="H41" s="60"/>
      <c r="I41" s="60"/>
      <c r="J41" s="60"/>
      <c r="K41" s="60"/>
      <c r="L41" s="60"/>
      <c r="M41" s="60"/>
      <c r="N41" s="60"/>
      <c r="O41" s="60"/>
      <c r="P41" s="60"/>
      <c r="Q41" s="60"/>
      <c r="R41" s="60"/>
      <c r="S41" s="60"/>
      <c r="T41" s="60"/>
      <c r="U41" s="60"/>
      <c r="V41" s="60"/>
      <c r="W41" s="60"/>
      <c r="X41" s="60"/>
      <c r="Y41" s="60"/>
      <c r="Z41" s="60" t="s">
        <v>142</v>
      </c>
      <c r="AA41" s="60" t="s">
        <v>143</v>
      </c>
      <c r="AB41" s="60" t="s">
        <v>69</v>
      </c>
      <c r="AC41" s="60" t="s">
        <v>70</v>
      </c>
      <c r="AD41" s="60" t="s">
        <v>144</v>
      </c>
      <c r="AE41" s="60" t="s">
        <v>72</v>
      </c>
      <c r="AF41" s="249" t="s">
        <v>145</v>
      </c>
      <c r="AG41" s="249" t="s">
        <v>74</v>
      </c>
      <c r="AH41" s="249" t="s">
        <v>74</v>
      </c>
      <c r="AI41" s="244">
        <v>51334265.719999999</v>
      </c>
      <c r="AJ41" s="244">
        <v>50699779.82</v>
      </c>
      <c r="AK41" s="245">
        <v>41540720.07</v>
      </c>
      <c r="AL41" s="244">
        <v>58471815.640000001</v>
      </c>
      <c r="AM41" s="244">
        <v>29170351.789999999</v>
      </c>
      <c r="AN41" s="245"/>
      <c r="AO41" s="244">
        <v>42960383.229999997</v>
      </c>
      <c r="AP41" s="244">
        <v>42366311.329999998</v>
      </c>
      <c r="AQ41" s="245">
        <f>AK41-Лист6!D4</f>
        <v>30975929.370000001</v>
      </c>
      <c r="AR41" s="245">
        <f>58471815.64-Лист6!E4</f>
        <v>45875505.049999997</v>
      </c>
      <c r="AS41" s="245">
        <v>29170351.789999999</v>
      </c>
      <c r="AT41" s="245"/>
    </row>
    <row r="42" spans="1:46" ht="90" x14ac:dyDescent="0.25">
      <c r="A42" s="248" t="s">
        <v>137</v>
      </c>
      <c r="B42" s="249" t="s">
        <v>138</v>
      </c>
      <c r="C42" s="60" t="s">
        <v>64</v>
      </c>
      <c r="D42" s="60" t="s">
        <v>146</v>
      </c>
      <c r="E42" s="60" t="s">
        <v>66</v>
      </c>
      <c r="F42" s="60"/>
      <c r="G42" s="60"/>
      <c r="H42" s="60"/>
      <c r="I42" s="60"/>
      <c r="J42" s="60"/>
      <c r="K42" s="60"/>
      <c r="L42" s="60"/>
      <c r="M42" s="60"/>
      <c r="N42" s="60"/>
      <c r="O42" s="60"/>
      <c r="P42" s="60"/>
      <c r="Q42" s="60"/>
      <c r="R42" s="60"/>
      <c r="S42" s="60"/>
      <c r="T42" s="60"/>
      <c r="U42" s="60"/>
      <c r="V42" s="60"/>
      <c r="W42" s="60"/>
      <c r="X42" s="60"/>
      <c r="Y42" s="60"/>
      <c r="Z42" s="60"/>
      <c r="AA42" s="60"/>
      <c r="AB42" s="60"/>
      <c r="AC42" s="60" t="s">
        <v>75</v>
      </c>
      <c r="AD42" s="60" t="s">
        <v>147</v>
      </c>
      <c r="AE42" s="60" t="s">
        <v>77</v>
      </c>
      <c r="AF42" s="249" t="s">
        <v>145</v>
      </c>
      <c r="AG42" s="249" t="s">
        <v>74</v>
      </c>
      <c r="AH42" s="249" t="s">
        <v>74</v>
      </c>
      <c r="AI42" s="244">
        <v>0</v>
      </c>
      <c r="AJ42" s="244">
        <v>50699779.82</v>
      </c>
      <c r="AK42" s="246"/>
      <c r="AL42" s="244">
        <v>58471815.640000001</v>
      </c>
      <c r="AM42" s="244">
        <v>29170351.789999999</v>
      </c>
      <c r="AN42" s="246"/>
      <c r="AO42" s="244">
        <v>0</v>
      </c>
      <c r="AP42" s="244">
        <v>42366311.329999998</v>
      </c>
      <c r="AQ42" s="246"/>
      <c r="AR42" s="246"/>
      <c r="AS42" s="246"/>
      <c r="AT42" s="246"/>
    </row>
    <row r="43" spans="1:46" ht="90" x14ac:dyDescent="0.25">
      <c r="A43" s="248" t="s">
        <v>137</v>
      </c>
      <c r="B43" s="249" t="s">
        <v>138</v>
      </c>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t="s">
        <v>148</v>
      </c>
      <c r="AD43" s="60" t="s">
        <v>149</v>
      </c>
      <c r="AE43" s="60" t="s">
        <v>115</v>
      </c>
      <c r="AF43" s="249" t="s">
        <v>145</v>
      </c>
      <c r="AG43" s="249" t="s">
        <v>74</v>
      </c>
      <c r="AH43" s="249" t="s">
        <v>74</v>
      </c>
      <c r="AI43" s="244">
        <v>0</v>
      </c>
      <c r="AJ43" s="244">
        <v>50699779.82</v>
      </c>
      <c r="AK43" s="246"/>
      <c r="AL43" s="244">
        <v>58471815.640000001</v>
      </c>
      <c r="AM43" s="244">
        <v>29170351.789999999</v>
      </c>
      <c r="AN43" s="246"/>
      <c r="AO43" s="244">
        <v>0</v>
      </c>
      <c r="AP43" s="244">
        <v>42366311.329999998</v>
      </c>
      <c r="AQ43" s="246"/>
      <c r="AR43" s="246"/>
      <c r="AS43" s="246"/>
      <c r="AT43" s="246"/>
    </row>
    <row r="44" spans="1:46" ht="112.5" x14ac:dyDescent="0.25">
      <c r="A44" s="248" t="s">
        <v>137</v>
      </c>
      <c r="B44" s="249" t="s">
        <v>138</v>
      </c>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t="s">
        <v>113</v>
      </c>
      <c r="AD44" s="60" t="s">
        <v>150</v>
      </c>
      <c r="AE44" s="60" t="s">
        <v>115</v>
      </c>
      <c r="AF44" s="249" t="s">
        <v>145</v>
      </c>
      <c r="AG44" s="249" t="s">
        <v>74</v>
      </c>
      <c r="AH44" s="249" t="s">
        <v>74</v>
      </c>
      <c r="AI44" s="244">
        <v>0</v>
      </c>
      <c r="AJ44" s="244">
        <v>50699779.82</v>
      </c>
      <c r="AK44" s="246"/>
      <c r="AL44" s="244">
        <v>58471815.640000001</v>
      </c>
      <c r="AM44" s="244">
        <v>29170351.789999999</v>
      </c>
      <c r="AN44" s="246"/>
      <c r="AO44" s="244">
        <v>0</v>
      </c>
      <c r="AP44" s="244">
        <v>42366311.329999998</v>
      </c>
      <c r="AQ44" s="246"/>
      <c r="AR44" s="246"/>
      <c r="AS44" s="246"/>
      <c r="AT44" s="246"/>
    </row>
    <row r="45" spans="1:46" ht="90" x14ac:dyDescent="0.25">
      <c r="A45" s="248" t="s">
        <v>137</v>
      </c>
      <c r="B45" s="249" t="s">
        <v>138</v>
      </c>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t="s">
        <v>151</v>
      </c>
      <c r="AD45" s="60" t="s">
        <v>152</v>
      </c>
      <c r="AE45" s="60" t="s">
        <v>153</v>
      </c>
      <c r="AF45" s="249" t="s">
        <v>145</v>
      </c>
      <c r="AG45" s="249" t="s">
        <v>74</v>
      </c>
      <c r="AH45" s="249" t="s">
        <v>74</v>
      </c>
      <c r="AI45" s="244">
        <v>0</v>
      </c>
      <c r="AJ45" s="244">
        <v>50699779.82</v>
      </c>
      <c r="AK45" s="246"/>
      <c r="AL45" s="244">
        <v>58471815.640000001</v>
      </c>
      <c r="AM45" s="244">
        <v>29170351.789999999</v>
      </c>
      <c r="AN45" s="246"/>
      <c r="AO45" s="244">
        <v>0</v>
      </c>
      <c r="AP45" s="244">
        <v>42366311.329999998</v>
      </c>
      <c r="AQ45" s="246"/>
      <c r="AR45" s="246"/>
      <c r="AS45" s="246"/>
      <c r="AT45" s="246"/>
    </row>
    <row r="46" spans="1:46" ht="180" x14ac:dyDescent="0.25">
      <c r="A46" s="248" t="s">
        <v>137</v>
      </c>
      <c r="B46" s="249" t="s">
        <v>138</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t="s">
        <v>154</v>
      </c>
      <c r="AD46" s="60" t="s">
        <v>68</v>
      </c>
      <c r="AE46" s="60" t="s">
        <v>155</v>
      </c>
      <c r="AF46" s="249" t="s">
        <v>145</v>
      </c>
      <c r="AG46" s="249" t="s">
        <v>74</v>
      </c>
      <c r="AH46" s="249" t="s">
        <v>74</v>
      </c>
      <c r="AI46" s="244">
        <v>0</v>
      </c>
      <c r="AJ46" s="244">
        <v>50699779.82</v>
      </c>
      <c r="AK46" s="246"/>
      <c r="AL46" s="244">
        <v>58471815.640000001</v>
      </c>
      <c r="AM46" s="244">
        <v>29170351.789999999</v>
      </c>
      <c r="AN46" s="246"/>
      <c r="AO46" s="244">
        <v>0</v>
      </c>
      <c r="AP46" s="244">
        <v>42366311.329999998</v>
      </c>
      <c r="AQ46" s="246"/>
      <c r="AR46" s="246"/>
      <c r="AS46" s="246"/>
      <c r="AT46" s="246"/>
    </row>
    <row r="47" spans="1:46" ht="213.75" x14ac:dyDescent="0.25">
      <c r="A47" s="248" t="s">
        <v>137</v>
      </c>
      <c r="B47" s="249" t="s">
        <v>138</v>
      </c>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14" t="s">
        <v>156</v>
      </c>
      <c r="AD47" s="60" t="s">
        <v>68</v>
      </c>
      <c r="AE47" s="60" t="s">
        <v>157</v>
      </c>
      <c r="AF47" s="249" t="s">
        <v>145</v>
      </c>
      <c r="AG47" s="249" t="s">
        <v>74</v>
      </c>
      <c r="AH47" s="249" t="s">
        <v>74</v>
      </c>
      <c r="AI47" s="244">
        <v>0</v>
      </c>
      <c r="AJ47" s="244">
        <v>50699779.82</v>
      </c>
      <c r="AK47" s="246"/>
      <c r="AL47" s="244">
        <v>58471815.640000001</v>
      </c>
      <c r="AM47" s="244">
        <v>29170351.789999999</v>
      </c>
      <c r="AN47" s="246"/>
      <c r="AO47" s="244">
        <v>0</v>
      </c>
      <c r="AP47" s="244">
        <v>42366311.329999998</v>
      </c>
      <c r="AQ47" s="246"/>
      <c r="AR47" s="246"/>
      <c r="AS47" s="246"/>
      <c r="AT47" s="246"/>
    </row>
    <row r="48" spans="1:46" ht="409.5" x14ac:dyDescent="0.25">
      <c r="A48" s="248" t="s">
        <v>137</v>
      </c>
      <c r="B48" s="249" t="s">
        <v>138</v>
      </c>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14" t="s">
        <v>158</v>
      </c>
      <c r="AD48" s="60" t="s">
        <v>68</v>
      </c>
      <c r="AE48" s="60" t="s">
        <v>159</v>
      </c>
      <c r="AF48" s="249" t="s">
        <v>145</v>
      </c>
      <c r="AG48" s="249" t="s">
        <v>74</v>
      </c>
      <c r="AH48" s="249" t="s">
        <v>74</v>
      </c>
      <c r="AI48" s="244">
        <v>0</v>
      </c>
      <c r="AJ48" s="244">
        <v>50699779.82</v>
      </c>
      <c r="AK48" s="246"/>
      <c r="AL48" s="244">
        <v>58471815.640000001</v>
      </c>
      <c r="AM48" s="244">
        <v>29170351.789999999</v>
      </c>
      <c r="AN48" s="246"/>
      <c r="AO48" s="244">
        <v>0</v>
      </c>
      <c r="AP48" s="244">
        <v>42366311.329999998</v>
      </c>
      <c r="AQ48" s="246"/>
      <c r="AR48" s="246"/>
      <c r="AS48" s="246"/>
      <c r="AT48" s="246"/>
    </row>
    <row r="49" spans="1:46" ht="157.5" x14ac:dyDescent="0.25">
      <c r="A49" s="248" t="s">
        <v>137</v>
      </c>
      <c r="B49" s="249" t="s">
        <v>138</v>
      </c>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t="s">
        <v>160</v>
      </c>
      <c r="AD49" s="60" t="s">
        <v>68</v>
      </c>
      <c r="AE49" s="60" t="s">
        <v>161</v>
      </c>
      <c r="AF49" s="249" t="s">
        <v>145</v>
      </c>
      <c r="AG49" s="249" t="s">
        <v>74</v>
      </c>
      <c r="AH49" s="249" t="s">
        <v>74</v>
      </c>
      <c r="AI49" s="244">
        <v>0</v>
      </c>
      <c r="AJ49" s="244">
        <v>50699779.82</v>
      </c>
      <c r="AK49" s="246"/>
      <c r="AL49" s="244">
        <v>58471815.640000001</v>
      </c>
      <c r="AM49" s="244">
        <v>29170351.789999999</v>
      </c>
      <c r="AN49" s="246"/>
      <c r="AO49" s="244">
        <v>0</v>
      </c>
      <c r="AP49" s="244">
        <v>42366311.329999998</v>
      </c>
      <c r="AQ49" s="246"/>
      <c r="AR49" s="246"/>
      <c r="AS49" s="246"/>
      <c r="AT49" s="246"/>
    </row>
    <row r="50" spans="1:46" ht="191.25" x14ac:dyDescent="0.25">
      <c r="A50" s="248" t="s">
        <v>137</v>
      </c>
      <c r="B50" s="249" t="s">
        <v>138</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14" t="s">
        <v>162</v>
      </c>
      <c r="AD50" s="60" t="s">
        <v>68</v>
      </c>
      <c r="AE50" s="60" t="s">
        <v>163</v>
      </c>
      <c r="AF50" s="249" t="s">
        <v>145</v>
      </c>
      <c r="AG50" s="249" t="s">
        <v>74</v>
      </c>
      <c r="AH50" s="249" t="s">
        <v>74</v>
      </c>
      <c r="AI50" s="244">
        <v>0</v>
      </c>
      <c r="AJ50" s="244">
        <v>50699779.82</v>
      </c>
      <c r="AK50" s="246"/>
      <c r="AL50" s="244">
        <v>58471815.640000001</v>
      </c>
      <c r="AM50" s="244">
        <v>29170351.789999999</v>
      </c>
      <c r="AN50" s="246"/>
      <c r="AO50" s="244">
        <v>0</v>
      </c>
      <c r="AP50" s="244">
        <v>42366311.329999998</v>
      </c>
      <c r="AQ50" s="246"/>
      <c r="AR50" s="246"/>
      <c r="AS50" s="246"/>
      <c r="AT50" s="246"/>
    </row>
    <row r="51" spans="1:46" ht="157.5" x14ac:dyDescent="0.25">
      <c r="A51" s="248" t="s">
        <v>137</v>
      </c>
      <c r="B51" s="249" t="s">
        <v>138</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t="s">
        <v>164</v>
      </c>
      <c r="AD51" s="60" t="s">
        <v>165</v>
      </c>
      <c r="AE51" s="60" t="s">
        <v>166</v>
      </c>
      <c r="AF51" s="249" t="s">
        <v>145</v>
      </c>
      <c r="AG51" s="249" t="s">
        <v>74</v>
      </c>
      <c r="AH51" s="249" t="s">
        <v>74</v>
      </c>
      <c r="AI51" s="244">
        <v>0</v>
      </c>
      <c r="AJ51" s="244">
        <v>50699779.82</v>
      </c>
      <c r="AK51" s="246"/>
      <c r="AL51" s="244">
        <v>58471815.640000001</v>
      </c>
      <c r="AM51" s="244">
        <v>29170351.789999999</v>
      </c>
      <c r="AN51" s="246"/>
      <c r="AO51" s="244">
        <v>0</v>
      </c>
      <c r="AP51" s="244">
        <v>42366311.329999998</v>
      </c>
      <c r="AQ51" s="246"/>
      <c r="AR51" s="246"/>
      <c r="AS51" s="246"/>
      <c r="AT51" s="246"/>
    </row>
    <row r="52" spans="1:46" ht="123.75" x14ac:dyDescent="0.25">
      <c r="A52" s="248" t="s">
        <v>137</v>
      </c>
      <c r="B52" s="249" t="s">
        <v>138</v>
      </c>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t="s">
        <v>167</v>
      </c>
      <c r="AD52" s="60" t="s">
        <v>68</v>
      </c>
      <c r="AE52" s="60" t="s">
        <v>132</v>
      </c>
      <c r="AF52" s="249" t="s">
        <v>145</v>
      </c>
      <c r="AG52" s="249" t="s">
        <v>74</v>
      </c>
      <c r="AH52" s="249" t="s">
        <v>74</v>
      </c>
      <c r="AI52" s="244">
        <v>0</v>
      </c>
      <c r="AJ52" s="244">
        <v>50699779.82</v>
      </c>
      <c r="AK52" s="246"/>
      <c r="AL52" s="244">
        <v>58471815.640000001</v>
      </c>
      <c r="AM52" s="244">
        <v>29170351.789999999</v>
      </c>
      <c r="AN52" s="246"/>
      <c r="AO52" s="244">
        <v>0</v>
      </c>
      <c r="AP52" s="244">
        <v>42366311.329999998</v>
      </c>
      <c r="AQ52" s="246"/>
      <c r="AR52" s="246"/>
      <c r="AS52" s="246"/>
      <c r="AT52" s="246"/>
    </row>
    <row r="53" spans="1:46" ht="123.75" x14ac:dyDescent="0.25">
      <c r="A53" s="248" t="s">
        <v>137</v>
      </c>
      <c r="B53" s="249" t="s">
        <v>138</v>
      </c>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t="s">
        <v>168</v>
      </c>
      <c r="AD53" s="60" t="s">
        <v>68</v>
      </c>
      <c r="AE53" s="60" t="s">
        <v>69</v>
      </c>
      <c r="AF53" s="249" t="s">
        <v>145</v>
      </c>
      <c r="AG53" s="249" t="s">
        <v>74</v>
      </c>
      <c r="AH53" s="249" t="s">
        <v>74</v>
      </c>
      <c r="AI53" s="244">
        <v>0</v>
      </c>
      <c r="AJ53" s="244">
        <v>50699779.82</v>
      </c>
      <c r="AK53" s="246"/>
      <c r="AL53" s="244">
        <v>58471815.640000001</v>
      </c>
      <c r="AM53" s="244">
        <v>29170351.789999999</v>
      </c>
      <c r="AN53" s="246"/>
      <c r="AO53" s="244">
        <v>0</v>
      </c>
      <c r="AP53" s="244">
        <v>42366311.329999998</v>
      </c>
      <c r="AQ53" s="246"/>
      <c r="AR53" s="246"/>
      <c r="AS53" s="246"/>
      <c r="AT53" s="246"/>
    </row>
    <row r="54" spans="1:46" ht="135" x14ac:dyDescent="0.25">
      <c r="A54" s="248" t="s">
        <v>137</v>
      </c>
      <c r="B54" s="249" t="s">
        <v>138</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t="s">
        <v>81</v>
      </c>
      <c r="AD54" s="60" t="s">
        <v>68</v>
      </c>
      <c r="AE54" s="60" t="s">
        <v>69</v>
      </c>
      <c r="AF54" s="249" t="s">
        <v>145</v>
      </c>
      <c r="AG54" s="249" t="s">
        <v>74</v>
      </c>
      <c r="AH54" s="249" t="s">
        <v>74</v>
      </c>
      <c r="AI54" s="244">
        <v>0</v>
      </c>
      <c r="AJ54" s="244">
        <v>50699779.82</v>
      </c>
      <c r="AK54" s="246"/>
      <c r="AL54" s="244">
        <v>58471815.640000001</v>
      </c>
      <c r="AM54" s="244">
        <v>29170351.789999999</v>
      </c>
      <c r="AN54" s="246"/>
      <c r="AO54" s="244">
        <v>0</v>
      </c>
      <c r="AP54" s="244">
        <v>42366311.329999998</v>
      </c>
      <c r="AQ54" s="246"/>
      <c r="AR54" s="246"/>
      <c r="AS54" s="246"/>
      <c r="AT54" s="246"/>
    </row>
    <row r="55" spans="1:46" ht="191.25" x14ac:dyDescent="0.25">
      <c r="A55" s="248" t="s">
        <v>137</v>
      </c>
      <c r="B55" s="249" t="s">
        <v>138</v>
      </c>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t="s">
        <v>169</v>
      </c>
      <c r="AD55" s="60" t="s">
        <v>170</v>
      </c>
      <c r="AE55" s="60" t="s">
        <v>171</v>
      </c>
      <c r="AF55" s="249" t="s">
        <v>145</v>
      </c>
      <c r="AG55" s="249" t="s">
        <v>74</v>
      </c>
      <c r="AH55" s="249" t="s">
        <v>74</v>
      </c>
      <c r="AI55" s="244">
        <v>0</v>
      </c>
      <c r="AJ55" s="244">
        <v>50699779.82</v>
      </c>
      <c r="AK55" s="247"/>
      <c r="AL55" s="244">
        <v>58471815.640000001</v>
      </c>
      <c r="AM55" s="244">
        <v>29170351.789999999</v>
      </c>
      <c r="AN55" s="247"/>
      <c r="AO55" s="244">
        <v>0</v>
      </c>
      <c r="AP55" s="244">
        <v>42366311.329999998</v>
      </c>
      <c r="AQ55" s="247"/>
      <c r="AR55" s="247"/>
      <c r="AS55" s="247"/>
      <c r="AT55" s="247"/>
    </row>
    <row r="56" spans="1:46" ht="168.75" x14ac:dyDescent="0.25">
      <c r="A56" s="253" t="s">
        <v>172</v>
      </c>
      <c r="B56" s="249" t="s">
        <v>173</v>
      </c>
      <c r="C56" s="60" t="s">
        <v>1030</v>
      </c>
      <c r="D56" s="60" t="s">
        <v>68</v>
      </c>
      <c r="E56" s="60" t="s">
        <v>96</v>
      </c>
      <c r="F56" s="60"/>
      <c r="G56" s="60"/>
      <c r="H56" s="60"/>
      <c r="I56" s="60"/>
      <c r="J56" s="60"/>
      <c r="K56" s="60"/>
      <c r="L56" s="60"/>
      <c r="M56" s="60"/>
      <c r="N56" s="60"/>
      <c r="O56" s="60"/>
      <c r="P56" s="60"/>
      <c r="Q56" s="60"/>
      <c r="R56" s="60"/>
      <c r="S56" s="60"/>
      <c r="T56" s="60"/>
      <c r="U56" s="60"/>
      <c r="V56" s="60"/>
      <c r="W56" s="60" t="s">
        <v>89</v>
      </c>
      <c r="X56" s="60" t="s">
        <v>90</v>
      </c>
      <c r="Y56" s="60" t="s">
        <v>91</v>
      </c>
      <c r="Z56" s="60" t="s">
        <v>174</v>
      </c>
      <c r="AA56" s="60" t="s">
        <v>68</v>
      </c>
      <c r="AB56" s="60" t="s">
        <v>69</v>
      </c>
      <c r="AC56" s="60" t="s">
        <v>70</v>
      </c>
      <c r="AD56" s="60" t="s">
        <v>175</v>
      </c>
      <c r="AE56" s="60" t="s">
        <v>72</v>
      </c>
      <c r="AF56" s="249" t="s">
        <v>176</v>
      </c>
      <c r="AG56" s="249" t="s">
        <v>74</v>
      </c>
      <c r="AH56" s="249" t="s">
        <v>74</v>
      </c>
      <c r="AI56" s="244">
        <v>1703576963.3800001</v>
      </c>
      <c r="AJ56" s="244">
        <v>1660511569.5899999</v>
      </c>
      <c r="AK56" s="245">
        <v>1992077880.6800001</v>
      </c>
      <c r="AL56" s="244">
        <v>2100937221.79</v>
      </c>
      <c r="AM56" s="244">
        <v>1690977427.1900001</v>
      </c>
      <c r="AN56" s="245"/>
      <c r="AO56" s="244">
        <v>1610572942.8399999</v>
      </c>
      <c r="AP56" s="244">
        <v>1574010731.3099999</v>
      </c>
      <c r="AQ56" s="245">
        <f>1992077880.68-Лист6!D6</f>
        <v>1765005124.52</v>
      </c>
      <c r="AR56" s="245">
        <f>2100937221.79-Лист6!E6</f>
        <v>1509719208.7599998</v>
      </c>
      <c r="AS56" s="245">
        <f>1690977427.19-Лист6!F6</f>
        <v>1418167597.4200001</v>
      </c>
      <c r="AT56" s="245"/>
    </row>
    <row r="57" spans="1:46" ht="202.5" x14ac:dyDescent="0.25">
      <c r="A57" s="253" t="s">
        <v>172</v>
      </c>
      <c r="B57" s="249" t="s">
        <v>173</v>
      </c>
      <c r="C57" s="60" t="s">
        <v>177</v>
      </c>
      <c r="D57" s="60" t="s">
        <v>178</v>
      </c>
      <c r="E57" s="60" t="s">
        <v>179</v>
      </c>
      <c r="F57" s="60"/>
      <c r="G57" s="60"/>
      <c r="H57" s="60"/>
      <c r="I57" s="60"/>
      <c r="J57" s="60"/>
      <c r="K57" s="60"/>
      <c r="L57" s="60"/>
      <c r="M57" s="60"/>
      <c r="N57" s="60"/>
      <c r="O57" s="60"/>
      <c r="P57" s="60"/>
      <c r="Q57" s="60"/>
      <c r="R57" s="60"/>
      <c r="S57" s="60"/>
      <c r="T57" s="60"/>
      <c r="U57" s="60"/>
      <c r="V57" s="60"/>
      <c r="W57" s="60"/>
      <c r="X57" s="60"/>
      <c r="Y57" s="60"/>
      <c r="Z57" s="60" t="s">
        <v>180</v>
      </c>
      <c r="AA57" s="60" t="s">
        <v>68</v>
      </c>
      <c r="AB57" s="60" t="s">
        <v>69</v>
      </c>
      <c r="AC57" s="14" t="s">
        <v>100</v>
      </c>
      <c r="AD57" s="60" t="s">
        <v>68</v>
      </c>
      <c r="AE57" s="60" t="s">
        <v>101</v>
      </c>
      <c r="AF57" s="249" t="s">
        <v>176</v>
      </c>
      <c r="AG57" s="249" t="s">
        <v>74</v>
      </c>
      <c r="AH57" s="249" t="s">
        <v>74</v>
      </c>
      <c r="AI57" s="244">
        <v>0</v>
      </c>
      <c r="AJ57" s="244">
        <v>1660511569.5899999</v>
      </c>
      <c r="AK57" s="246"/>
      <c r="AL57" s="244">
        <v>2100937221.79</v>
      </c>
      <c r="AM57" s="244">
        <v>1690977427.1900001</v>
      </c>
      <c r="AN57" s="246"/>
      <c r="AO57" s="244">
        <v>0</v>
      </c>
      <c r="AP57" s="244">
        <v>1574010731.3099999</v>
      </c>
      <c r="AQ57" s="246"/>
      <c r="AR57" s="246"/>
      <c r="AS57" s="246"/>
      <c r="AT57" s="246"/>
    </row>
    <row r="58" spans="1:46" ht="337.5" x14ac:dyDescent="0.25">
      <c r="A58" s="253" t="s">
        <v>172</v>
      </c>
      <c r="B58" s="249" t="s">
        <v>173</v>
      </c>
      <c r="C58" s="60" t="s">
        <v>102</v>
      </c>
      <c r="D58" s="60" t="s">
        <v>103</v>
      </c>
      <c r="E58" s="60" t="s">
        <v>104</v>
      </c>
      <c r="F58" s="60"/>
      <c r="G58" s="60"/>
      <c r="H58" s="60"/>
      <c r="I58" s="60"/>
      <c r="J58" s="60"/>
      <c r="K58" s="60"/>
      <c r="L58" s="60"/>
      <c r="M58" s="60"/>
      <c r="N58" s="60"/>
      <c r="O58" s="60"/>
      <c r="P58" s="60"/>
      <c r="Q58" s="60"/>
      <c r="R58" s="60"/>
      <c r="S58" s="60"/>
      <c r="T58" s="60"/>
      <c r="U58" s="60"/>
      <c r="V58" s="60"/>
      <c r="W58" s="60"/>
      <c r="X58" s="60"/>
      <c r="Y58" s="60"/>
      <c r="Z58" s="14" t="s">
        <v>92</v>
      </c>
      <c r="AA58" s="60" t="s">
        <v>68</v>
      </c>
      <c r="AB58" s="60" t="s">
        <v>80</v>
      </c>
      <c r="AC58" s="14" t="s">
        <v>105</v>
      </c>
      <c r="AD58" s="60" t="s">
        <v>68</v>
      </c>
      <c r="AE58" s="60" t="s">
        <v>106</v>
      </c>
      <c r="AF58" s="249" t="s">
        <v>176</v>
      </c>
      <c r="AG58" s="249" t="s">
        <v>74</v>
      </c>
      <c r="AH58" s="249" t="s">
        <v>74</v>
      </c>
      <c r="AI58" s="244">
        <v>0</v>
      </c>
      <c r="AJ58" s="244">
        <v>1660511569.5899999</v>
      </c>
      <c r="AK58" s="246"/>
      <c r="AL58" s="244">
        <v>2100937221.79</v>
      </c>
      <c r="AM58" s="244">
        <v>1690977427.1900001</v>
      </c>
      <c r="AN58" s="246"/>
      <c r="AO58" s="244">
        <v>0</v>
      </c>
      <c r="AP58" s="244">
        <v>1574010731.3099999</v>
      </c>
      <c r="AQ58" s="246"/>
      <c r="AR58" s="246"/>
      <c r="AS58" s="246"/>
      <c r="AT58" s="246"/>
    </row>
    <row r="59" spans="1:46" ht="135" x14ac:dyDescent="0.25">
      <c r="A59" s="253" t="s">
        <v>172</v>
      </c>
      <c r="B59" s="249" t="s">
        <v>173</v>
      </c>
      <c r="C59" s="60" t="s">
        <v>181</v>
      </c>
      <c r="D59" s="60" t="s">
        <v>182</v>
      </c>
      <c r="E59" s="60" t="s">
        <v>183</v>
      </c>
      <c r="F59" s="60"/>
      <c r="G59" s="60"/>
      <c r="H59" s="60"/>
      <c r="I59" s="60"/>
      <c r="J59" s="60"/>
      <c r="K59" s="60"/>
      <c r="L59" s="60"/>
      <c r="M59" s="60"/>
      <c r="N59" s="60"/>
      <c r="O59" s="60"/>
      <c r="P59" s="60"/>
      <c r="Q59" s="60"/>
      <c r="R59" s="60"/>
      <c r="S59" s="60"/>
      <c r="T59" s="60"/>
      <c r="U59" s="60"/>
      <c r="V59" s="60"/>
      <c r="W59" s="60"/>
      <c r="X59" s="60"/>
      <c r="Y59" s="60"/>
      <c r="Z59" s="60"/>
      <c r="AA59" s="60"/>
      <c r="AB59" s="60"/>
      <c r="AC59" s="60" t="s">
        <v>109</v>
      </c>
      <c r="AD59" s="60" t="s">
        <v>184</v>
      </c>
      <c r="AE59" s="60" t="s">
        <v>111</v>
      </c>
      <c r="AF59" s="249" t="s">
        <v>176</v>
      </c>
      <c r="AG59" s="249" t="s">
        <v>74</v>
      </c>
      <c r="AH59" s="249" t="s">
        <v>74</v>
      </c>
      <c r="AI59" s="244">
        <v>0</v>
      </c>
      <c r="AJ59" s="244">
        <v>1660511569.5899999</v>
      </c>
      <c r="AK59" s="246"/>
      <c r="AL59" s="244">
        <v>2100937221.79</v>
      </c>
      <c r="AM59" s="244">
        <v>1690977427.1900001</v>
      </c>
      <c r="AN59" s="246"/>
      <c r="AO59" s="244">
        <v>0</v>
      </c>
      <c r="AP59" s="244">
        <v>1574010731.3099999</v>
      </c>
      <c r="AQ59" s="246"/>
      <c r="AR59" s="246"/>
      <c r="AS59" s="246"/>
      <c r="AT59" s="246"/>
    </row>
    <row r="60" spans="1:46" ht="213.75" x14ac:dyDescent="0.25">
      <c r="A60" s="253" t="s">
        <v>172</v>
      </c>
      <c r="B60" s="249" t="s">
        <v>173</v>
      </c>
      <c r="C60" s="60" t="s">
        <v>64</v>
      </c>
      <c r="D60" s="60" t="s">
        <v>185</v>
      </c>
      <c r="E60" s="60" t="s">
        <v>66</v>
      </c>
      <c r="F60" s="60"/>
      <c r="G60" s="60"/>
      <c r="H60" s="60"/>
      <c r="I60" s="60"/>
      <c r="J60" s="60"/>
      <c r="K60" s="60"/>
      <c r="L60" s="60"/>
      <c r="M60" s="60"/>
      <c r="N60" s="60"/>
      <c r="O60" s="60"/>
      <c r="P60" s="60"/>
      <c r="Q60" s="60"/>
      <c r="R60" s="60"/>
      <c r="S60" s="60"/>
      <c r="T60" s="60"/>
      <c r="U60" s="60"/>
      <c r="V60" s="60"/>
      <c r="W60" s="60"/>
      <c r="X60" s="60"/>
      <c r="Y60" s="60"/>
      <c r="Z60" s="60"/>
      <c r="AA60" s="60"/>
      <c r="AB60" s="60"/>
      <c r="AC60" s="14" t="s">
        <v>118</v>
      </c>
      <c r="AD60" s="60" t="s">
        <v>119</v>
      </c>
      <c r="AE60" s="60" t="s">
        <v>120</v>
      </c>
      <c r="AF60" s="249" t="s">
        <v>176</v>
      </c>
      <c r="AG60" s="249" t="s">
        <v>74</v>
      </c>
      <c r="AH60" s="249" t="s">
        <v>74</v>
      </c>
      <c r="AI60" s="244">
        <v>0</v>
      </c>
      <c r="AJ60" s="244">
        <v>1660511569.5899999</v>
      </c>
      <c r="AK60" s="246"/>
      <c r="AL60" s="244">
        <v>2100937221.79</v>
      </c>
      <c r="AM60" s="244">
        <v>1690977427.1900001</v>
      </c>
      <c r="AN60" s="246"/>
      <c r="AO60" s="244">
        <v>0</v>
      </c>
      <c r="AP60" s="244">
        <v>1574010731.3099999</v>
      </c>
      <c r="AQ60" s="246"/>
      <c r="AR60" s="246"/>
      <c r="AS60" s="246"/>
      <c r="AT60" s="246"/>
    </row>
    <row r="61" spans="1:46" ht="135" x14ac:dyDescent="0.25">
      <c r="A61" s="253" t="s">
        <v>172</v>
      </c>
      <c r="B61" s="249" t="s">
        <v>173</v>
      </c>
      <c r="C61" s="60" t="s">
        <v>121</v>
      </c>
      <c r="D61" s="60" t="s">
        <v>68</v>
      </c>
      <c r="E61" s="60" t="s">
        <v>122</v>
      </c>
      <c r="F61" s="60"/>
      <c r="G61" s="60"/>
      <c r="H61" s="60"/>
      <c r="I61" s="60"/>
      <c r="J61" s="60"/>
      <c r="K61" s="60"/>
      <c r="L61" s="60"/>
      <c r="M61" s="60"/>
      <c r="N61" s="60"/>
      <c r="O61" s="60"/>
      <c r="P61" s="60"/>
      <c r="Q61" s="60"/>
      <c r="R61" s="60"/>
      <c r="S61" s="60"/>
      <c r="T61" s="60"/>
      <c r="U61" s="60"/>
      <c r="V61" s="60"/>
      <c r="W61" s="60"/>
      <c r="X61" s="60"/>
      <c r="Y61" s="60"/>
      <c r="Z61" s="60"/>
      <c r="AA61" s="60"/>
      <c r="AB61" s="60"/>
      <c r="AC61" s="60" t="s">
        <v>186</v>
      </c>
      <c r="AD61" s="60" t="s">
        <v>187</v>
      </c>
      <c r="AE61" s="60" t="s">
        <v>188</v>
      </c>
      <c r="AF61" s="249" t="s">
        <v>176</v>
      </c>
      <c r="AG61" s="249" t="s">
        <v>74</v>
      </c>
      <c r="AH61" s="249" t="s">
        <v>74</v>
      </c>
      <c r="AI61" s="244">
        <v>0</v>
      </c>
      <c r="AJ61" s="244">
        <v>1660511569.5899999</v>
      </c>
      <c r="AK61" s="246"/>
      <c r="AL61" s="244">
        <v>2100937221.79</v>
      </c>
      <c r="AM61" s="244">
        <v>1690977427.1900001</v>
      </c>
      <c r="AN61" s="246"/>
      <c r="AO61" s="244">
        <v>0</v>
      </c>
      <c r="AP61" s="244">
        <v>1574010731.3099999</v>
      </c>
      <c r="AQ61" s="246"/>
      <c r="AR61" s="246"/>
      <c r="AS61" s="246"/>
      <c r="AT61" s="246"/>
    </row>
    <row r="62" spans="1:46" ht="78.75" x14ac:dyDescent="0.25">
      <c r="A62" s="253" t="s">
        <v>172</v>
      </c>
      <c r="B62" s="249" t="s">
        <v>173</v>
      </c>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t="s">
        <v>189</v>
      </c>
      <c r="AD62" s="60" t="s">
        <v>190</v>
      </c>
      <c r="AE62" s="60" t="s">
        <v>191</v>
      </c>
      <c r="AF62" s="249" t="s">
        <v>176</v>
      </c>
      <c r="AG62" s="249" t="s">
        <v>74</v>
      </c>
      <c r="AH62" s="249" t="s">
        <v>74</v>
      </c>
      <c r="AI62" s="244">
        <v>0</v>
      </c>
      <c r="AJ62" s="244">
        <v>1660511569.5899999</v>
      </c>
      <c r="AK62" s="246"/>
      <c r="AL62" s="244">
        <v>2100937221.79</v>
      </c>
      <c r="AM62" s="244">
        <v>1690977427.1900001</v>
      </c>
      <c r="AN62" s="246"/>
      <c r="AO62" s="244">
        <v>0</v>
      </c>
      <c r="AP62" s="244">
        <v>1574010731.3099999</v>
      </c>
      <c r="AQ62" s="246"/>
      <c r="AR62" s="246"/>
      <c r="AS62" s="246"/>
      <c r="AT62" s="246"/>
    </row>
    <row r="63" spans="1:46" ht="168.75" x14ac:dyDescent="0.25">
      <c r="A63" s="253" t="s">
        <v>172</v>
      </c>
      <c r="B63" s="249" t="s">
        <v>173</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t="s">
        <v>123</v>
      </c>
      <c r="AD63" s="60" t="s">
        <v>192</v>
      </c>
      <c r="AE63" s="60" t="s">
        <v>124</v>
      </c>
      <c r="AF63" s="249" t="s">
        <v>176</v>
      </c>
      <c r="AG63" s="249" t="s">
        <v>74</v>
      </c>
      <c r="AH63" s="249" t="s">
        <v>74</v>
      </c>
      <c r="AI63" s="244">
        <v>0</v>
      </c>
      <c r="AJ63" s="244">
        <v>1660511569.5899999</v>
      </c>
      <c r="AK63" s="246"/>
      <c r="AL63" s="244">
        <v>2100937221.79</v>
      </c>
      <c r="AM63" s="244">
        <v>1690977427.1900001</v>
      </c>
      <c r="AN63" s="246"/>
      <c r="AO63" s="244">
        <v>0</v>
      </c>
      <c r="AP63" s="244">
        <v>1574010731.3099999</v>
      </c>
      <c r="AQ63" s="246"/>
      <c r="AR63" s="246"/>
      <c r="AS63" s="246"/>
      <c r="AT63" s="246"/>
    </row>
    <row r="64" spans="1:46" ht="202.5" x14ac:dyDescent="0.25">
      <c r="A64" s="253" t="s">
        <v>172</v>
      </c>
      <c r="B64" s="249" t="s">
        <v>173</v>
      </c>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14" t="s">
        <v>127</v>
      </c>
      <c r="AD64" s="60" t="s">
        <v>68</v>
      </c>
      <c r="AE64" s="60" t="s">
        <v>128</v>
      </c>
      <c r="AF64" s="249" t="s">
        <v>176</v>
      </c>
      <c r="AG64" s="249" t="s">
        <v>74</v>
      </c>
      <c r="AH64" s="249" t="s">
        <v>74</v>
      </c>
      <c r="AI64" s="244">
        <v>0</v>
      </c>
      <c r="AJ64" s="244">
        <v>1660511569.5899999</v>
      </c>
      <c r="AK64" s="246"/>
      <c r="AL64" s="244">
        <v>2100937221.79</v>
      </c>
      <c r="AM64" s="244">
        <v>1690977427.1900001</v>
      </c>
      <c r="AN64" s="246"/>
      <c r="AO64" s="244">
        <v>0</v>
      </c>
      <c r="AP64" s="244">
        <v>1574010731.3099999</v>
      </c>
      <c r="AQ64" s="246"/>
      <c r="AR64" s="246"/>
      <c r="AS64" s="246"/>
      <c r="AT64" s="246"/>
    </row>
    <row r="65" spans="1:46" ht="270" x14ac:dyDescent="0.25">
      <c r="A65" s="253" t="s">
        <v>172</v>
      </c>
      <c r="B65" s="249" t="s">
        <v>173</v>
      </c>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14" t="s">
        <v>129</v>
      </c>
      <c r="AD65" s="60" t="s">
        <v>68</v>
      </c>
      <c r="AE65" s="60" t="s">
        <v>130</v>
      </c>
      <c r="AF65" s="249" t="s">
        <v>176</v>
      </c>
      <c r="AG65" s="249" t="s">
        <v>74</v>
      </c>
      <c r="AH65" s="249" t="s">
        <v>74</v>
      </c>
      <c r="AI65" s="244">
        <v>0</v>
      </c>
      <c r="AJ65" s="244">
        <v>1660511569.5899999</v>
      </c>
      <c r="AK65" s="246"/>
      <c r="AL65" s="244">
        <v>2100937221.79</v>
      </c>
      <c r="AM65" s="244">
        <v>1690977427.1900001</v>
      </c>
      <c r="AN65" s="246"/>
      <c r="AO65" s="244">
        <v>0</v>
      </c>
      <c r="AP65" s="244">
        <v>1574010731.3099999</v>
      </c>
      <c r="AQ65" s="246"/>
      <c r="AR65" s="246"/>
      <c r="AS65" s="246"/>
      <c r="AT65" s="246"/>
    </row>
    <row r="66" spans="1:46" ht="157.5" x14ac:dyDescent="0.25">
      <c r="A66" s="253" t="s">
        <v>172</v>
      </c>
      <c r="B66" s="249" t="s">
        <v>173</v>
      </c>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t="s">
        <v>193</v>
      </c>
      <c r="AD66" s="60" t="s">
        <v>68</v>
      </c>
      <c r="AE66" s="60" t="s">
        <v>194</v>
      </c>
      <c r="AF66" s="249" t="s">
        <v>176</v>
      </c>
      <c r="AG66" s="249" t="s">
        <v>74</v>
      </c>
      <c r="AH66" s="249" t="s">
        <v>74</v>
      </c>
      <c r="AI66" s="244">
        <v>0</v>
      </c>
      <c r="AJ66" s="244">
        <v>1660511569.5899999</v>
      </c>
      <c r="AK66" s="246"/>
      <c r="AL66" s="244">
        <v>2100937221.79</v>
      </c>
      <c r="AM66" s="244">
        <v>1690977427.1900001</v>
      </c>
      <c r="AN66" s="246"/>
      <c r="AO66" s="244">
        <v>0</v>
      </c>
      <c r="AP66" s="244">
        <v>1574010731.3099999</v>
      </c>
      <c r="AQ66" s="246"/>
      <c r="AR66" s="246"/>
      <c r="AS66" s="246"/>
      <c r="AT66" s="246"/>
    </row>
    <row r="67" spans="1:46" ht="191.25" x14ac:dyDescent="0.25">
      <c r="A67" s="253" t="s">
        <v>172</v>
      </c>
      <c r="B67" s="249" t="s">
        <v>173</v>
      </c>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t="s">
        <v>195</v>
      </c>
      <c r="AD67" s="60" t="s">
        <v>196</v>
      </c>
      <c r="AE67" s="60" t="s">
        <v>132</v>
      </c>
      <c r="AF67" s="249" t="s">
        <v>176</v>
      </c>
      <c r="AG67" s="249" t="s">
        <v>74</v>
      </c>
      <c r="AH67" s="249" t="s">
        <v>74</v>
      </c>
      <c r="AI67" s="244">
        <v>0</v>
      </c>
      <c r="AJ67" s="244">
        <v>1660511569.5899999</v>
      </c>
      <c r="AK67" s="246"/>
      <c r="AL67" s="244">
        <v>2100937221.79</v>
      </c>
      <c r="AM67" s="244">
        <v>1690977427.1900001</v>
      </c>
      <c r="AN67" s="246"/>
      <c r="AO67" s="244">
        <v>0</v>
      </c>
      <c r="AP67" s="244">
        <v>1574010731.3099999</v>
      </c>
      <c r="AQ67" s="246"/>
      <c r="AR67" s="246"/>
      <c r="AS67" s="246"/>
      <c r="AT67" s="246"/>
    </row>
    <row r="68" spans="1:46" ht="135" x14ac:dyDescent="0.25">
      <c r="A68" s="253" t="s">
        <v>172</v>
      </c>
      <c r="B68" s="249" t="s">
        <v>173</v>
      </c>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t="s">
        <v>133</v>
      </c>
      <c r="AD68" s="60" t="s">
        <v>68</v>
      </c>
      <c r="AE68" s="60" t="s">
        <v>132</v>
      </c>
      <c r="AF68" s="249" t="s">
        <v>176</v>
      </c>
      <c r="AG68" s="249" t="s">
        <v>74</v>
      </c>
      <c r="AH68" s="249" t="s">
        <v>74</v>
      </c>
      <c r="AI68" s="244">
        <v>0</v>
      </c>
      <c r="AJ68" s="244">
        <v>1660511569.5899999</v>
      </c>
      <c r="AK68" s="246"/>
      <c r="AL68" s="244">
        <v>2100937221.79</v>
      </c>
      <c r="AM68" s="244">
        <v>1690977427.1900001</v>
      </c>
      <c r="AN68" s="246"/>
      <c r="AO68" s="244">
        <v>0</v>
      </c>
      <c r="AP68" s="244">
        <v>1574010731.3099999</v>
      </c>
      <c r="AQ68" s="246"/>
      <c r="AR68" s="246"/>
      <c r="AS68" s="246"/>
      <c r="AT68" s="246"/>
    </row>
    <row r="69" spans="1:46" ht="123.75" x14ac:dyDescent="0.25">
      <c r="A69" s="253" t="s">
        <v>172</v>
      </c>
      <c r="B69" s="249" t="s">
        <v>173</v>
      </c>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t="s">
        <v>197</v>
      </c>
      <c r="AD69" s="60" t="s">
        <v>68</v>
      </c>
      <c r="AE69" s="60" t="s">
        <v>132</v>
      </c>
      <c r="AF69" s="249" t="s">
        <v>176</v>
      </c>
      <c r="AG69" s="249" t="s">
        <v>74</v>
      </c>
      <c r="AH69" s="249" t="s">
        <v>74</v>
      </c>
      <c r="AI69" s="244">
        <v>0</v>
      </c>
      <c r="AJ69" s="244">
        <v>1660511569.5899999</v>
      </c>
      <c r="AK69" s="247"/>
      <c r="AL69" s="244">
        <v>2100937221.79</v>
      </c>
      <c r="AM69" s="244">
        <v>1690977427.1900001</v>
      </c>
      <c r="AN69" s="247"/>
      <c r="AO69" s="244">
        <v>0</v>
      </c>
      <c r="AP69" s="244">
        <v>1574010731.3099999</v>
      </c>
      <c r="AQ69" s="247"/>
      <c r="AR69" s="247"/>
      <c r="AS69" s="247"/>
      <c r="AT69" s="247"/>
    </row>
    <row r="70" spans="1:46" ht="213.75" x14ac:dyDescent="0.25">
      <c r="A70" s="253" t="s">
        <v>198</v>
      </c>
      <c r="B70" s="249" t="s">
        <v>199</v>
      </c>
      <c r="C70" s="60" t="s">
        <v>1028</v>
      </c>
      <c r="D70" s="60" t="s">
        <v>200</v>
      </c>
      <c r="E70" s="60" t="s">
        <v>88</v>
      </c>
      <c r="F70" s="60"/>
      <c r="G70" s="60"/>
      <c r="H70" s="60"/>
      <c r="I70" s="60"/>
      <c r="J70" s="60" t="s">
        <v>201</v>
      </c>
      <c r="K70" s="60" t="s">
        <v>202</v>
      </c>
      <c r="L70" s="60" t="s">
        <v>203</v>
      </c>
      <c r="M70" s="60"/>
      <c r="N70" s="60"/>
      <c r="O70" s="60"/>
      <c r="P70" s="60"/>
      <c r="Q70" s="60"/>
      <c r="R70" s="60"/>
      <c r="S70" s="60"/>
      <c r="T70" s="60"/>
      <c r="U70" s="60"/>
      <c r="V70" s="60"/>
      <c r="W70" s="60" t="s">
        <v>204</v>
      </c>
      <c r="X70" s="60" t="s">
        <v>205</v>
      </c>
      <c r="Y70" s="60" t="s">
        <v>206</v>
      </c>
      <c r="Z70" s="60" t="s">
        <v>207</v>
      </c>
      <c r="AA70" s="60" t="s">
        <v>68</v>
      </c>
      <c r="AB70" s="60" t="s">
        <v>69</v>
      </c>
      <c r="AC70" s="60" t="s">
        <v>70</v>
      </c>
      <c r="AD70" s="60" t="s">
        <v>208</v>
      </c>
      <c r="AE70" s="60" t="s">
        <v>72</v>
      </c>
      <c r="AF70" s="249" t="s">
        <v>209</v>
      </c>
      <c r="AG70" s="249" t="s">
        <v>74</v>
      </c>
      <c r="AH70" s="249" t="s">
        <v>74</v>
      </c>
      <c r="AI70" s="244">
        <v>627469223.39999998</v>
      </c>
      <c r="AJ70" s="244">
        <v>580821324.01999998</v>
      </c>
      <c r="AK70" s="250">
        <v>1668550539.53</v>
      </c>
      <c r="AL70" s="244">
        <v>437887063.18000001</v>
      </c>
      <c r="AM70" s="244">
        <v>398930967.02999997</v>
      </c>
      <c r="AN70" s="245"/>
      <c r="AO70" s="244">
        <v>165343582.5</v>
      </c>
      <c r="AP70" s="244">
        <v>143450288.38</v>
      </c>
      <c r="AQ70" s="250">
        <f>1668550539.53-Лист6!D10</f>
        <v>1294936176.3</v>
      </c>
      <c r="AR70" s="250">
        <f>437887063.18-Лист6!E10</f>
        <v>164716551.06999999</v>
      </c>
      <c r="AS70" s="250">
        <f>398930967.03-Лист6!F10</f>
        <v>120491961.13</v>
      </c>
      <c r="AT70" s="38"/>
    </row>
    <row r="71" spans="1:46" ht="303.75" x14ac:dyDescent="0.25">
      <c r="A71" s="253" t="s">
        <v>198</v>
      </c>
      <c r="B71" s="249" t="s">
        <v>199</v>
      </c>
      <c r="C71" s="60" t="s">
        <v>1029</v>
      </c>
      <c r="D71" s="60" t="s">
        <v>68</v>
      </c>
      <c r="E71" s="60" t="s">
        <v>96</v>
      </c>
      <c r="F71" s="60"/>
      <c r="G71" s="60"/>
      <c r="H71" s="60"/>
      <c r="I71" s="60"/>
      <c r="J71" s="14" t="s">
        <v>210</v>
      </c>
      <c r="K71" s="60" t="s">
        <v>211</v>
      </c>
      <c r="L71" s="60" t="s">
        <v>212</v>
      </c>
      <c r="M71" s="60"/>
      <c r="N71" s="60"/>
      <c r="O71" s="60"/>
      <c r="P71" s="60"/>
      <c r="Q71" s="60"/>
      <c r="R71" s="60"/>
      <c r="S71" s="60"/>
      <c r="T71" s="60"/>
      <c r="U71" s="60"/>
      <c r="V71" s="60"/>
      <c r="W71" s="60" t="s">
        <v>213</v>
      </c>
      <c r="X71" s="60" t="s">
        <v>214</v>
      </c>
      <c r="Y71" s="60" t="s">
        <v>215</v>
      </c>
      <c r="Z71" s="14" t="s">
        <v>92</v>
      </c>
      <c r="AA71" s="60" t="s">
        <v>68</v>
      </c>
      <c r="AB71" s="60" t="s">
        <v>80</v>
      </c>
      <c r="AC71" s="60" t="s">
        <v>75</v>
      </c>
      <c r="AD71" s="60" t="s">
        <v>76</v>
      </c>
      <c r="AE71" s="60" t="s">
        <v>77</v>
      </c>
      <c r="AF71" s="249" t="s">
        <v>209</v>
      </c>
      <c r="AG71" s="249" t="s">
        <v>74</v>
      </c>
      <c r="AH71" s="249" t="s">
        <v>74</v>
      </c>
      <c r="AI71" s="244">
        <v>0</v>
      </c>
      <c r="AJ71" s="244">
        <v>580821324.01999998</v>
      </c>
      <c r="AK71" s="251"/>
      <c r="AL71" s="244">
        <v>437887063.18000001</v>
      </c>
      <c r="AM71" s="244">
        <v>398930967.02999997</v>
      </c>
      <c r="AN71" s="246"/>
      <c r="AO71" s="244">
        <v>0</v>
      </c>
      <c r="AP71" s="244">
        <v>143450288.38</v>
      </c>
      <c r="AQ71" s="251"/>
      <c r="AR71" s="251"/>
      <c r="AS71" s="251"/>
      <c r="AT71" s="38"/>
    </row>
    <row r="72" spans="1:46" ht="202.5" x14ac:dyDescent="0.25">
      <c r="A72" s="253" t="s">
        <v>198</v>
      </c>
      <c r="B72" s="249" t="s">
        <v>199</v>
      </c>
      <c r="C72" s="60" t="s">
        <v>102</v>
      </c>
      <c r="D72" s="60" t="s">
        <v>103</v>
      </c>
      <c r="E72" s="60" t="s">
        <v>104</v>
      </c>
      <c r="F72" s="60"/>
      <c r="G72" s="60"/>
      <c r="H72" s="60"/>
      <c r="I72" s="60"/>
      <c r="J72" s="60" t="s">
        <v>216</v>
      </c>
      <c r="K72" s="60" t="s">
        <v>68</v>
      </c>
      <c r="L72" s="60" t="s">
        <v>217</v>
      </c>
      <c r="M72" s="60"/>
      <c r="N72" s="60"/>
      <c r="O72" s="60"/>
      <c r="P72" s="60"/>
      <c r="Q72" s="60"/>
      <c r="R72" s="60"/>
      <c r="S72" s="60"/>
      <c r="T72" s="60"/>
      <c r="U72" s="60"/>
      <c r="V72" s="60"/>
      <c r="W72" s="60" t="s">
        <v>89</v>
      </c>
      <c r="X72" s="60" t="s">
        <v>90</v>
      </c>
      <c r="Y72" s="60" t="s">
        <v>91</v>
      </c>
      <c r="Z72" s="60" t="s">
        <v>218</v>
      </c>
      <c r="AA72" s="60" t="s">
        <v>68</v>
      </c>
      <c r="AB72" s="60" t="s">
        <v>219</v>
      </c>
      <c r="AC72" s="14" t="s">
        <v>100</v>
      </c>
      <c r="AD72" s="60" t="s">
        <v>68</v>
      </c>
      <c r="AE72" s="60" t="s">
        <v>101</v>
      </c>
      <c r="AF72" s="249" t="s">
        <v>209</v>
      </c>
      <c r="AG72" s="249" t="s">
        <v>74</v>
      </c>
      <c r="AH72" s="249" t="s">
        <v>74</v>
      </c>
      <c r="AI72" s="244">
        <v>0</v>
      </c>
      <c r="AJ72" s="244">
        <v>580821324.01999998</v>
      </c>
      <c r="AK72" s="251"/>
      <c r="AL72" s="244">
        <v>437887063.18000001</v>
      </c>
      <c r="AM72" s="244">
        <v>398930967.02999997</v>
      </c>
      <c r="AN72" s="246"/>
      <c r="AO72" s="244">
        <v>0</v>
      </c>
      <c r="AP72" s="244">
        <v>143450288.38</v>
      </c>
      <c r="AQ72" s="251"/>
      <c r="AR72" s="251"/>
      <c r="AS72" s="251"/>
      <c r="AT72" s="38"/>
    </row>
    <row r="73" spans="1:46" ht="337.5" x14ac:dyDescent="0.25">
      <c r="A73" s="253" t="s">
        <v>198</v>
      </c>
      <c r="B73" s="249" t="s">
        <v>199</v>
      </c>
      <c r="C73" s="60" t="s">
        <v>139</v>
      </c>
      <c r="D73" s="60" t="s">
        <v>140</v>
      </c>
      <c r="E73" s="60" t="s">
        <v>141</v>
      </c>
      <c r="F73" s="60"/>
      <c r="G73" s="60"/>
      <c r="H73" s="60"/>
      <c r="I73" s="60"/>
      <c r="J73" s="60"/>
      <c r="K73" s="60"/>
      <c r="L73" s="60"/>
      <c r="M73" s="60"/>
      <c r="N73" s="60"/>
      <c r="O73" s="60"/>
      <c r="P73" s="60"/>
      <c r="Q73" s="60"/>
      <c r="R73" s="60"/>
      <c r="S73" s="60"/>
      <c r="T73" s="60"/>
      <c r="U73" s="60"/>
      <c r="V73" s="60"/>
      <c r="W73" s="60"/>
      <c r="X73" s="60"/>
      <c r="Y73" s="60"/>
      <c r="Z73" s="60"/>
      <c r="AA73" s="60"/>
      <c r="AB73" s="60"/>
      <c r="AC73" s="14" t="s">
        <v>105</v>
      </c>
      <c r="AD73" s="60" t="s">
        <v>68</v>
      </c>
      <c r="AE73" s="60" t="s">
        <v>106</v>
      </c>
      <c r="AF73" s="249" t="s">
        <v>209</v>
      </c>
      <c r="AG73" s="249" t="s">
        <v>74</v>
      </c>
      <c r="AH73" s="249" t="s">
        <v>74</v>
      </c>
      <c r="AI73" s="244">
        <v>0</v>
      </c>
      <c r="AJ73" s="244">
        <v>580821324.01999998</v>
      </c>
      <c r="AK73" s="251"/>
      <c r="AL73" s="244">
        <v>437887063.18000001</v>
      </c>
      <c r="AM73" s="244">
        <v>398930967.02999997</v>
      </c>
      <c r="AN73" s="246"/>
      <c r="AO73" s="244">
        <v>0</v>
      </c>
      <c r="AP73" s="244">
        <v>143450288.38</v>
      </c>
      <c r="AQ73" s="251"/>
      <c r="AR73" s="251"/>
      <c r="AS73" s="251"/>
      <c r="AT73" s="250"/>
    </row>
    <row r="74" spans="1:46" ht="135" x14ac:dyDescent="0.25">
      <c r="A74" s="253" t="s">
        <v>198</v>
      </c>
      <c r="B74" s="249" t="s">
        <v>199</v>
      </c>
      <c r="C74" s="60" t="s">
        <v>64</v>
      </c>
      <c r="D74" s="60" t="s">
        <v>65</v>
      </c>
      <c r="E74" s="60" t="s">
        <v>66</v>
      </c>
      <c r="F74" s="60"/>
      <c r="G74" s="60"/>
      <c r="H74" s="60"/>
      <c r="I74" s="60"/>
      <c r="J74" s="60"/>
      <c r="K74" s="60"/>
      <c r="L74" s="60"/>
      <c r="M74" s="60"/>
      <c r="N74" s="60"/>
      <c r="O74" s="60"/>
      <c r="P74" s="60"/>
      <c r="Q74" s="60"/>
      <c r="R74" s="60"/>
      <c r="S74" s="60"/>
      <c r="T74" s="60"/>
      <c r="U74" s="60"/>
      <c r="V74" s="60"/>
      <c r="W74" s="60"/>
      <c r="X74" s="60"/>
      <c r="Y74" s="60"/>
      <c r="Z74" s="60"/>
      <c r="AA74" s="60"/>
      <c r="AB74" s="60"/>
      <c r="AC74" s="60" t="s">
        <v>109</v>
      </c>
      <c r="AD74" s="60" t="s">
        <v>220</v>
      </c>
      <c r="AE74" s="60" t="s">
        <v>111</v>
      </c>
      <c r="AF74" s="249" t="s">
        <v>209</v>
      </c>
      <c r="AG74" s="249" t="s">
        <v>74</v>
      </c>
      <c r="AH74" s="249" t="s">
        <v>74</v>
      </c>
      <c r="AI74" s="244">
        <v>0</v>
      </c>
      <c r="AJ74" s="244">
        <v>580821324.01999998</v>
      </c>
      <c r="AK74" s="251"/>
      <c r="AL74" s="244">
        <v>437887063.18000001</v>
      </c>
      <c r="AM74" s="244">
        <v>398930967.02999997</v>
      </c>
      <c r="AN74" s="246"/>
      <c r="AO74" s="244">
        <v>0</v>
      </c>
      <c r="AP74" s="244">
        <v>143450288.38</v>
      </c>
      <c r="AQ74" s="251"/>
      <c r="AR74" s="251"/>
      <c r="AS74" s="251"/>
      <c r="AT74" s="251"/>
    </row>
    <row r="75" spans="1:46" ht="135" x14ac:dyDescent="0.25">
      <c r="A75" s="253" t="s">
        <v>198</v>
      </c>
      <c r="B75" s="249" t="s">
        <v>199</v>
      </c>
      <c r="C75" s="60" t="s">
        <v>121</v>
      </c>
      <c r="D75" s="60" t="s">
        <v>68</v>
      </c>
      <c r="E75" s="60" t="s">
        <v>122</v>
      </c>
      <c r="F75" s="60"/>
      <c r="G75" s="60"/>
      <c r="H75" s="60"/>
      <c r="I75" s="60"/>
      <c r="J75" s="60"/>
      <c r="K75" s="60"/>
      <c r="L75" s="60"/>
      <c r="M75" s="60"/>
      <c r="N75" s="60"/>
      <c r="O75" s="60"/>
      <c r="P75" s="60"/>
      <c r="Q75" s="60"/>
      <c r="R75" s="60"/>
      <c r="S75" s="60"/>
      <c r="T75" s="60"/>
      <c r="U75" s="60"/>
      <c r="V75" s="60"/>
      <c r="W75" s="60"/>
      <c r="X75" s="60"/>
      <c r="Y75" s="60"/>
      <c r="Z75" s="60"/>
      <c r="AA75" s="60"/>
      <c r="AB75" s="60"/>
      <c r="AC75" s="60" t="s">
        <v>113</v>
      </c>
      <c r="AD75" s="60" t="s">
        <v>114</v>
      </c>
      <c r="AE75" s="60" t="s">
        <v>115</v>
      </c>
      <c r="AF75" s="249" t="s">
        <v>209</v>
      </c>
      <c r="AG75" s="249" t="s">
        <v>74</v>
      </c>
      <c r="AH75" s="249" t="s">
        <v>74</v>
      </c>
      <c r="AI75" s="244">
        <v>0</v>
      </c>
      <c r="AJ75" s="244">
        <v>580821324.01999998</v>
      </c>
      <c r="AK75" s="251"/>
      <c r="AL75" s="244">
        <v>437887063.18000001</v>
      </c>
      <c r="AM75" s="244">
        <v>398930967.02999997</v>
      </c>
      <c r="AN75" s="246"/>
      <c r="AO75" s="244">
        <v>0</v>
      </c>
      <c r="AP75" s="244">
        <v>143450288.38</v>
      </c>
      <c r="AQ75" s="251"/>
      <c r="AR75" s="251"/>
      <c r="AS75" s="251"/>
      <c r="AT75" s="251"/>
    </row>
    <row r="76" spans="1:46" ht="213.75" x14ac:dyDescent="0.25">
      <c r="A76" s="253" t="s">
        <v>198</v>
      </c>
      <c r="B76" s="249" t="s">
        <v>199</v>
      </c>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14" t="s">
        <v>118</v>
      </c>
      <c r="AD76" s="60" t="s">
        <v>119</v>
      </c>
      <c r="AE76" s="60" t="s">
        <v>120</v>
      </c>
      <c r="AF76" s="249" t="s">
        <v>209</v>
      </c>
      <c r="AG76" s="249" t="s">
        <v>74</v>
      </c>
      <c r="AH76" s="249" t="s">
        <v>74</v>
      </c>
      <c r="AI76" s="244">
        <v>0</v>
      </c>
      <c r="AJ76" s="244">
        <v>580821324.01999998</v>
      </c>
      <c r="AK76" s="251"/>
      <c r="AL76" s="244">
        <v>437887063.18000001</v>
      </c>
      <c r="AM76" s="244">
        <v>398930967.02999997</v>
      </c>
      <c r="AN76" s="246"/>
      <c r="AO76" s="244">
        <v>0</v>
      </c>
      <c r="AP76" s="244">
        <v>143450288.38</v>
      </c>
      <c r="AQ76" s="251"/>
      <c r="AR76" s="251"/>
      <c r="AS76" s="251"/>
      <c r="AT76" s="251"/>
    </row>
    <row r="77" spans="1:46" ht="90" x14ac:dyDescent="0.25">
      <c r="A77" s="253" t="s">
        <v>198</v>
      </c>
      <c r="B77" s="249" t="s">
        <v>199</v>
      </c>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t="s">
        <v>151</v>
      </c>
      <c r="AD77" s="60" t="s">
        <v>152</v>
      </c>
      <c r="AE77" s="60" t="s">
        <v>153</v>
      </c>
      <c r="AF77" s="249" t="s">
        <v>209</v>
      </c>
      <c r="AG77" s="249" t="s">
        <v>74</v>
      </c>
      <c r="AH77" s="249" t="s">
        <v>74</v>
      </c>
      <c r="AI77" s="244">
        <v>0</v>
      </c>
      <c r="AJ77" s="244">
        <v>580821324.01999998</v>
      </c>
      <c r="AK77" s="251"/>
      <c r="AL77" s="244">
        <v>437887063.18000001</v>
      </c>
      <c r="AM77" s="244">
        <v>398930967.02999997</v>
      </c>
      <c r="AN77" s="246"/>
      <c r="AO77" s="244">
        <v>0</v>
      </c>
      <c r="AP77" s="244">
        <v>143450288.38</v>
      </c>
      <c r="AQ77" s="251"/>
      <c r="AR77" s="251"/>
      <c r="AS77" s="251"/>
      <c r="AT77" s="251"/>
    </row>
    <row r="78" spans="1:46" ht="180" x14ac:dyDescent="0.25">
      <c r="A78" s="253" t="s">
        <v>198</v>
      </c>
      <c r="B78" s="249" t="s">
        <v>199</v>
      </c>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t="s">
        <v>221</v>
      </c>
      <c r="AD78" s="60" t="s">
        <v>68</v>
      </c>
      <c r="AE78" s="60" t="s">
        <v>222</v>
      </c>
      <c r="AF78" s="249" t="s">
        <v>209</v>
      </c>
      <c r="AG78" s="249" t="s">
        <v>74</v>
      </c>
      <c r="AH78" s="249" t="s">
        <v>74</v>
      </c>
      <c r="AI78" s="244">
        <v>0</v>
      </c>
      <c r="AJ78" s="244">
        <v>580821324.01999998</v>
      </c>
      <c r="AK78" s="251"/>
      <c r="AL78" s="244">
        <v>437887063.18000001</v>
      </c>
      <c r="AM78" s="244">
        <v>398930967.02999997</v>
      </c>
      <c r="AN78" s="246"/>
      <c r="AO78" s="244">
        <v>0</v>
      </c>
      <c r="AP78" s="244">
        <v>143450288.38</v>
      </c>
      <c r="AQ78" s="251"/>
      <c r="AR78" s="251"/>
      <c r="AS78" s="251"/>
      <c r="AT78" s="251"/>
    </row>
    <row r="79" spans="1:46" ht="168.75" x14ac:dyDescent="0.25">
      <c r="A79" s="253" t="s">
        <v>198</v>
      </c>
      <c r="B79" s="249" t="s">
        <v>199</v>
      </c>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t="s">
        <v>123</v>
      </c>
      <c r="AD79" s="60" t="s">
        <v>119</v>
      </c>
      <c r="AE79" s="60" t="s">
        <v>124</v>
      </c>
      <c r="AF79" s="249" t="s">
        <v>209</v>
      </c>
      <c r="AG79" s="249" t="s">
        <v>74</v>
      </c>
      <c r="AH79" s="249" t="s">
        <v>74</v>
      </c>
      <c r="AI79" s="244">
        <v>0</v>
      </c>
      <c r="AJ79" s="244">
        <v>580821324.01999998</v>
      </c>
      <c r="AK79" s="251"/>
      <c r="AL79" s="244">
        <v>437887063.18000001</v>
      </c>
      <c r="AM79" s="244">
        <v>398930967.02999997</v>
      </c>
      <c r="AN79" s="246"/>
      <c r="AO79" s="244">
        <v>0</v>
      </c>
      <c r="AP79" s="244">
        <v>143450288.38</v>
      </c>
      <c r="AQ79" s="251"/>
      <c r="AR79" s="251"/>
      <c r="AS79" s="251"/>
      <c r="AT79" s="251"/>
    </row>
    <row r="80" spans="1:46" ht="44.25" customHeight="1" x14ac:dyDescent="0.25">
      <c r="A80" s="253" t="s">
        <v>198</v>
      </c>
      <c r="B80" s="249" t="s">
        <v>199</v>
      </c>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14" t="s">
        <v>223</v>
      </c>
      <c r="AD80" s="60" t="s">
        <v>224</v>
      </c>
      <c r="AE80" s="60" t="s">
        <v>225</v>
      </c>
      <c r="AF80" s="249" t="s">
        <v>209</v>
      </c>
      <c r="AG80" s="249" t="s">
        <v>74</v>
      </c>
      <c r="AH80" s="249" t="s">
        <v>74</v>
      </c>
      <c r="AI80" s="244">
        <v>0</v>
      </c>
      <c r="AJ80" s="244">
        <v>580821324.01999998</v>
      </c>
      <c r="AK80" s="251"/>
      <c r="AL80" s="244">
        <v>437887063.18000001</v>
      </c>
      <c r="AM80" s="244">
        <v>398930967.02999997</v>
      </c>
      <c r="AN80" s="246"/>
      <c r="AO80" s="244">
        <v>0</v>
      </c>
      <c r="AP80" s="244">
        <v>143450288.38</v>
      </c>
      <c r="AQ80" s="251"/>
      <c r="AR80" s="251"/>
      <c r="AS80" s="251"/>
      <c r="AT80" s="251"/>
    </row>
    <row r="81" spans="1:46" ht="202.5" x14ac:dyDescent="0.25">
      <c r="A81" s="253" t="s">
        <v>198</v>
      </c>
      <c r="B81" s="249" t="s">
        <v>199</v>
      </c>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14" t="s">
        <v>127</v>
      </c>
      <c r="AD81" s="60" t="s">
        <v>68</v>
      </c>
      <c r="AE81" s="60" t="s">
        <v>128</v>
      </c>
      <c r="AF81" s="249" t="s">
        <v>209</v>
      </c>
      <c r="AG81" s="249" t="s">
        <v>74</v>
      </c>
      <c r="AH81" s="249" t="s">
        <v>74</v>
      </c>
      <c r="AI81" s="244">
        <v>0</v>
      </c>
      <c r="AJ81" s="244">
        <v>580821324.01999998</v>
      </c>
      <c r="AK81" s="251"/>
      <c r="AL81" s="244">
        <v>437887063.18000001</v>
      </c>
      <c r="AM81" s="244">
        <v>398930967.02999997</v>
      </c>
      <c r="AN81" s="246"/>
      <c r="AO81" s="244">
        <v>0</v>
      </c>
      <c r="AP81" s="244">
        <v>143450288.38</v>
      </c>
      <c r="AQ81" s="251"/>
      <c r="AR81" s="251"/>
      <c r="AS81" s="251"/>
      <c r="AT81" s="251"/>
    </row>
    <row r="82" spans="1:46" ht="270" x14ac:dyDescent="0.25">
      <c r="A82" s="253" t="s">
        <v>198</v>
      </c>
      <c r="B82" s="249" t="s">
        <v>199</v>
      </c>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14" t="s">
        <v>129</v>
      </c>
      <c r="AD82" s="60" t="s">
        <v>68</v>
      </c>
      <c r="AE82" s="60" t="s">
        <v>130</v>
      </c>
      <c r="AF82" s="249" t="s">
        <v>209</v>
      </c>
      <c r="AG82" s="249" t="s">
        <v>74</v>
      </c>
      <c r="AH82" s="249" t="s">
        <v>74</v>
      </c>
      <c r="AI82" s="244">
        <v>0</v>
      </c>
      <c r="AJ82" s="244">
        <v>580821324.01999998</v>
      </c>
      <c r="AK82" s="251"/>
      <c r="AL82" s="244">
        <v>437887063.18000001</v>
      </c>
      <c r="AM82" s="244">
        <v>398930967.02999997</v>
      </c>
      <c r="AN82" s="246"/>
      <c r="AO82" s="244">
        <v>0</v>
      </c>
      <c r="AP82" s="244">
        <v>143450288.38</v>
      </c>
      <c r="AQ82" s="251"/>
      <c r="AR82" s="251"/>
      <c r="AS82" s="251"/>
      <c r="AT82" s="251"/>
    </row>
    <row r="83" spans="1:46" ht="21.75" customHeight="1" x14ac:dyDescent="0.25">
      <c r="A83" s="253" t="s">
        <v>198</v>
      </c>
      <c r="B83" s="249" t="s">
        <v>199</v>
      </c>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t="s">
        <v>167</v>
      </c>
      <c r="AD83" s="60" t="s">
        <v>68</v>
      </c>
      <c r="AE83" s="60" t="s">
        <v>132</v>
      </c>
      <c r="AF83" s="249" t="s">
        <v>209</v>
      </c>
      <c r="AG83" s="249" t="s">
        <v>74</v>
      </c>
      <c r="AH83" s="249" t="s">
        <v>74</v>
      </c>
      <c r="AI83" s="244">
        <v>0</v>
      </c>
      <c r="AJ83" s="244">
        <v>580821324.01999998</v>
      </c>
      <c r="AK83" s="251"/>
      <c r="AL83" s="244">
        <v>437887063.18000001</v>
      </c>
      <c r="AM83" s="244">
        <v>398930967.02999997</v>
      </c>
      <c r="AN83" s="246"/>
      <c r="AO83" s="244">
        <v>0</v>
      </c>
      <c r="AP83" s="244">
        <v>143450288.38</v>
      </c>
      <c r="AQ83" s="251"/>
      <c r="AR83" s="251"/>
      <c r="AS83" s="251"/>
      <c r="AT83" s="251"/>
    </row>
    <row r="84" spans="1:46" ht="191.25" x14ac:dyDescent="0.25">
      <c r="A84" s="253" t="s">
        <v>198</v>
      </c>
      <c r="B84" s="249" t="s">
        <v>199</v>
      </c>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t="s">
        <v>195</v>
      </c>
      <c r="AD84" s="60" t="s">
        <v>68</v>
      </c>
      <c r="AE84" s="60" t="s">
        <v>132</v>
      </c>
      <c r="AF84" s="249" t="s">
        <v>209</v>
      </c>
      <c r="AG84" s="249" t="s">
        <v>74</v>
      </c>
      <c r="AH84" s="249" t="s">
        <v>74</v>
      </c>
      <c r="AI84" s="244">
        <v>0</v>
      </c>
      <c r="AJ84" s="244">
        <v>580821324.01999998</v>
      </c>
      <c r="AK84" s="251"/>
      <c r="AL84" s="244">
        <v>437887063.18000001</v>
      </c>
      <c r="AM84" s="244">
        <v>398930967.02999997</v>
      </c>
      <c r="AN84" s="246"/>
      <c r="AO84" s="244">
        <v>0</v>
      </c>
      <c r="AP84" s="244">
        <v>143450288.38</v>
      </c>
      <c r="AQ84" s="251"/>
      <c r="AR84" s="251"/>
      <c r="AS84" s="251"/>
      <c r="AT84" s="251"/>
    </row>
    <row r="85" spans="1:46" ht="146.25" x14ac:dyDescent="0.25">
      <c r="A85" s="253" t="s">
        <v>198</v>
      </c>
      <c r="B85" s="249" t="s">
        <v>199</v>
      </c>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t="s">
        <v>226</v>
      </c>
      <c r="AD85" s="60" t="s">
        <v>68</v>
      </c>
      <c r="AE85" s="60" t="s">
        <v>132</v>
      </c>
      <c r="AF85" s="249" t="s">
        <v>209</v>
      </c>
      <c r="AG85" s="249" t="s">
        <v>74</v>
      </c>
      <c r="AH85" s="249" t="s">
        <v>74</v>
      </c>
      <c r="AI85" s="244">
        <v>0</v>
      </c>
      <c r="AJ85" s="244">
        <v>580821324.01999998</v>
      </c>
      <c r="AK85" s="251"/>
      <c r="AL85" s="244">
        <v>437887063.18000001</v>
      </c>
      <c r="AM85" s="244">
        <v>398930967.02999997</v>
      </c>
      <c r="AN85" s="246"/>
      <c r="AO85" s="244">
        <v>0</v>
      </c>
      <c r="AP85" s="244">
        <v>143450288.38</v>
      </c>
      <c r="AQ85" s="251"/>
      <c r="AR85" s="251"/>
      <c r="AS85" s="251"/>
      <c r="AT85" s="251"/>
    </row>
    <row r="86" spans="1:46" ht="20.25" customHeight="1" x14ac:dyDescent="0.25">
      <c r="A86" s="253" t="s">
        <v>198</v>
      </c>
      <c r="B86" s="249" t="s">
        <v>199</v>
      </c>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t="s">
        <v>227</v>
      </c>
      <c r="AD86" s="60" t="s">
        <v>68</v>
      </c>
      <c r="AE86" s="60" t="s">
        <v>69</v>
      </c>
      <c r="AF86" s="249" t="s">
        <v>209</v>
      </c>
      <c r="AG86" s="249" t="s">
        <v>74</v>
      </c>
      <c r="AH86" s="249" t="s">
        <v>74</v>
      </c>
      <c r="AI86" s="244">
        <v>0</v>
      </c>
      <c r="AJ86" s="244">
        <v>580821324.01999998</v>
      </c>
      <c r="AK86" s="251"/>
      <c r="AL86" s="244">
        <v>437887063.18000001</v>
      </c>
      <c r="AM86" s="244">
        <v>398930967.02999997</v>
      </c>
      <c r="AN86" s="246"/>
      <c r="AO86" s="244">
        <v>0</v>
      </c>
      <c r="AP86" s="244">
        <v>143450288.38</v>
      </c>
      <c r="AQ86" s="251"/>
      <c r="AR86" s="251"/>
      <c r="AS86" s="251"/>
      <c r="AT86" s="251"/>
    </row>
    <row r="87" spans="1:46" ht="135" x14ac:dyDescent="0.25">
      <c r="A87" s="253" t="s">
        <v>198</v>
      </c>
      <c r="B87" s="249" t="s">
        <v>199</v>
      </c>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t="s">
        <v>228</v>
      </c>
      <c r="AD87" s="60" t="s">
        <v>68</v>
      </c>
      <c r="AE87" s="60" t="s">
        <v>69</v>
      </c>
      <c r="AF87" s="249" t="s">
        <v>209</v>
      </c>
      <c r="AG87" s="249" t="s">
        <v>74</v>
      </c>
      <c r="AH87" s="249" t="s">
        <v>74</v>
      </c>
      <c r="AI87" s="244">
        <v>0</v>
      </c>
      <c r="AJ87" s="244">
        <v>580821324.01999998</v>
      </c>
      <c r="AK87" s="251"/>
      <c r="AL87" s="244">
        <v>437887063.18000001</v>
      </c>
      <c r="AM87" s="244">
        <v>398930967.02999997</v>
      </c>
      <c r="AN87" s="246"/>
      <c r="AO87" s="244">
        <v>0</v>
      </c>
      <c r="AP87" s="244">
        <v>143450288.38</v>
      </c>
      <c r="AQ87" s="251"/>
      <c r="AR87" s="251"/>
      <c r="AS87" s="251"/>
      <c r="AT87" s="251"/>
    </row>
    <row r="88" spans="1:46" ht="168.75" x14ac:dyDescent="0.25">
      <c r="A88" s="253" t="s">
        <v>198</v>
      </c>
      <c r="B88" s="249" t="s">
        <v>199</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t="s">
        <v>134</v>
      </c>
      <c r="AD88" s="60" t="s">
        <v>68</v>
      </c>
      <c r="AE88" s="60" t="s">
        <v>132</v>
      </c>
      <c r="AF88" s="249" t="s">
        <v>209</v>
      </c>
      <c r="AG88" s="249" t="s">
        <v>74</v>
      </c>
      <c r="AH88" s="249" t="s">
        <v>74</v>
      </c>
      <c r="AI88" s="244">
        <v>0</v>
      </c>
      <c r="AJ88" s="244">
        <v>580821324.01999998</v>
      </c>
      <c r="AK88" s="251"/>
      <c r="AL88" s="244">
        <v>437887063.18000001</v>
      </c>
      <c r="AM88" s="244">
        <v>398930967.02999997</v>
      </c>
      <c r="AN88" s="246"/>
      <c r="AO88" s="244">
        <v>0</v>
      </c>
      <c r="AP88" s="244">
        <v>143450288.38</v>
      </c>
      <c r="AQ88" s="251"/>
      <c r="AR88" s="251"/>
      <c r="AS88" s="251"/>
      <c r="AT88" s="251"/>
    </row>
    <row r="89" spans="1:46" ht="97.5" customHeight="1" x14ac:dyDescent="0.25">
      <c r="A89" s="253" t="s">
        <v>198</v>
      </c>
      <c r="B89" s="249" t="s">
        <v>199</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t="s">
        <v>81</v>
      </c>
      <c r="AD89" s="60" t="s">
        <v>68</v>
      </c>
      <c r="AE89" s="60" t="s">
        <v>69</v>
      </c>
      <c r="AF89" s="249" t="s">
        <v>209</v>
      </c>
      <c r="AG89" s="249" t="s">
        <v>74</v>
      </c>
      <c r="AH89" s="249" t="s">
        <v>74</v>
      </c>
      <c r="AI89" s="244">
        <v>0</v>
      </c>
      <c r="AJ89" s="244">
        <v>580821324.01999998</v>
      </c>
      <c r="AK89" s="251"/>
      <c r="AL89" s="244">
        <v>437887063.18000001</v>
      </c>
      <c r="AM89" s="244">
        <v>398930967.02999997</v>
      </c>
      <c r="AN89" s="246"/>
      <c r="AO89" s="244">
        <v>0</v>
      </c>
      <c r="AP89" s="244">
        <v>143450288.38</v>
      </c>
      <c r="AQ89" s="251"/>
      <c r="AR89" s="251"/>
      <c r="AS89" s="251"/>
      <c r="AT89" s="251"/>
    </row>
    <row r="90" spans="1:46" ht="191.25" x14ac:dyDescent="0.25">
      <c r="A90" s="253" t="s">
        <v>198</v>
      </c>
      <c r="B90" s="249" t="s">
        <v>199</v>
      </c>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14" t="s">
        <v>229</v>
      </c>
      <c r="AD90" s="60" t="s">
        <v>68</v>
      </c>
      <c r="AE90" s="60" t="s">
        <v>230</v>
      </c>
      <c r="AF90" s="249" t="s">
        <v>209</v>
      </c>
      <c r="AG90" s="249" t="s">
        <v>74</v>
      </c>
      <c r="AH90" s="249" t="s">
        <v>74</v>
      </c>
      <c r="AI90" s="244">
        <v>0</v>
      </c>
      <c r="AJ90" s="244">
        <v>580821324.01999998</v>
      </c>
      <c r="AK90" s="251"/>
      <c r="AL90" s="244">
        <v>437887063.18000001</v>
      </c>
      <c r="AM90" s="244">
        <v>398930967.02999997</v>
      </c>
      <c r="AN90" s="246"/>
      <c r="AO90" s="244">
        <v>0</v>
      </c>
      <c r="AP90" s="244">
        <v>143450288.38</v>
      </c>
      <c r="AQ90" s="251"/>
      <c r="AR90" s="251"/>
      <c r="AS90" s="251"/>
      <c r="AT90" s="251"/>
    </row>
    <row r="91" spans="1:46" ht="198.75" customHeight="1" x14ac:dyDescent="0.25">
      <c r="A91" s="253" t="s">
        <v>198</v>
      </c>
      <c r="B91" s="249" t="s">
        <v>199</v>
      </c>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14" t="s">
        <v>231</v>
      </c>
      <c r="AD91" s="60" t="s">
        <v>68</v>
      </c>
      <c r="AE91" s="60" t="s">
        <v>232</v>
      </c>
      <c r="AF91" s="249" t="s">
        <v>209</v>
      </c>
      <c r="AG91" s="249" t="s">
        <v>74</v>
      </c>
      <c r="AH91" s="249" t="s">
        <v>74</v>
      </c>
      <c r="AI91" s="244">
        <v>0</v>
      </c>
      <c r="AJ91" s="244">
        <v>580821324.01999998</v>
      </c>
      <c r="AK91" s="252"/>
      <c r="AL91" s="244">
        <v>437887063.18000001</v>
      </c>
      <c r="AM91" s="244">
        <v>398930967.02999997</v>
      </c>
      <c r="AN91" s="247"/>
      <c r="AO91" s="244">
        <v>0</v>
      </c>
      <c r="AP91" s="244">
        <v>143450288.38</v>
      </c>
      <c r="AQ91" s="252"/>
      <c r="AR91" s="252"/>
      <c r="AS91" s="252"/>
      <c r="AT91" s="251"/>
    </row>
    <row r="92" spans="1:46" ht="57" customHeight="1" x14ac:dyDescent="0.25">
      <c r="A92" s="248" t="s">
        <v>233</v>
      </c>
      <c r="B92" s="249" t="s">
        <v>234</v>
      </c>
      <c r="C92" s="60" t="s">
        <v>64</v>
      </c>
      <c r="D92" s="60" t="s">
        <v>235</v>
      </c>
      <c r="E92" s="60" t="s">
        <v>66</v>
      </c>
      <c r="F92" s="60"/>
      <c r="G92" s="60"/>
      <c r="H92" s="60"/>
      <c r="I92" s="60"/>
      <c r="J92" s="60" t="s">
        <v>236</v>
      </c>
      <c r="K92" s="60" t="s">
        <v>237</v>
      </c>
      <c r="L92" s="60" t="s">
        <v>238</v>
      </c>
      <c r="M92" s="60"/>
      <c r="N92" s="60"/>
      <c r="O92" s="60"/>
      <c r="P92" s="60"/>
      <c r="Q92" s="60"/>
      <c r="R92" s="60"/>
      <c r="S92" s="60"/>
      <c r="T92" s="60"/>
      <c r="U92" s="60"/>
      <c r="V92" s="60"/>
      <c r="W92" s="60"/>
      <c r="X92" s="60"/>
      <c r="Y92" s="60"/>
      <c r="Z92" s="60"/>
      <c r="AA92" s="60"/>
      <c r="AB92" s="60"/>
      <c r="AC92" s="60" t="s">
        <v>70</v>
      </c>
      <c r="AD92" s="60" t="s">
        <v>239</v>
      </c>
      <c r="AE92" s="60" t="s">
        <v>72</v>
      </c>
      <c r="AF92" s="249" t="s">
        <v>240</v>
      </c>
      <c r="AG92" s="249" t="s">
        <v>74</v>
      </c>
      <c r="AH92" s="249" t="s">
        <v>74</v>
      </c>
      <c r="AI92" s="244">
        <v>782366883.91999996</v>
      </c>
      <c r="AJ92" s="244">
        <v>765900204.52999997</v>
      </c>
      <c r="AK92" s="245">
        <v>781052438.26999998</v>
      </c>
      <c r="AL92" s="244">
        <v>782457605.50999999</v>
      </c>
      <c r="AM92" s="244">
        <v>782501952.78999996</v>
      </c>
      <c r="AN92" s="245"/>
      <c r="AO92" s="244">
        <v>782366883.91999996</v>
      </c>
      <c r="AP92" s="244">
        <v>765900204.52999997</v>
      </c>
      <c r="AQ92" s="245">
        <v>781052438.26999998</v>
      </c>
      <c r="AR92" s="245">
        <v>782457605.50999999</v>
      </c>
      <c r="AS92" s="245">
        <v>782501952.78999996</v>
      </c>
      <c r="AT92" s="251"/>
    </row>
    <row r="93" spans="1:46" ht="191.25" x14ac:dyDescent="0.25">
      <c r="A93" s="248" t="s">
        <v>233</v>
      </c>
      <c r="B93" s="249" t="s">
        <v>234</v>
      </c>
      <c r="C93" s="14" t="s">
        <v>241</v>
      </c>
      <c r="D93" s="60" t="s">
        <v>242</v>
      </c>
      <c r="E93" s="60" t="s">
        <v>243</v>
      </c>
      <c r="F93" s="60"/>
      <c r="G93" s="60"/>
      <c r="H93" s="60"/>
      <c r="I93" s="60"/>
      <c r="J93" s="60"/>
      <c r="K93" s="60"/>
      <c r="L93" s="60"/>
      <c r="M93" s="60"/>
      <c r="N93" s="60"/>
      <c r="O93" s="60"/>
      <c r="P93" s="60"/>
      <c r="Q93" s="60"/>
      <c r="R93" s="60"/>
      <c r="S93" s="60"/>
      <c r="T93" s="60"/>
      <c r="U93" s="60"/>
      <c r="V93" s="60"/>
      <c r="W93" s="60"/>
      <c r="X93" s="60"/>
      <c r="Y93" s="60"/>
      <c r="Z93" s="60"/>
      <c r="AA93" s="60"/>
      <c r="AB93" s="60"/>
      <c r="AC93" s="60" t="s">
        <v>244</v>
      </c>
      <c r="AD93" s="60" t="s">
        <v>245</v>
      </c>
      <c r="AE93" s="60" t="s">
        <v>246</v>
      </c>
      <c r="AF93" s="249" t="s">
        <v>240</v>
      </c>
      <c r="AG93" s="249" t="s">
        <v>74</v>
      </c>
      <c r="AH93" s="249" t="s">
        <v>74</v>
      </c>
      <c r="AI93" s="244">
        <v>0</v>
      </c>
      <c r="AJ93" s="244">
        <v>765900204.52999997</v>
      </c>
      <c r="AK93" s="246"/>
      <c r="AL93" s="244">
        <v>782457605.50999999</v>
      </c>
      <c r="AM93" s="244">
        <v>782501952.78999996</v>
      </c>
      <c r="AN93" s="246"/>
      <c r="AO93" s="244">
        <v>0</v>
      </c>
      <c r="AP93" s="244">
        <v>765900204.52999997</v>
      </c>
      <c r="AQ93" s="246"/>
      <c r="AR93" s="246"/>
      <c r="AS93" s="246"/>
      <c r="AT93" s="251"/>
    </row>
    <row r="94" spans="1:46" ht="123.75" x14ac:dyDescent="0.25">
      <c r="A94" s="248" t="s">
        <v>233</v>
      </c>
      <c r="B94" s="249" t="s">
        <v>234</v>
      </c>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t="s">
        <v>197</v>
      </c>
      <c r="AD94" s="60" t="s">
        <v>68</v>
      </c>
      <c r="AE94" s="60" t="s">
        <v>132</v>
      </c>
      <c r="AF94" s="249" t="s">
        <v>240</v>
      </c>
      <c r="AG94" s="249" t="s">
        <v>74</v>
      </c>
      <c r="AH94" s="249" t="s">
        <v>74</v>
      </c>
      <c r="AI94" s="244">
        <v>0</v>
      </c>
      <c r="AJ94" s="244">
        <v>765900204.52999997</v>
      </c>
      <c r="AK94" s="247"/>
      <c r="AL94" s="244">
        <v>782457605.50999999</v>
      </c>
      <c r="AM94" s="244">
        <v>782501952.78999996</v>
      </c>
      <c r="AN94" s="247"/>
      <c r="AO94" s="244">
        <v>0</v>
      </c>
      <c r="AP94" s="244">
        <v>765900204.52999997</v>
      </c>
      <c r="AQ94" s="247"/>
      <c r="AR94" s="247"/>
      <c r="AS94" s="247"/>
      <c r="AT94" s="252"/>
    </row>
    <row r="95" spans="1:46" ht="135" x14ac:dyDescent="0.25">
      <c r="A95" s="248" t="s">
        <v>247</v>
      </c>
      <c r="B95" s="249" t="s">
        <v>248</v>
      </c>
      <c r="C95" s="60" t="s">
        <v>249</v>
      </c>
      <c r="D95" s="60" t="s">
        <v>250</v>
      </c>
      <c r="E95" s="60" t="s">
        <v>251</v>
      </c>
      <c r="F95" s="60"/>
      <c r="G95" s="60"/>
      <c r="H95" s="60"/>
      <c r="I95" s="60"/>
      <c r="J95" s="60"/>
      <c r="K95" s="60"/>
      <c r="L95" s="60"/>
      <c r="M95" s="60"/>
      <c r="N95" s="60"/>
      <c r="O95" s="60"/>
      <c r="P95" s="60"/>
      <c r="Q95" s="60"/>
      <c r="R95" s="60"/>
      <c r="S95" s="60"/>
      <c r="T95" s="60"/>
      <c r="U95" s="60"/>
      <c r="V95" s="60"/>
      <c r="W95" s="60"/>
      <c r="X95" s="60"/>
      <c r="Y95" s="60"/>
      <c r="Z95" s="60"/>
      <c r="AA95" s="60"/>
      <c r="AB95" s="60"/>
      <c r="AC95" s="60" t="s">
        <v>70</v>
      </c>
      <c r="AD95" s="60" t="s">
        <v>252</v>
      </c>
      <c r="AE95" s="60" t="s">
        <v>72</v>
      </c>
      <c r="AF95" s="249" t="s">
        <v>73</v>
      </c>
      <c r="AG95" s="249" t="s">
        <v>74</v>
      </c>
      <c r="AH95" s="249" t="s">
        <v>74</v>
      </c>
      <c r="AI95" s="244">
        <v>415664</v>
      </c>
      <c r="AJ95" s="244">
        <v>414451.53</v>
      </c>
      <c r="AK95" s="245">
        <v>3176658</v>
      </c>
      <c r="AL95" s="244">
        <v>392708</v>
      </c>
      <c r="AM95" s="244">
        <v>392708</v>
      </c>
      <c r="AN95" s="245"/>
      <c r="AO95" s="244">
        <v>415664</v>
      </c>
      <c r="AP95" s="244">
        <v>414451.53</v>
      </c>
      <c r="AQ95" s="245">
        <v>3176658</v>
      </c>
      <c r="AR95" s="245">
        <v>392708</v>
      </c>
      <c r="AS95" s="245">
        <v>392708</v>
      </c>
      <c r="AT95" s="245"/>
    </row>
    <row r="96" spans="1:46" ht="135" x14ac:dyDescent="0.25">
      <c r="A96" s="248" t="s">
        <v>247</v>
      </c>
      <c r="B96" s="249" t="s">
        <v>248</v>
      </c>
      <c r="C96" s="60" t="s">
        <v>64</v>
      </c>
      <c r="D96" s="60" t="s">
        <v>253</v>
      </c>
      <c r="E96" s="60" t="s">
        <v>66</v>
      </c>
      <c r="F96" s="60"/>
      <c r="G96" s="60"/>
      <c r="H96" s="60"/>
      <c r="I96" s="60"/>
      <c r="J96" s="60"/>
      <c r="K96" s="60"/>
      <c r="L96" s="60"/>
      <c r="M96" s="60"/>
      <c r="N96" s="60"/>
      <c r="O96" s="60"/>
      <c r="P96" s="60"/>
      <c r="Q96" s="60"/>
      <c r="R96" s="60"/>
      <c r="S96" s="60"/>
      <c r="T96" s="60"/>
      <c r="U96" s="60"/>
      <c r="V96" s="60"/>
      <c r="W96" s="60"/>
      <c r="X96" s="60"/>
      <c r="Y96" s="60"/>
      <c r="Z96" s="60"/>
      <c r="AA96" s="60"/>
      <c r="AB96" s="60"/>
      <c r="AC96" s="60" t="s">
        <v>133</v>
      </c>
      <c r="AD96" s="60" t="s">
        <v>68</v>
      </c>
      <c r="AE96" s="60" t="s">
        <v>132</v>
      </c>
      <c r="AF96" s="249" t="s">
        <v>73</v>
      </c>
      <c r="AG96" s="249" t="s">
        <v>74</v>
      </c>
      <c r="AH96" s="249" t="s">
        <v>74</v>
      </c>
      <c r="AI96" s="244">
        <v>0</v>
      </c>
      <c r="AJ96" s="244">
        <v>414451.53</v>
      </c>
      <c r="AK96" s="247"/>
      <c r="AL96" s="244">
        <v>392708</v>
      </c>
      <c r="AM96" s="244">
        <v>392708</v>
      </c>
      <c r="AN96" s="247"/>
      <c r="AO96" s="244">
        <v>0</v>
      </c>
      <c r="AP96" s="244">
        <v>414451.53</v>
      </c>
      <c r="AQ96" s="247"/>
      <c r="AR96" s="247"/>
      <c r="AS96" s="247"/>
      <c r="AT96" s="247"/>
    </row>
    <row r="97" spans="1:46" ht="135" x14ac:dyDescent="0.25">
      <c r="A97" s="248" t="s">
        <v>254</v>
      </c>
      <c r="B97" s="249" t="s">
        <v>255</v>
      </c>
      <c r="C97" s="60" t="s">
        <v>64</v>
      </c>
      <c r="D97" s="60" t="s">
        <v>256</v>
      </c>
      <c r="E97" s="60" t="s">
        <v>66</v>
      </c>
      <c r="F97" s="60"/>
      <c r="G97" s="60"/>
      <c r="H97" s="60"/>
      <c r="I97" s="60"/>
      <c r="J97" s="60"/>
      <c r="K97" s="60"/>
      <c r="L97" s="60"/>
      <c r="M97" s="60"/>
      <c r="N97" s="60"/>
      <c r="O97" s="60"/>
      <c r="P97" s="60"/>
      <c r="Q97" s="60"/>
      <c r="R97" s="60"/>
      <c r="S97" s="60"/>
      <c r="T97" s="60"/>
      <c r="U97" s="60"/>
      <c r="V97" s="60"/>
      <c r="W97" s="60"/>
      <c r="X97" s="60"/>
      <c r="Y97" s="60"/>
      <c r="Z97" s="60"/>
      <c r="AA97" s="60"/>
      <c r="AB97" s="60"/>
      <c r="AC97" s="60" t="s">
        <v>70</v>
      </c>
      <c r="AD97" s="60" t="s">
        <v>257</v>
      </c>
      <c r="AE97" s="60" t="s">
        <v>72</v>
      </c>
      <c r="AF97" s="249" t="s">
        <v>258</v>
      </c>
      <c r="AG97" s="249" t="s">
        <v>74</v>
      </c>
      <c r="AH97" s="249" t="s">
        <v>74</v>
      </c>
      <c r="AI97" s="244">
        <v>2834679.8</v>
      </c>
      <c r="AJ97" s="244">
        <v>2834679.8</v>
      </c>
      <c r="AK97" s="245">
        <v>1581597.9</v>
      </c>
      <c r="AL97" s="244">
        <v>1700070.3</v>
      </c>
      <c r="AM97" s="244">
        <v>1700070.3</v>
      </c>
      <c r="AN97" s="245"/>
      <c r="AO97" s="244">
        <v>2834679.8</v>
      </c>
      <c r="AP97" s="244">
        <v>2834679.8</v>
      </c>
      <c r="AQ97" s="245">
        <v>1581597.9</v>
      </c>
      <c r="AR97" s="245">
        <v>1700070.3</v>
      </c>
      <c r="AS97" s="245">
        <v>1700070.3</v>
      </c>
      <c r="AT97" s="245"/>
    </row>
    <row r="98" spans="1:46" ht="112.5" x14ac:dyDescent="0.25">
      <c r="A98" s="248" t="s">
        <v>254</v>
      </c>
      <c r="B98" s="249" t="s">
        <v>255</v>
      </c>
      <c r="C98" s="60" t="s">
        <v>259</v>
      </c>
      <c r="D98" s="60" t="s">
        <v>260</v>
      </c>
      <c r="E98" s="60" t="s">
        <v>261</v>
      </c>
      <c r="F98" s="60"/>
      <c r="G98" s="60"/>
      <c r="H98" s="60"/>
      <c r="I98" s="60"/>
      <c r="J98" s="60"/>
      <c r="K98" s="60"/>
      <c r="L98" s="60"/>
      <c r="M98" s="60"/>
      <c r="N98" s="60"/>
      <c r="O98" s="60"/>
      <c r="P98" s="60"/>
      <c r="Q98" s="60"/>
      <c r="R98" s="60"/>
      <c r="S98" s="60"/>
      <c r="T98" s="60"/>
      <c r="U98" s="60"/>
      <c r="V98" s="60"/>
      <c r="W98" s="60"/>
      <c r="X98" s="60"/>
      <c r="Y98" s="60"/>
      <c r="Z98" s="60"/>
      <c r="AA98" s="60"/>
      <c r="AB98" s="60"/>
      <c r="AC98" s="60" t="s">
        <v>262</v>
      </c>
      <c r="AD98" s="60" t="s">
        <v>68</v>
      </c>
      <c r="AE98" s="60" t="s">
        <v>263</v>
      </c>
      <c r="AF98" s="249" t="s">
        <v>258</v>
      </c>
      <c r="AG98" s="249" t="s">
        <v>74</v>
      </c>
      <c r="AH98" s="249" t="s">
        <v>74</v>
      </c>
      <c r="AI98" s="244">
        <v>0</v>
      </c>
      <c r="AJ98" s="244">
        <v>2834679.8</v>
      </c>
      <c r="AK98" s="246"/>
      <c r="AL98" s="244">
        <v>1700070.3</v>
      </c>
      <c r="AM98" s="244">
        <v>1700070.3</v>
      </c>
      <c r="AN98" s="246"/>
      <c r="AO98" s="244">
        <v>0</v>
      </c>
      <c r="AP98" s="244">
        <v>2834679.8</v>
      </c>
      <c r="AQ98" s="246"/>
      <c r="AR98" s="246"/>
      <c r="AS98" s="246"/>
      <c r="AT98" s="246"/>
    </row>
    <row r="99" spans="1:46" ht="123.75" x14ac:dyDescent="0.25">
      <c r="A99" s="248" t="s">
        <v>254</v>
      </c>
      <c r="B99" s="249" t="s">
        <v>255</v>
      </c>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t="s">
        <v>264</v>
      </c>
      <c r="AD99" s="60" t="s">
        <v>68</v>
      </c>
      <c r="AE99" s="60" t="s">
        <v>265</v>
      </c>
      <c r="AF99" s="249" t="s">
        <v>258</v>
      </c>
      <c r="AG99" s="249" t="s">
        <v>74</v>
      </c>
      <c r="AH99" s="249" t="s">
        <v>74</v>
      </c>
      <c r="AI99" s="244">
        <v>0</v>
      </c>
      <c r="AJ99" s="244">
        <v>2834679.8</v>
      </c>
      <c r="AK99" s="247"/>
      <c r="AL99" s="244">
        <v>1700070.3</v>
      </c>
      <c r="AM99" s="244">
        <v>1700070.3</v>
      </c>
      <c r="AN99" s="247"/>
      <c r="AO99" s="244">
        <v>0</v>
      </c>
      <c r="AP99" s="244">
        <v>2834679.8</v>
      </c>
      <c r="AQ99" s="247"/>
      <c r="AR99" s="247"/>
      <c r="AS99" s="247"/>
      <c r="AT99" s="247"/>
    </row>
    <row r="100" spans="1:46" ht="168.75" x14ac:dyDescent="0.25">
      <c r="A100" s="254" t="s">
        <v>266</v>
      </c>
      <c r="B100" s="257" t="s">
        <v>267</v>
      </c>
      <c r="C100" s="60" t="s">
        <v>1029</v>
      </c>
      <c r="D100" s="60" t="s">
        <v>268</v>
      </c>
      <c r="E100" s="60" t="s">
        <v>96</v>
      </c>
      <c r="F100" s="60" t="s">
        <v>269</v>
      </c>
      <c r="G100" s="60" t="s">
        <v>270</v>
      </c>
      <c r="H100" s="60" t="s">
        <v>271</v>
      </c>
      <c r="I100" s="60" t="s">
        <v>272</v>
      </c>
      <c r="J100" s="60"/>
      <c r="K100" s="60"/>
      <c r="L100" s="60"/>
      <c r="M100" s="60"/>
      <c r="N100" s="60"/>
      <c r="O100" s="60"/>
      <c r="P100" s="60"/>
      <c r="Q100" s="60"/>
      <c r="R100" s="60"/>
      <c r="S100" s="60"/>
      <c r="T100" s="60"/>
      <c r="U100" s="60"/>
      <c r="V100" s="60"/>
      <c r="W100" s="60" t="s">
        <v>273</v>
      </c>
      <c r="X100" s="60" t="s">
        <v>274</v>
      </c>
      <c r="Y100" s="60" t="s">
        <v>275</v>
      </c>
      <c r="Z100" s="60" t="s">
        <v>174</v>
      </c>
      <c r="AA100" s="60" t="s">
        <v>68</v>
      </c>
      <c r="AB100" s="60" t="s">
        <v>69</v>
      </c>
      <c r="AC100" s="60" t="s">
        <v>70</v>
      </c>
      <c r="AD100" s="60" t="s">
        <v>276</v>
      </c>
      <c r="AE100" s="60" t="s">
        <v>72</v>
      </c>
      <c r="AF100" s="60" t="s">
        <v>277</v>
      </c>
      <c r="AG100" s="60" t="s">
        <v>74</v>
      </c>
      <c r="AH100" s="60" t="s">
        <v>74</v>
      </c>
      <c r="AI100" s="245">
        <v>3706498353.5300002</v>
      </c>
      <c r="AJ100" s="245">
        <v>3586591857.5100002</v>
      </c>
      <c r="AK100" s="245">
        <v>4005492989.8200002</v>
      </c>
      <c r="AL100" s="245">
        <v>4215658205.1300001</v>
      </c>
      <c r="AM100" s="245">
        <v>4123290784.2399998</v>
      </c>
      <c r="AN100" s="245"/>
      <c r="AO100" s="245">
        <v>3419087330.5599999</v>
      </c>
      <c r="AP100" s="245">
        <v>3363497716.6799998</v>
      </c>
      <c r="AQ100" s="245">
        <f>4005492989.82-Лист6!D14</f>
        <v>3433985610.9400001</v>
      </c>
      <c r="AR100" s="245">
        <f>4215658205.13-Лист6!E14</f>
        <v>2806974542.4000001</v>
      </c>
      <c r="AS100" s="245">
        <f>4123290784.24-Лист6!F14</f>
        <v>2764425174.8399997</v>
      </c>
      <c r="AT100" s="245"/>
    </row>
    <row r="101" spans="1:46" ht="202.5" x14ac:dyDescent="0.25">
      <c r="A101" s="255"/>
      <c r="B101" s="258"/>
      <c r="C101" s="60" t="s">
        <v>102</v>
      </c>
      <c r="D101" s="60" t="s">
        <v>103</v>
      </c>
      <c r="E101" s="60" t="s">
        <v>104</v>
      </c>
      <c r="F101" s="60"/>
      <c r="G101" s="60"/>
      <c r="H101" s="60"/>
      <c r="I101" s="60"/>
      <c r="J101" s="60"/>
      <c r="K101" s="60"/>
      <c r="L101" s="60"/>
      <c r="M101" s="60"/>
      <c r="N101" s="60"/>
      <c r="O101" s="60"/>
      <c r="P101" s="60"/>
      <c r="Q101" s="60"/>
      <c r="R101" s="60"/>
      <c r="S101" s="60"/>
      <c r="T101" s="60"/>
      <c r="U101" s="60"/>
      <c r="V101" s="60"/>
      <c r="W101" s="60" t="s">
        <v>278</v>
      </c>
      <c r="X101" s="60" t="s">
        <v>279</v>
      </c>
      <c r="Y101" s="60" t="s">
        <v>280</v>
      </c>
      <c r="Z101" s="60" t="s">
        <v>281</v>
      </c>
      <c r="AA101" s="60" t="s">
        <v>68</v>
      </c>
      <c r="AB101" s="60" t="s">
        <v>69</v>
      </c>
      <c r="AC101" s="14" t="s">
        <v>100</v>
      </c>
      <c r="AD101" s="60" t="s">
        <v>68</v>
      </c>
      <c r="AE101" s="60" t="s">
        <v>101</v>
      </c>
      <c r="AF101" s="60" t="s">
        <v>277</v>
      </c>
      <c r="AG101" s="60" t="s">
        <v>74</v>
      </c>
      <c r="AH101" s="60" t="s">
        <v>74</v>
      </c>
      <c r="AI101" s="246"/>
      <c r="AJ101" s="246"/>
      <c r="AK101" s="246"/>
      <c r="AL101" s="246"/>
      <c r="AM101" s="246"/>
      <c r="AN101" s="246"/>
      <c r="AO101" s="246"/>
      <c r="AP101" s="246"/>
      <c r="AQ101" s="246"/>
      <c r="AR101" s="246"/>
      <c r="AS101" s="246"/>
      <c r="AT101" s="246"/>
    </row>
    <row r="102" spans="1:46" ht="337.5" x14ac:dyDescent="0.25">
      <c r="A102" s="255"/>
      <c r="B102" s="258"/>
      <c r="C102" s="60" t="s">
        <v>282</v>
      </c>
      <c r="D102" s="60" t="s">
        <v>283</v>
      </c>
      <c r="E102" s="60" t="s">
        <v>284</v>
      </c>
      <c r="F102" s="60"/>
      <c r="G102" s="60"/>
      <c r="H102" s="60"/>
      <c r="I102" s="60"/>
      <c r="J102" s="60"/>
      <c r="K102" s="60"/>
      <c r="L102" s="60"/>
      <c r="M102" s="60"/>
      <c r="N102" s="60"/>
      <c r="O102" s="60"/>
      <c r="P102" s="60"/>
      <c r="Q102" s="60"/>
      <c r="R102" s="60"/>
      <c r="S102" s="60"/>
      <c r="T102" s="60"/>
      <c r="U102" s="60"/>
      <c r="V102" s="60"/>
      <c r="W102" s="60" t="s">
        <v>89</v>
      </c>
      <c r="X102" s="60" t="s">
        <v>90</v>
      </c>
      <c r="Y102" s="60" t="s">
        <v>91</v>
      </c>
      <c r="Z102" s="60" t="s">
        <v>285</v>
      </c>
      <c r="AA102" s="60" t="s">
        <v>68</v>
      </c>
      <c r="AB102" s="60" t="s">
        <v>69</v>
      </c>
      <c r="AC102" s="14" t="s">
        <v>105</v>
      </c>
      <c r="AD102" s="60" t="s">
        <v>68</v>
      </c>
      <c r="AE102" s="60" t="s">
        <v>106</v>
      </c>
      <c r="AF102" s="60" t="s">
        <v>277</v>
      </c>
      <c r="AG102" s="60" t="s">
        <v>74</v>
      </c>
      <c r="AH102" s="60" t="s">
        <v>74</v>
      </c>
      <c r="AI102" s="246"/>
      <c r="AJ102" s="246"/>
      <c r="AK102" s="246"/>
      <c r="AL102" s="246"/>
      <c r="AM102" s="246"/>
      <c r="AN102" s="246"/>
      <c r="AO102" s="246"/>
      <c r="AP102" s="246"/>
      <c r="AQ102" s="246"/>
      <c r="AR102" s="246"/>
      <c r="AS102" s="246"/>
      <c r="AT102" s="246"/>
    </row>
    <row r="103" spans="1:46" ht="135" x14ac:dyDescent="0.25">
      <c r="A103" s="255"/>
      <c r="B103" s="258"/>
      <c r="C103" s="60" t="s">
        <v>286</v>
      </c>
      <c r="D103" s="60" t="s">
        <v>287</v>
      </c>
      <c r="E103" s="60" t="s">
        <v>288</v>
      </c>
      <c r="F103" s="60"/>
      <c r="G103" s="60"/>
      <c r="H103" s="60"/>
      <c r="I103" s="60"/>
      <c r="J103" s="60"/>
      <c r="K103" s="60"/>
      <c r="L103" s="60"/>
      <c r="M103" s="60"/>
      <c r="N103" s="60"/>
      <c r="O103" s="60"/>
      <c r="P103" s="60"/>
      <c r="Q103" s="60"/>
      <c r="R103" s="60"/>
      <c r="S103" s="60"/>
      <c r="T103" s="60"/>
      <c r="U103" s="60"/>
      <c r="V103" s="60"/>
      <c r="W103" s="60"/>
      <c r="X103" s="60"/>
      <c r="Y103" s="60"/>
      <c r="Z103" s="60" t="s">
        <v>67</v>
      </c>
      <c r="AA103" s="60" t="s">
        <v>68</v>
      </c>
      <c r="AB103" s="60" t="s">
        <v>69</v>
      </c>
      <c r="AC103" s="60" t="s">
        <v>109</v>
      </c>
      <c r="AD103" s="60" t="s">
        <v>110</v>
      </c>
      <c r="AE103" s="60" t="s">
        <v>111</v>
      </c>
      <c r="AF103" s="60" t="s">
        <v>277</v>
      </c>
      <c r="AG103" s="60" t="s">
        <v>74</v>
      </c>
      <c r="AH103" s="60" t="s">
        <v>74</v>
      </c>
      <c r="AI103" s="246"/>
      <c r="AJ103" s="246"/>
      <c r="AK103" s="246"/>
      <c r="AL103" s="246"/>
      <c r="AM103" s="246"/>
      <c r="AN103" s="246"/>
      <c r="AO103" s="246"/>
      <c r="AP103" s="246"/>
      <c r="AQ103" s="246"/>
      <c r="AR103" s="246"/>
      <c r="AS103" s="246"/>
      <c r="AT103" s="246"/>
    </row>
    <row r="104" spans="1:46" ht="213.75" x14ac:dyDescent="0.25">
      <c r="A104" s="255"/>
      <c r="B104" s="258"/>
      <c r="C104" s="60" t="s">
        <v>289</v>
      </c>
      <c r="D104" s="60" t="s">
        <v>68</v>
      </c>
      <c r="E104" s="60" t="s">
        <v>290</v>
      </c>
      <c r="F104" s="60"/>
      <c r="G104" s="60"/>
      <c r="H104" s="60"/>
      <c r="I104" s="60"/>
      <c r="J104" s="60"/>
      <c r="K104" s="60"/>
      <c r="L104" s="60"/>
      <c r="M104" s="60"/>
      <c r="N104" s="60"/>
      <c r="O104" s="60"/>
      <c r="P104" s="60"/>
      <c r="Q104" s="60"/>
      <c r="R104" s="60"/>
      <c r="S104" s="60"/>
      <c r="T104" s="60"/>
      <c r="U104" s="60"/>
      <c r="V104" s="60"/>
      <c r="W104" s="60"/>
      <c r="X104" s="60"/>
      <c r="Y104" s="60"/>
      <c r="Z104" s="60" t="s">
        <v>291</v>
      </c>
      <c r="AA104" s="60" t="s">
        <v>68</v>
      </c>
      <c r="AB104" s="60" t="s">
        <v>69</v>
      </c>
      <c r="AC104" s="14" t="s">
        <v>118</v>
      </c>
      <c r="AD104" s="60" t="s">
        <v>292</v>
      </c>
      <c r="AE104" s="60" t="s">
        <v>120</v>
      </c>
      <c r="AF104" s="60" t="s">
        <v>277</v>
      </c>
      <c r="AG104" s="60" t="s">
        <v>74</v>
      </c>
      <c r="AH104" s="60" t="s">
        <v>74</v>
      </c>
      <c r="AI104" s="246"/>
      <c r="AJ104" s="246"/>
      <c r="AK104" s="246"/>
      <c r="AL104" s="246"/>
      <c r="AM104" s="246"/>
      <c r="AN104" s="246"/>
      <c r="AO104" s="246"/>
      <c r="AP104" s="246"/>
      <c r="AQ104" s="246"/>
      <c r="AR104" s="246"/>
      <c r="AS104" s="246"/>
      <c r="AT104" s="246"/>
    </row>
    <row r="105" spans="1:46" ht="146.25" x14ac:dyDescent="0.25">
      <c r="A105" s="255"/>
      <c r="B105" s="258"/>
      <c r="C105" s="60" t="s">
        <v>293</v>
      </c>
      <c r="D105" s="60" t="s">
        <v>294</v>
      </c>
      <c r="E105" s="60" t="s">
        <v>275</v>
      </c>
      <c r="F105" s="60"/>
      <c r="G105" s="60"/>
      <c r="H105" s="60"/>
      <c r="I105" s="60"/>
      <c r="J105" s="60"/>
      <c r="K105" s="60"/>
      <c r="L105" s="60"/>
      <c r="M105" s="60"/>
      <c r="N105" s="60"/>
      <c r="O105" s="60"/>
      <c r="P105" s="60"/>
      <c r="Q105" s="60"/>
      <c r="R105" s="60"/>
      <c r="S105" s="60"/>
      <c r="T105" s="60"/>
      <c r="U105" s="60"/>
      <c r="V105" s="60"/>
      <c r="W105" s="60"/>
      <c r="X105" s="60"/>
      <c r="Y105" s="60"/>
      <c r="Z105" s="60" t="s">
        <v>295</v>
      </c>
      <c r="AA105" s="60" t="s">
        <v>68</v>
      </c>
      <c r="AB105" s="60" t="s">
        <v>69</v>
      </c>
      <c r="AC105" s="60" t="s">
        <v>296</v>
      </c>
      <c r="AD105" s="60" t="s">
        <v>68</v>
      </c>
      <c r="AE105" s="60" t="s">
        <v>297</v>
      </c>
      <c r="AF105" s="60" t="s">
        <v>277</v>
      </c>
      <c r="AG105" s="60" t="s">
        <v>74</v>
      </c>
      <c r="AH105" s="60" t="s">
        <v>74</v>
      </c>
      <c r="AI105" s="246"/>
      <c r="AJ105" s="246"/>
      <c r="AK105" s="246"/>
      <c r="AL105" s="246"/>
      <c r="AM105" s="246"/>
      <c r="AN105" s="246"/>
      <c r="AO105" s="246"/>
      <c r="AP105" s="246"/>
      <c r="AQ105" s="246"/>
      <c r="AR105" s="246"/>
      <c r="AS105" s="246"/>
      <c r="AT105" s="246"/>
    </row>
    <row r="106" spans="1:46" ht="168.75" x14ac:dyDescent="0.25">
      <c r="A106" s="255"/>
      <c r="B106" s="258"/>
      <c r="C106" s="60" t="s">
        <v>64</v>
      </c>
      <c r="D106" s="60" t="s">
        <v>298</v>
      </c>
      <c r="E106" s="60" t="s">
        <v>66</v>
      </c>
      <c r="F106" s="60"/>
      <c r="G106" s="60"/>
      <c r="H106" s="60"/>
      <c r="I106" s="60"/>
      <c r="J106" s="60"/>
      <c r="K106" s="60"/>
      <c r="L106" s="60"/>
      <c r="M106" s="60"/>
      <c r="N106" s="60"/>
      <c r="O106" s="60"/>
      <c r="P106" s="60"/>
      <c r="Q106" s="60"/>
      <c r="R106" s="60"/>
      <c r="S106" s="60"/>
      <c r="T106" s="60"/>
      <c r="U106" s="60"/>
      <c r="V106" s="60"/>
      <c r="W106" s="60"/>
      <c r="X106" s="60"/>
      <c r="Y106" s="60"/>
      <c r="Z106" s="60" t="s">
        <v>299</v>
      </c>
      <c r="AA106" s="60" t="s">
        <v>68</v>
      </c>
      <c r="AB106" s="60" t="s">
        <v>69</v>
      </c>
      <c r="AC106" s="60" t="s">
        <v>300</v>
      </c>
      <c r="AD106" s="60" t="s">
        <v>68</v>
      </c>
      <c r="AE106" s="60" t="s">
        <v>301</v>
      </c>
      <c r="AF106" s="60" t="s">
        <v>277</v>
      </c>
      <c r="AG106" s="60" t="s">
        <v>74</v>
      </c>
      <c r="AH106" s="60" t="s">
        <v>74</v>
      </c>
      <c r="AI106" s="246"/>
      <c r="AJ106" s="246"/>
      <c r="AK106" s="246"/>
      <c r="AL106" s="246"/>
      <c r="AM106" s="246"/>
      <c r="AN106" s="246"/>
      <c r="AO106" s="246"/>
      <c r="AP106" s="246"/>
      <c r="AQ106" s="246"/>
      <c r="AR106" s="246"/>
      <c r="AS106" s="246"/>
      <c r="AT106" s="246"/>
    </row>
    <row r="107" spans="1:46" ht="247.5" x14ac:dyDescent="0.25">
      <c r="A107" s="255"/>
      <c r="B107" s="258"/>
      <c r="C107" s="60" t="s">
        <v>121</v>
      </c>
      <c r="D107" s="60" t="s">
        <v>68</v>
      </c>
      <c r="E107" s="60" t="s">
        <v>122</v>
      </c>
      <c r="F107" s="60"/>
      <c r="G107" s="60"/>
      <c r="H107" s="60"/>
      <c r="I107" s="60"/>
      <c r="J107" s="60"/>
      <c r="K107" s="60"/>
      <c r="L107" s="60"/>
      <c r="M107" s="60"/>
      <c r="N107" s="60"/>
      <c r="O107" s="60"/>
      <c r="P107" s="60"/>
      <c r="Q107" s="60"/>
      <c r="R107" s="60"/>
      <c r="S107" s="60"/>
      <c r="T107" s="60"/>
      <c r="U107" s="60"/>
      <c r="V107" s="60"/>
      <c r="W107" s="60"/>
      <c r="X107" s="60"/>
      <c r="Y107" s="60"/>
      <c r="Z107" s="14" t="s">
        <v>92</v>
      </c>
      <c r="AA107" s="60" t="s">
        <v>68</v>
      </c>
      <c r="AB107" s="60" t="s">
        <v>80</v>
      </c>
      <c r="AC107" s="60" t="s">
        <v>302</v>
      </c>
      <c r="AD107" s="60" t="s">
        <v>165</v>
      </c>
      <c r="AE107" s="60" t="s">
        <v>303</v>
      </c>
      <c r="AF107" s="60" t="s">
        <v>277</v>
      </c>
      <c r="AG107" s="60" t="s">
        <v>74</v>
      </c>
      <c r="AH107" s="60" t="s">
        <v>74</v>
      </c>
      <c r="AI107" s="246"/>
      <c r="AJ107" s="246"/>
      <c r="AK107" s="246"/>
      <c r="AL107" s="246"/>
      <c r="AM107" s="246"/>
      <c r="AN107" s="246"/>
      <c r="AO107" s="246"/>
      <c r="AP107" s="246"/>
      <c r="AQ107" s="246"/>
      <c r="AR107" s="246"/>
      <c r="AS107" s="246"/>
      <c r="AT107" s="246"/>
    </row>
    <row r="108" spans="1:46" ht="168.75" x14ac:dyDescent="0.25">
      <c r="A108" s="255"/>
      <c r="B108" s="258"/>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t="s">
        <v>305</v>
      </c>
      <c r="AA108" s="60" t="s">
        <v>68</v>
      </c>
      <c r="AB108" s="60" t="s">
        <v>306</v>
      </c>
      <c r="AC108" s="60" t="s">
        <v>123</v>
      </c>
      <c r="AD108" s="60" t="s">
        <v>119</v>
      </c>
      <c r="AE108" s="60" t="s">
        <v>124</v>
      </c>
      <c r="AF108" s="60" t="s">
        <v>277</v>
      </c>
      <c r="AG108" s="60" t="s">
        <v>74</v>
      </c>
      <c r="AH108" s="60" t="s">
        <v>74</v>
      </c>
      <c r="AI108" s="246"/>
      <c r="AJ108" s="246"/>
      <c r="AK108" s="246"/>
      <c r="AL108" s="246"/>
      <c r="AM108" s="246"/>
      <c r="AN108" s="246"/>
      <c r="AO108" s="246"/>
      <c r="AP108" s="246"/>
      <c r="AQ108" s="246"/>
      <c r="AR108" s="246"/>
      <c r="AS108" s="246"/>
      <c r="AT108" s="246"/>
    </row>
    <row r="109" spans="1:46" ht="202.5" x14ac:dyDescent="0.25">
      <c r="A109" s="255"/>
      <c r="B109" s="258"/>
      <c r="C109" s="60" t="s">
        <v>307</v>
      </c>
      <c r="D109" s="60" t="s">
        <v>972</v>
      </c>
      <c r="E109" s="60" t="s">
        <v>304</v>
      </c>
      <c r="F109" s="60"/>
      <c r="G109" s="60"/>
      <c r="H109" s="60"/>
      <c r="I109" s="60"/>
      <c r="J109" s="60"/>
      <c r="K109" s="60"/>
      <c r="L109" s="60"/>
      <c r="M109" s="60"/>
      <c r="N109" s="60"/>
      <c r="O109" s="60"/>
      <c r="P109" s="60"/>
      <c r="Q109" s="60"/>
      <c r="R109" s="60"/>
      <c r="S109" s="60"/>
      <c r="T109" s="60"/>
      <c r="U109" s="60"/>
      <c r="V109" s="60"/>
      <c r="W109" s="60"/>
      <c r="X109" s="60"/>
      <c r="Y109" s="60"/>
      <c r="Z109" s="60" t="s">
        <v>308</v>
      </c>
      <c r="AA109" s="60" t="s">
        <v>309</v>
      </c>
      <c r="AB109" s="60" t="s">
        <v>310</v>
      </c>
      <c r="AC109" s="14" t="s">
        <v>127</v>
      </c>
      <c r="AD109" s="60" t="s">
        <v>68</v>
      </c>
      <c r="AE109" s="60" t="s">
        <v>311</v>
      </c>
      <c r="AF109" s="60" t="s">
        <v>277</v>
      </c>
      <c r="AG109" s="60" t="s">
        <v>74</v>
      </c>
      <c r="AH109" s="60" t="s">
        <v>74</v>
      </c>
      <c r="AI109" s="246"/>
      <c r="AJ109" s="246"/>
      <c r="AK109" s="246"/>
      <c r="AL109" s="246"/>
      <c r="AM109" s="246"/>
      <c r="AN109" s="246"/>
      <c r="AO109" s="246"/>
      <c r="AP109" s="246"/>
      <c r="AQ109" s="246"/>
      <c r="AR109" s="246"/>
      <c r="AS109" s="246"/>
      <c r="AT109" s="246"/>
    </row>
    <row r="110" spans="1:46" ht="270" x14ac:dyDescent="0.25">
      <c r="A110" s="255"/>
      <c r="B110" s="258"/>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14" t="s">
        <v>129</v>
      </c>
      <c r="AD110" s="60" t="s">
        <v>68</v>
      </c>
      <c r="AE110" s="60" t="s">
        <v>130</v>
      </c>
      <c r="AF110" s="60" t="s">
        <v>277</v>
      </c>
      <c r="AG110" s="60" t="s">
        <v>74</v>
      </c>
      <c r="AH110" s="60" t="s">
        <v>74</v>
      </c>
      <c r="AI110" s="246"/>
      <c r="AJ110" s="246"/>
      <c r="AK110" s="246"/>
      <c r="AL110" s="246"/>
      <c r="AM110" s="246"/>
      <c r="AN110" s="246"/>
      <c r="AO110" s="246"/>
      <c r="AP110" s="246"/>
      <c r="AQ110" s="246"/>
      <c r="AR110" s="246"/>
      <c r="AS110" s="246"/>
      <c r="AT110" s="246"/>
    </row>
    <row r="111" spans="1:46" ht="78.75" x14ac:dyDescent="0.25">
      <c r="A111" s="255"/>
      <c r="B111" s="258"/>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t="s">
        <v>312</v>
      </c>
      <c r="AD111" s="60" t="s">
        <v>68</v>
      </c>
      <c r="AE111" s="60" t="s">
        <v>313</v>
      </c>
      <c r="AF111" s="60" t="s">
        <v>277</v>
      </c>
      <c r="AG111" s="60" t="s">
        <v>74</v>
      </c>
      <c r="AH111" s="60" t="s">
        <v>74</v>
      </c>
      <c r="AI111" s="246"/>
      <c r="AJ111" s="246"/>
      <c r="AK111" s="246"/>
      <c r="AL111" s="246"/>
      <c r="AM111" s="246"/>
      <c r="AN111" s="246"/>
      <c r="AO111" s="246"/>
      <c r="AP111" s="246"/>
      <c r="AQ111" s="246"/>
      <c r="AR111" s="246"/>
      <c r="AS111" s="246"/>
      <c r="AT111" s="246"/>
    </row>
    <row r="112" spans="1:46" ht="191.25" x14ac:dyDescent="0.25">
      <c r="A112" s="255"/>
      <c r="B112" s="258"/>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14" t="s">
        <v>314</v>
      </c>
      <c r="AD112" s="60" t="s">
        <v>68</v>
      </c>
      <c r="AE112" s="60" t="s">
        <v>315</v>
      </c>
      <c r="AF112" s="60" t="s">
        <v>277</v>
      </c>
      <c r="AG112" s="60" t="s">
        <v>74</v>
      </c>
      <c r="AH112" s="60" t="s">
        <v>74</v>
      </c>
      <c r="AI112" s="246"/>
      <c r="AJ112" s="246"/>
      <c r="AK112" s="246"/>
      <c r="AL112" s="246"/>
      <c r="AM112" s="246"/>
      <c r="AN112" s="246"/>
      <c r="AO112" s="246"/>
      <c r="AP112" s="246"/>
      <c r="AQ112" s="246"/>
      <c r="AR112" s="246"/>
      <c r="AS112" s="246"/>
      <c r="AT112" s="246"/>
    </row>
    <row r="113" spans="1:46" ht="180" x14ac:dyDescent="0.25">
      <c r="A113" s="255"/>
      <c r="B113" s="258"/>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t="s">
        <v>316</v>
      </c>
      <c r="AD113" s="60" t="s">
        <v>68</v>
      </c>
      <c r="AE113" s="60" t="s">
        <v>317</v>
      </c>
      <c r="AF113" s="60" t="s">
        <v>277</v>
      </c>
      <c r="AG113" s="60" t="s">
        <v>74</v>
      </c>
      <c r="AH113" s="60" t="s">
        <v>74</v>
      </c>
      <c r="AI113" s="246"/>
      <c r="AJ113" s="246"/>
      <c r="AK113" s="246"/>
      <c r="AL113" s="246"/>
      <c r="AM113" s="246"/>
      <c r="AN113" s="246"/>
      <c r="AO113" s="246"/>
      <c r="AP113" s="246"/>
      <c r="AQ113" s="246"/>
      <c r="AR113" s="246"/>
      <c r="AS113" s="246"/>
      <c r="AT113" s="246"/>
    </row>
    <row r="114" spans="1:46" ht="123.75" x14ac:dyDescent="0.25">
      <c r="A114" s="255"/>
      <c r="B114" s="258"/>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t="s">
        <v>318</v>
      </c>
      <c r="AD114" s="60" t="s">
        <v>68</v>
      </c>
      <c r="AE114" s="60" t="s">
        <v>319</v>
      </c>
      <c r="AF114" s="60" t="s">
        <v>277</v>
      </c>
      <c r="AG114" s="60" t="s">
        <v>74</v>
      </c>
      <c r="AH114" s="60" t="s">
        <v>74</v>
      </c>
      <c r="AI114" s="246"/>
      <c r="AJ114" s="246"/>
      <c r="AK114" s="246"/>
      <c r="AL114" s="246"/>
      <c r="AM114" s="246"/>
      <c r="AN114" s="246"/>
      <c r="AO114" s="246"/>
      <c r="AP114" s="246"/>
      <c r="AQ114" s="246"/>
      <c r="AR114" s="246"/>
      <c r="AS114" s="246"/>
      <c r="AT114" s="246"/>
    </row>
    <row r="115" spans="1:46" ht="123.75" x14ac:dyDescent="0.25">
      <c r="A115" s="255"/>
      <c r="B115" s="258"/>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t="s">
        <v>320</v>
      </c>
      <c r="AD115" s="60" t="s">
        <v>68</v>
      </c>
      <c r="AE115" s="60" t="s">
        <v>321</v>
      </c>
      <c r="AF115" s="60" t="s">
        <v>277</v>
      </c>
      <c r="AG115" s="60" t="s">
        <v>74</v>
      </c>
      <c r="AH115" s="60" t="s">
        <v>74</v>
      </c>
      <c r="AI115" s="246"/>
      <c r="AJ115" s="246"/>
      <c r="AK115" s="246"/>
      <c r="AL115" s="246"/>
      <c r="AM115" s="246"/>
      <c r="AN115" s="246"/>
      <c r="AO115" s="246"/>
      <c r="AP115" s="246"/>
      <c r="AQ115" s="246"/>
      <c r="AR115" s="246"/>
      <c r="AS115" s="246"/>
      <c r="AT115" s="246"/>
    </row>
    <row r="116" spans="1:46" ht="112.5" x14ac:dyDescent="0.25">
      <c r="A116" s="255"/>
      <c r="B116" s="258"/>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t="s">
        <v>322</v>
      </c>
      <c r="AD116" s="60" t="s">
        <v>323</v>
      </c>
      <c r="AE116" s="60" t="s">
        <v>324</v>
      </c>
      <c r="AF116" s="60" t="s">
        <v>277</v>
      </c>
      <c r="AG116" s="60" t="s">
        <v>74</v>
      </c>
      <c r="AH116" s="60" t="s">
        <v>74</v>
      </c>
      <c r="AI116" s="246"/>
      <c r="AJ116" s="246"/>
      <c r="AK116" s="246"/>
      <c r="AL116" s="246"/>
      <c r="AM116" s="246"/>
      <c r="AN116" s="246"/>
      <c r="AO116" s="246"/>
      <c r="AP116" s="246"/>
      <c r="AQ116" s="246"/>
      <c r="AR116" s="246"/>
      <c r="AS116" s="246"/>
      <c r="AT116" s="246"/>
    </row>
    <row r="117" spans="1:46" ht="112.5" x14ac:dyDescent="0.25">
      <c r="A117" s="255"/>
      <c r="B117" s="258"/>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t="s">
        <v>325</v>
      </c>
      <c r="AD117" s="60" t="s">
        <v>68</v>
      </c>
      <c r="AE117" s="60" t="s">
        <v>326</v>
      </c>
      <c r="AF117" s="60" t="s">
        <v>277</v>
      </c>
      <c r="AG117" s="60" t="s">
        <v>74</v>
      </c>
      <c r="AH117" s="60" t="s">
        <v>74</v>
      </c>
      <c r="AI117" s="246"/>
      <c r="AJ117" s="246"/>
      <c r="AK117" s="246"/>
      <c r="AL117" s="246"/>
      <c r="AM117" s="246"/>
      <c r="AN117" s="246"/>
      <c r="AO117" s="246"/>
      <c r="AP117" s="246"/>
      <c r="AQ117" s="246"/>
      <c r="AR117" s="246"/>
      <c r="AS117" s="246"/>
      <c r="AT117" s="246"/>
    </row>
    <row r="118" spans="1:46" ht="112.5" x14ac:dyDescent="0.25">
      <c r="A118" s="255"/>
      <c r="B118" s="258"/>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t="s">
        <v>327</v>
      </c>
      <c r="AD118" s="60" t="s">
        <v>68</v>
      </c>
      <c r="AE118" s="60" t="s">
        <v>132</v>
      </c>
      <c r="AF118" s="60" t="s">
        <v>277</v>
      </c>
      <c r="AG118" s="60" t="s">
        <v>74</v>
      </c>
      <c r="AH118" s="60" t="s">
        <v>74</v>
      </c>
      <c r="AI118" s="246"/>
      <c r="AJ118" s="246"/>
      <c r="AK118" s="246"/>
      <c r="AL118" s="246"/>
      <c r="AM118" s="246"/>
      <c r="AN118" s="246"/>
      <c r="AO118" s="246"/>
      <c r="AP118" s="246"/>
      <c r="AQ118" s="246"/>
      <c r="AR118" s="246"/>
      <c r="AS118" s="246"/>
      <c r="AT118" s="246"/>
    </row>
    <row r="119" spans="1:46" ht="112.5" x14ac:dyDescent="0.25">
      <c r="A119" s="255"/>
      <c r="B119" s="258"/>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t="s">
        <v>328</v>
      </c>
      <c r="AD119" s="60" t="s">
        <v>68</v>
      </c>
      <c r="AE119" s="60" t="s">
        <v>329</v>
      </c>
      <c r="AF119" s="60" t="s">
        <v>277</v>
      </c>
      <c r="AG119" s="60" t="s">
        <v>74</v>
      </c>
      <c r="AH119" s="60" t="s">
        <v>74</v>
      </c>
      <c r="AI119" s="246"/>
      <c r="AJ119" s="246"/>
      <c r="AK119" s="246"/>
      <c r="AL119" s="246"/>
      <c r="AM119" s="246"/>
      <c r="AN119" s="246"/>
      <c r="AO119" s="246"/>
      <c r="AP119" s="246"/>
      <c r="AQ119" s="246"/>
      <c r="AR119" s="246"/>
      <c r="AS119" s="246"/>
      <c r="AT119" s="246"/>
    </row>
    <row r="120" spans="1:46" ht="123.75" x14ac:dyDescent="0.25">
      <c r="A120" s="255"/>
      <c r="B120" s="258"/>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t="s">
        <v>330</v>
      </c>
      <c r="AD120" s="60" t="s">
        <v>68</v>
      </c>
      <c r="AE120" s="60" t="s">
        <v>132</v>
      </c>
      <c r="AF120" s="60" t="s">
        <v>277</v>
      </c>
      <c r="AG120" s="60" t="s">
        <v>74</v>
      </c>
      <c r="AH120" s="60" t="s">
        <v>74</v>
      </c>
      <c r="AI120" s="246"/>
      <c r="AJ120" s="246"/>
      <c r="AK120" s="246"/>
      <c r="AL120" s="246"/>
      <c r="AM120" s="246"/>
      <c r="AN120" s="246"/>
      <c r="AO120" s="246"/>
      <c r="AP120" s="246"/>
      <c r="AQ120" s="246"/>
      <c r="AR120" s="246"/>
      <c r="AS120" s="246"/>
      <c r="AT120" s="246"/>
    </row>
    <row r="121" spans="1:46" ht="123.75" x14ac:dyDescent="0.25">
      <c r="A121" s="255"/>
      <c r="B121" s="258"/>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t="s">
        <v>331</v>
      </c>
      <c r="AD121" s="60" t="s">
        <v>68</v>
      </c>
      <c r="AE121" s="60" t="s">
        <v>332</v>
      </c>
      <c r="AF121" s="60" t="s">
        <v>277</v>
      </c>
      <c r="AG121" s="60" t="s">
        <v>74</v>
      </c>
      <c r="AH121" s="60" t="s">
        <v>74</v>
      </c>
      <c r="AI121" s="246"/>
      <c r="AJ121" s="246"/>
      <c r="AK121" s="246"/>
      <c r="AL121" s="246"/>
      <c r="AM121" s="246"/>
      <c r="AN121" s="246"/>
      <c r="AO121" s="246"/>
      <c r="AP121" s="246"/>
      <c r="AQ121" s="246"/>
      <c r="AR121" s="246"/>
      <c r="AS121" s="246"/>
      <c r="AT121" s="246"/>
    </row>
    <row r="122" spans="1:46" ht="168.75" x14ac:dyDescent="0.25">
      <c r="A122" s="255"/>
      <c r="B122" s="258"/>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t="s">
        <v>333</v>
      </c>
      <c r="AD122" s="60" t="s">
        <v>68</v>
      </c>
      <c r="AE122" s="60" t="s">
        <v>334</v>
      </c>
      <c r="AF122" s="60" t="s">
        <v>277</v>
      </c>
      <c r="AG122" s="60" t="s">
        <v>74</v>
      </c>
      <c r="AH122" s="60" t="s">
        <v>74</v>
      </c>
      <c r="AI122" s="246"/>
      <c r="AJ122" s="246"/>
      <c r="AK122" s="246"/>
      <c r="AL122" s="246"/>
      <c r="AM122" s="246"/>
      <c r="AN122" s="246"/>
      <c r="AO122" s="246"/>
      <c r="AP122" s="246"/>
      <c r="AQ122" s="246"/>
      <c r="AR122" s="246"/>
      <c r="AS122" s="246"/>
      <c r="AT122" s="246"/>
    </row>
    <row r="123" spans="1:46" ht="236.25" x14ac:dyDescent="0.25">
      <c r="A123" s="255"/>
      <c r="B123" s="258"/>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14" t="s">
        <v>335</v>
      </c>
      <c r="AD123" s="60" t="s">
        <v>68</v>
      </c>
      <c r="AE123" s="60" t="s">
        <v>336</v>
      </c>
      <c r="AF123" s="60" t="s">
        <v>277</v>
      </c>
      <c r="AG123" s="60" t="s">
        <v>74</v>
      </c>
      <c r="AH123" s="60" t="s">
        <v>74</v>
      </c>
      <c r="AI123" s="246"/>
      <c r="AJ123" s="246"/>
      <c r="AK123" s="246"/>
      <c r="AL123" s="246"/>
      <c r="AM123" s="246"/>
      <c r="AN123" s="246"/>
      <c r="AO123" s="246"/>
      <c r="AP123" s="246"/>
      <c r="AQ123" s="246"/>
      <c r="AR123" s="246"/>
      <c r="AS123" s="246"/>
      <c r="AT123" s="246"/>
    </row>
    <row r="124" spans="1:46" ht="191.25" x14ac:dyDescent="0.25">
      <c r="A124" s="255"/>
      <c r="B124" s="258"/>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14" t="s">
        <v>337</v>
      </c>
      <c r="AD124" s="60" t="s">
        <v>68</v>
      </c>
      <c r="AE124" s="60" t="s">
        <v>338</v>
      </c>
      <c r="AF124" s="60" t="s">
        <v>277</v>
      </c>
      <c r="AG124" s="60" t="s">
        <v>74</v>
      </c>
      <c r="AH124" s="60" t="s">
        <v>74</v>
      </c>
      <c r="AI124" s="246"/>
      <c r="AJ124" s="246"/>
      <c r="AK124" s="246"/>
      <c r="AL124" s="246"/>
      <c r="AM124" s="246"/>
      <c r="AN124" s="246"/>
      <c r="AO124" s="246"/>
      <c r="AP124" s="246"/>
      <c r="AQ124" s="246"/>
      <c r="AR124" s="246"/>
      <c r="AS124" s="246"/>
      <c r="AT124" s="246"/>
    </row>
    <row r="125" spans="1:46" ht="180" x14ac:dyDescent="0.25">
      <c r="A125" s="256"/>
      <c r="B125" s="259"/>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t="s">
        <v>339</v>
      </c>
      <c r="AD125" s="60" t="s">
        <v>68</v>
      </c>
      <c r="AE125" s="60" t="s">
        <v>340</v>
      </c>
      <c r="AF125" s="60" t="s">
        <v>277</v>
      </c>
      <c r="AG125" s="60" t="s">
        <v>74</v>
      </c>
      <c r="AH125" s="60" t="s">
        <v>74</v>
      </c>
      <c r="AI125" s="247"/>
      <c r="AJ125" s="247"/>
      <c r="AK125" s="247"/>
      <c r="AL125" s="247"/>
      <c r="AM125" s="247"/>
      <c r="AN125" s="247"/>
      <c r="AO125" s="247"/>
      <c r="AP125" s="247"/>
      <c r="AQ125" s="247"/>
      <c r="AR125" s="247"/>
      <c r="AS125" s="247"/>
      <c r="AT125" s="247"/>
    </row>
    <row r="126" spans="1:46" ht="247.5" x14ac:dyDescent="0.25">
      <c r="A126" s="253" t="s">
        <v>341</v>
      </c>
      <c r="B126" s="249" t="s">
        <v>342</v>
      </c>
      <c r="C126" s="60" t="s">
        <v>1029</v>
      </c>
      <c r="D126" s="60" t="s">
        <v>68</v>
      </c>
      <c r="E126" s="60" t="s">
        <v>96</v>
      </c>
      <c r="F126" s="60"/>
      <c r="G126" s="60"/>
      <c r="H126" s="60"/>
      <c r="I126" s="60"/>
      <c r="J126" s="60"/>
      <c r="K126" s="60"/>
      <c r="L126" s="60"/>
      <c r="M126" s="60"/>
      <c r="N126" s="60"/>
      <c r="O126" s="60"/>
      <c r="P126" s="60"/>
      <c r="Q126" s="60"/>
      <c r="R126" s="60"/>
      <c r="S126" s="60"/>
      <c r="T126" s="60"/>
      <c r="U126" s="60"/>
      <c r="V126" s="60"/>
      <c r="W126" s="60" t="s">
        <v>89</v>
      </c>
      <c r="X126" s="60" t="s">
        <v>90</v>
      </c>
      <c r="Y126" s="60" t="s">
        <v>91</v>
      </c>
      <c r="Z126" s="14" t="s">
        <v>92</v>
      </c>
      <c r="AA126" s="60" t="s">
        <v>68</v>
      </c>
      <c r="AB126" s="60" t="s">
        <v>80</v>
      </c>
      <c r="AC126" s="60" t="s">
        <v>93</v>
      </c>
      <c r="AD126" s="60" t="s">
        <v>343</v>
      </c>
      <c r="AE126" s="60" t="s">
        <v>72</v>
      </c>
      <c r="AF126" s="249" t="s">
        <v>344</v>
      </c>
      <c r="AG126" s="249" t="s">
        <v>74</v>
      </c>
      <c r="AH126" s="249" t="s">
        <v>74</v>
      </c>
      <c r="AI126" s="244">
        <v>4507125.8499999996</v>
      </c>
      <c r="AJ126" s="244">
        <v>3978304.47</v>
      </c>
      <c r="AK126" s="245">
        <v>4653478.37</v>
      </c>
      <c r="AL126" s="244">
        <v>4653478.37</v>
      </c>
      <c r="AM126" s="244">
        <v>4686672.9000000004</v>
      </c>
      <c r="AN126" s="245"/>
      <c r="AO126" s="244">
        <v>4507125.8499999996</v>
      </c>
      <c r="AP126" s="244">
        <v>3978304.47</v>
      </c>
      <c r="AQ126" s="245">
        <v>4653478.37</v>
      </c>
      <c r="AR126" s="245">
        <v>4653478.37</v>
      </c>
      <c r="AS126" s="245">
        <v>4686672.9000000004</v>
      </c>
      <c r="AT126" s="245"/>
    </row>
    <row r="127" spans="1:46" ht="202.5" x14ac:dyDescent="0.25">
      <c r="A127" s="253" t="s">
        <v>341</v>
      </c>
      <c r="B127" s="249" t="s">
        <v>342</v>
      </c>
      <c r="C127" s="60" t="s">
        <v>102</v>
      </c>
      <c r="D127" s="60" t="s">
        <v>103</v>
      </c>
      <c r="E127" s="60" t="s">
        <v>104</v>
      </c>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14" t="s">
        <v>100</v>
      </c>
      <c r="AD127" s="60" t="s">
        <v>68</v>
      </c>
      <c r="AE127" s="60" t="s">
        <v>101</v>
      </c>
      <c r="AF127" s="249" t="s">
        <v>344</v>
      </c>
      <c r="AG127" s="249" t="s">
        <v>74</v>
      </c>
      <c r="AH127" s="249" t="s">
        <v>74</v>
      </c>
      <c r="AI127" s="244">
        <v>0</v>
      </c>
      <c r="AJ127" s="244">
        <v>3978304.47</v>
      </c>
      <c r="AK127" s="246"/>
      <c r="AL127" s="244">
        <v>4653478.37</v>
      </c>
      <c r="AM127" s="244">
        <v>4686672.9000000004</v>
      </c>
      <c r="AN127" s="246"/>
      <c r="AO127" s="244">
        <v>0</v>
      </c>
      <c r="AP127" s="244">
        <v>3978304.47</v>
      </c>
      <c r="AQ127" s="246"/>
      <c r="AR127" s="246"/>
      <c r="AS127" s="246"/>
      <c r="AT127" s="246"/>
    </row>
    <row r="128" spans="1:46" ht="337.5" x14ac:dyDescent="0.25">
      <c r="A128" s="253" t="s">
        <v>341</v>
      </c>
      <c r="B128" s="249" t="s">
        <v>342</v>
      </c>
      <c r="C128" s="60" t="s">
        <v>64</v>
      </c>
      <c r="D128" s="60" t="s">
        <v>345</v>
      </c>
      <c r="E128" s="60" t="s">
        <v>66</v>
      </c>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14" t="s">
        <v>105</v>
      </c>
      <c r="AD128" s="60" t="s">
        <v>68</v>
      </c>
      <c r="AE128" s="60" t="s">
        <v>106</v>
      </c>
      <c r="AF128" s="249" t="s">
        <v>344</v>
      </c>
      <c r="AG128" s="249" t="s">
        <v>74</v>
      </c>
      <c r="AH128" s="249" t="s">
        <v>74</v>
      </c>
      <c r="AI128" s="244">
        <v>0</v>
      </c>
      <c r="AJ128" s="244">
        <v>3978304.47</v>
      </c>
      <c r="AK128" s="246"/>
      <c r="AL128" s="244">
        <v>4653478.37</v>
      </c>
      <c r="AM128" s="244">
        <v>4686672.9000000004</v>
      </c>
      <c r="AN128" s="246"/>
      <c r="AO128" s="244">
        <v>0</v>
      </c>
      <c r="AP128" s="244">
        <v>3978304.47</v>
      </c>
      <c r="AQ128" s="246"/>
      <c r="AR128" s="246"/>
      <c r="AS128" s="246"/>
      <c r="AT128" s="246"/>
    </row>
    <row r="129" spans="1:46" ht="135" x14ac:dyDescent="0.25">
      <c r="A129" s="253" t="s">
        <v>341</v>
      </c>
      <c r="B129" s="249" t="s">
        <v>342</v>
      </c>
      <c r="C129" s="60" t="s">
        <v>121</v>
      </c>
      <c r="D129" s="60" t="s">
        <v>68</v>
      </c>
      <c r="E129" s="60" t="s">
        <v>122</v>
      </c>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t="s">
        <v>109</v>
      </c>
      <c r="AD129" s="60" t="s">
        <v>110</v>
      </c>
      <c r="AE129" s="60" t="s">
        <v>111</v>
      </c>
      <c r="AF129" s="249" t="s">
        <v>344</v>
      </c>
      <c r="AG129" s="249" t="s">
        <v>74</v>
      </c>
      <c r="AH129" s="249" t="s">
        <v>74</v>
      </c>
      <c r="AI129" s="244">
        <v>0</v>
      </c>
      <c r="AJ129" s="244">
        <v>3978304.47</v>
      </c>
      <c r="AK129" s="246"/>
      <c r="AL129" s="244">
        <v>4653478.37</v>
      </c>
      <c r="AM129" s="244">
        <v>4686672.9000000004</v>
      </c>
      <c r="AN129" s="246"/>
      <c r="AO129" s="244">
        <v>0</v>
      </c>
      <c r="AP129" s="244">
        <v>3978304.47</v>
      </c>
      <c r="AQ129" s="246"/>
      <c r="AR129" s="246"/>
      <c r="AS129" s="246"/>
      <c r="AT129" s="246"/>
    </row>
    <row r="130" spans="1:46" ht="213.75" x14ac:dyDescent="0.25">
      <c r="A130" s="253" t="s">
        <v>341</v>
      </c>
      <c r="B130" s="249" t="s">
        <v>342</v>
      </c>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14" t="s">
        <v>118</v>
      </c>
      <c r="AD130" s="60" t="s">
        <v>119</v>
      </c>
      <c r="AE130" s="60" t="s">
        <v>120</v>
      </c>
      <c r="AF130" s="249" t="s">
        <v>344</v>
      </c>
      <c r="AG130" s="249" t="s">
        <v>74</v>
      </c>
      <c r="AH130" s="249" t="s">
        <v>74</v>
      </c>
      <c r="AI130" s="244">
        <v>0</v>
      </c>
      <c r="AJ130" s="244">
        <v>3978304.47</v>
      </c>
      <c r="AK130" s="246"/>
      <c r="AL130" s="244">
        <v>4653478.37</v>
      </c>
      <c r="AM130" s="244">
        <v>4686672.9000000004</v>
      </c>
      <c r="AN130" s="246"/>
      <c r="AO130" s="244">
        <v>0</v>
      </c>
      <c r="AP130" s="244">
        <v>3978304.47</v>
      </c>
      <c r="AQ130" s="246"/>
      <c r="AR130" s="246"/>
      <c r="AS130" s="246"/>
      <c r="AT130" s="246"/>
    </row>
    <row r="131" spans="1:46" ht="168.75" x14ac:dyDescent="0.25">
      <c r="A131" s="253" t="s">
        <v>341</v>
      </c>
      <c r="B131" s="249" t="s">
        <v>342</v>
      </c>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t="s">
        <v>123</v>
      </c>
      <c r="AD131" s="60" t="s">
        <v>119</v>
      </c>
      <c r="AE131" s="60" t="s">
        <v>124</v>
      </c>
      <c r="AF131" s="249" t="s">
        <v>344</v>
      </c>
      <c r="AG131" s="249" t="s">
        <v>74</v>
      </c>
      <c r="AH131" s="249" t="s">
        <v>74</v>
      </c>
      <c r="AI131" s="244">
        <v>0</v>
      </c>
      <c r="AJ131" s="244">
        <v>3978304.47</v>
      </c>
      <c r="AK131" s="246"/>
      <c r="AL131" s="244">
        <v>4653478.37</v>
      </c>
      <c r="AM131" s="244">
        <v>4686672.9000000004</v>
      </c>
      <c r="AN131" s="246"/>
      <c r="AO131" s="244">
        <v>0</v>
      </c>
      <c r="AP131" s="244">
        <v>3978304.47</v>
      </c>
      <c r="AQ131" s="246"/>
      <c r="AR131" s="246"/>
      <c r="AS131" s="246"/>
      <c r="AT131" s="246"/>
    </row>
    <row r="132" spans="1:46" ht="135" x14ac:dyDescent="0.25">
      <c r="A132" s="253" t="s">
        <v>341</v>
      </c>
      <c r="B132" s="249" t="s">
        <v>342</v>
      </c>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t="s">
        <v>131</v>
      </c>
      <c r="AD132" s="60" t="s">
        <v>68</v>
      </c>
      <c r="AE132" s="60" t="s">
        <v>132</v>
      </c>
      <c r="AF132" s="249" t="s">
        <v>344</v>
      </c>
      <c r="AG132" s="249" t="s">
        <v>74</v>
      </c>
      <c r="AH132" s="249" t="s">
        <v>74</v>
      </c>
      <c r="AI132" s="244">
        <v>0</v>
      </c>
      <c r="AJ132" s="244">
        <v>3978304.47</v>
      </c>
      <c r="AK132" s="247"/>
      <c r="AL132" s="244">
        <v>4653478.37</v>
      </c>
      <c r="AM132" s="244">
        <v>4686672.9000000004</v>
      </c>
      <c r="AN132" s="247"/>
      <c r="AO132" s="244">
        <v>0</v>
      </c>
      <c r="AP132" s="244">
        <v>3978304.47</v>
      </c>
      <c r="AQ132" s="247"/>
      <c r="AR132" s="247"/>
      <c r="AS132" s="247"/>
      <c r="AT132" s="247"/>
    </row>
    <row r="133" spans="1:46" ht="247.5" x14ac:dyDescent="0.25">
      <c r="A133" s="248" t="s">
        <v>346</v>
      </c>
      <c r="B133" s="249" t="s">
        <v>347</v>
      </c>
      <c r="C133" s="60" t="s">
        <v>102</v>
      </c>
      <c r="D133" s="60" t="s">
        <v>103</v>
      </c>
      <c r="E133" s="60" t="s">
        <v>104</v>
      </c>
      <c r="F133" s="60"/>
      <c r="G133" s="60"/>
      <c r="H133" s="60"/>
      <c r="I133" s="60"/>
      <c r="J133" s="60"/>
      <c r="K133" s="60"/>
      <c r="L133" s="60"/>
      <c r="M133" s="60"/>
      <c r="N133" s="60"/>
      <c r="O133" s="60"/>
      <c r="P133" s="60"/>
      <c r="Q133" s="60"/>
      <c r="R133" s="60"/>
      <c r="S133" s="60"/>
      <c r="T133" s="60"/>
      <c r="U133" s="60"/>
      <c r="V133" s="60"/>
      <c r="W133" s="60" t="s">
        <v>89</v>
      </c>
      <c r="X133" s="60" t="s">
        <v>90</v>
      </c>
      <c r="Y133" s="60" t="s">
        <v>91</v>
      </c>
      <c r="Z133" s="14" t="s">
        <v>92</v>
      </c>
      <c r="AA133" s="60" t="s">
        <v>68</v>
      </c>
      <c r="AB133" s="60" t="s">
        <v>80</v>
      </c>
      <c r="AC133" s="60" t="s">
        <v>70</v>
      </c>
      <c r="AD133" s="60" t="s">
        <v>348</v>
      </c>
      <c r="AE133" s="60" t="s">
        <v>72</v>
      </c>
      <c r="AF133" s="249" t="s">
        <v>349</v>
      </c>
      <c r="AG133" s="249" t="s">
        <v>74</v>
      </c>
      <c r="AH133" s="249" t="s">
        <v>74</v>
      </c>
      <c r="AI133" s="244">
        <v>84160822.799999997</v>
      </c>
      <c r="AJ133" s="244">
        <v>84135076.5</v>
      </c>
      <c r="AK133" s="245">
        <v>84537966.200000003</v>
      </c>
      <c r="AL133" s="244">
        <v>91263963.530000001</v>
      </c>
      <c r="AM133" s="244">
        <v>91263963.530000001</v>
      </c>
      <c r="AN133" s="245"/>
      <c r="AO133" s="244">
        <v>73354510.849999994</v>
      </c>
      <c r="AP133" s="244">
        <v>73328764.549999997</v>
      </c>
      <c r="AQ133" s="245">
        <f>84537966.2-Лист6!D22</f>
        <v>76677285.010000005</v>
      </c>
      <c r="AR133" s="245">
        <f>91263963.53-Лист6!E22</f>
        <v>75079403.010000005</v>
      </c>
      <c r="AS133" s="245">
        <f>91263963.53-Лист6!F22</f>
        <v>76270585.010000005</v>
      </c>
      <c r="AT133" s="245"/>
    </row>
    <row r="134" spans="1:46" ht="135" x14ac:dyDescent="0.25">
      <c r="A134" s="248" t="s">
        <v>346</v>
      </c>
      <c r="B134" s="249" t="s">
        <v>347</v>
      </c>
      <c r="C134" s="60" t="s">
        <v>64</v>
      </c>
      <c r="D134" s="60" t="s">
        <v>350</v>
      </c>
      <c r="E134" s="60" t="s">
        <v>66</v>
      </c>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t="s">
        <v>109</v>
      </c>
      <c r="AD134" s="60" t="s">
        <v>110</v>
      </c>
      <c r="AE134" s="60" t="s">
        <v>111</v>
      </c>
      <c r="AF134" s="249" t="s">
        <v>349</v>
      </c>
      <c r="AG134" s="249" t="s">
        <v>74</v>
      </c>
      <c r="AH134" s="249" t="s">
        <v>74</v>
      </c>
      <c r="AI134" s="244">
        <v>0</v>
      </c>
      <c r="AJ134" s="244">
        <v>84135076.5</v>
      </c>
      <c r="AK134" s="246"/>
      <c r="AL134" s="244">
        <v>91263963.530000001</v>
      </c>
      <c r="AM134" s="244">
        <v>91263963.530000001</v>
      </c>
      <c r="AN134" s="246"/>
      <c r="AO134" s="244">
        <v>0</v>
      </c>
      <c r="AP134" s="244">
        <v>73328764.549999997</v>
      </c>
      <c r="AQ134" s="246"/>
      <c r="AR134" s="246"/>
      <c r="AS134" s="246"/>
      <c r="AT134" s="246"/>
    </row>
    <row r="135" spans="1:46" ht="213.75" x14ac:dyDescent="0.25">
      <c r="A135" s="248" t="s">
        <v>346</v>
      </c>
      <c r="B135" s="249" t="s">
        <v>347</v>
      </c>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14" t="s">
        <v>118</v>
      </c>
      <c r="AD135" s="60" t="s">
        <v>292</v>
      </c>
      <c r="AE135" s="60" t="s">
        <v>120</v>
      </c>
      <c r="AF135" s="249" t="s">
        <v>349</v>
      </c>
      <c r="AG135" s="249" t="s">
        <v>74</v>
      </c>
      <c r="AH135" s="249" t="s">
        <v>74</v>
      </c>
      <c r="AI135" s="244">
        <v>0</v>
      </c>
      <c r="AJ135" s="244">
        <v>84135076.5</v>
      </c>
      <c r="AK135" s="246"/>
      <c r="AL135" s="244">
        <v>91263963.530000001</v>
      </c>
      <c r="AM135" s="244">
        <v>91263963.530000001</v>
      </c>
      <c r="AN135" s="246"/>
      <c r="AO135" s="244">
        <v>0</v>
      </c>
      <c r="AP135" s="244">
        <v>73328764.549999997</v>
      </c>
      <c r="AQ135" s="246"/>
      <c r="AR135" s="246"/>
      <c r="AS135" s="246"/>
      <c r="AT135" s="246"/>
    </row>
    <row r="136" spans="1:46" ht="168.75" x14ac:dyDescent="0.25">
      <c r="A136" s="248" t="s">
        <v>346</v>
      </c>
      <c r="B136" s="249" t="s">
        <v>347</v>
      </c>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t="s">
        <v>123</v>
      </c>
      <c r="AD136" s="60" t="s">
        <v>292</v>
      </c>
      <c r="AE136" s="60" t="s">
        <v>124</v>
      </c>
      <c r="AF136" s="249" t="s">
        <v>349</v>
      </c>
      <c r="AG136" s="249" t="s">
        <v>74</v>
      </c>
      <c r="AH136" s="249" t="s">
        <v>74</v>
      </c>
      <c r="AI136" s="244">
        <v>0</v>
      </c>
      <c r="AJ136" s="244">
        <v>84135076.5</v>
      </c>
      <c r="AK136" s="246"/>
      <c r="AL136" s="244">
        <v>91263963.530000001</v>
      </c>
      <c r="AM136" s="244">
        <v>91263963.530000001</v>
      </c>
      <c r="AN136" s="246"/>
      <c r="AO136" s="244">
        <v>0</v>
      </c>
      <c r="AP136" s="244">
        <v>73328764.549999997</v>
      </c>
      <c r="AQ136" s="246"/>
      <c r="AR136" s="246"/>
      <c r="AS136" s="246"/>
      <c r="AT136" s="246"/>
    </row>
    <row r="137" spans="1:46" ht="202.5" x14ac:dyDescent="0.25">
      <c r="A137" s="248" t="s">
        <v>346</v>
      </c>
      <c r="B137" s="249" t="s">
        <v>347</v>
      </c>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14" t="s">
        <v>127</v>
      </c>
      <c r="AD137" s="60" t="s">
        <v>68</v>
      </c>
      <c r="AE137" s="60" t="s">
        <v>128</v>
      </c>
      <c r="AF137" s="249" t="s">
        <v>349</v>
      </c>
      <c r="AG137" s="249" t="s">
        <v>74</v>
      </c>
      <c r="AH137" s="249" t="s">
        <v>74</v>
      </c>
      <c r="AI137" s="244">
        <v>0</v>
      </c>
      <c r="AJ137" s="244">
        <v>84135076.5</v>
      </c>
      <c r="AK137" s="246"/>
      <c r="AL137" s="244">
        <v>91263963.530000001</v>
      </c>
      <c r="AM137" s="244">
        <v>91263963.530000001</v>
      </c>
      <c r="AN137" s="246"/>
      <c r="AO137" s="244">
        <v>0</v>
      </c>
      <c r="AP137" s="244">
        <v>73328764.549999997</v>
      </c>
      <c r="AQ137" s="246"/>
      <c r="AR137" s="246"/>
      <c r="AS137" s="246"/>
      <c r="AT137" s="246"/>
    </row>
    <row r="138" spans="1:46" ht="112.5" x14ac:dyDescent="0.25">
      <c r="A138" s="248" t="s">
        <v>346</v>
      </c>
      <c r="B138" s="249" t="s">
        <v>347</v>
      </c>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t="s">
        <v>351</v>
      </c>
      <c r="AD138" s="60" t="s">
        <v>68</v>
      </c>
      <c r="AE138" s="60" t="s">
        <v>352</v>
      </c>
      <c r="AF138" s="249" t="s">
        <v>349</v>
      </c>
      <c r="AG138" s="249" t="s">
        <v>74</v>
      </c>
      <c r="AH138" s="249" t="s">
        <v>74</v>
      </c>
      <c r="AI138" s="244">
        <v>0</v>
      </c>
      <c r="AJ138" s="244">
        <v>84135076.5</v>
      </c>
      <c r="AK138" s="246"/>
      <c r="AL138" s="244">
        <v>91263963.530000001</v>
      </c>
      <c r="AM138" s="244">
        <v>91263963.530000001</v>
      </c>
      <c r="AN138" s="246"/>
      <c r="AO138" s="244">
        <v>0</v>
      </c>
      <c r="AP138" s="244">
        <v>73328764.549999997</v>
      </c>
      <c r="AQ138" s="246"/>
      <c r="AR138" s="246"/>
      <c r="AS138" s="246"/>
      <c r="AT138" s="246"/>
    </row>
    <row r="139" spans="1:46" ht="135" x14ac:dyDescent="0.25">
      <c r="A139" s="248" t="s">
        <v>346</v>
      </c>
      <c r="B139" s="249" t="s">
        <v>347</v>
      </c>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t="s">
        <v>353</v>
      </c>
      <c r="AD139" s="60" t="s">
        <v>68</v>
      </c>
      <c r="AE139" s="60" t="s">
        <v>354</v>
      </c>
      <c r="AF139" s="249" t="s">
        <v>349</v>
      </c>
      <c r="AG139" s="249" t="s">
        <v>74</v>
      </c>
      <c r="AH139" s="249" t="s">
        <v>74</v>
      </c>
      <c r="AI139" s="244">
        <v>0</v>
      </c>
      <c r="AJ139" s="244">
        <v>84135076.5</v>
      </c>
      <c r="AK139" s="247"/>
      <c r="AL139" s="244">
        <v>91263963.530000001</v>
      </c>
      <c r="AM139" s="244">
        <v>91263963.530000001</v>
      </c>
      <c r="AN139" s="247"/>
      <c r="AO139" s="244">
        <v>0</v>
      </c>
      <c r="AP139" s="244">
        <v>73328764.549999997</v>
      </c>
      <c r="AQ139" s="247"/>
      <c r="AR139" s="247"/>
      <c r="AS139" s="247"/>
      <c r="AT139" s="247"/>
    </row>
    <row r="140" spans="1:46" ht="135" x14ac:dyDescent="0.25">
      <c r="A140" s="248" t="s">
        <v>355</v>
      </c>
      <c r="B140" s="249" t="s">
        <v>356</v>
      </c>
      <c r="C140" s="60" t="s">
        <v>1029</v>
      </c>
      <c r="D140" s="60" t="s">
        <v>68</v>
      </c>
      <c r="E140" s="60" t="s">
        <v>96</v>
      </c>
      <c r="F140" s="60"/>
      <c r="G140" s="60"/>
      <c r="H140" s="60"/>
      <c r="I140" s="60"/>
      <c r="J140" s="60"/>
      <c r="K140" s="60"/>
      <c r="L140" s="60"/>
      <c r="M140" s="60"/>
      <c r="N140" s="60"/>
      <c r="O140" s="60"/>
      <c r="P140" s="60"/>
      <c r="Q140" s="60"/>
      <c r="R140" s="60"/>
      <c r="S140" s="60"/>
      <c r="T140" s="60"/>
      <c r="U140" s="60"/>
      <c r="V140" s="60"/>
      <c r="W140" s="60" t="s">
        <v>357</v>
      </c>
      <c r="X140" s="60" t="s">
        <v>358</v>
      </c>
      <c r="Y140" s="60" t="s">
        <v>359</v>
      </c>
      <c r="Z140" s="60" t="s">
        <v>285</v>
      </c>
      <c r="AA140" s="60" t="s">
        <v>68</v>
      </c>
      <c r="AB140" s="60" t="s">
        <v>69</v>
      </c>
      <c r="AC140" s="60" t="s">
        <v>93</v>
      </c>
      <c r="AD140" s="60" t="s">
        <v>360</v>
      </c>
      <c r="AE140" s="60" t="s">
        <v>72</v>
      </c>
      <c r="AF140" s="249" t="s">
        <v>361</v>
      </c>
      <c r="AG140" s="249" t="s">
        <v>74</v>
      </c>
      <c r="AH140" s="249" t="s">
        <v>74</v>
      </c>
      <c r="AI140" s="244">
        <v>207489224.13999999</v>
      </c>
      <c r="AJ140" s="244">
        <v>207488483.66999999</v>
      </c>
      <c r="AK140" s="245">
        <v>229129647.63999999</v>
      </c>
      <c r="AL140" s="244">
        <v>171950830.59999999</v>
      </c>
      <c r="AM140" s="244">
        <v>169775563.91999999</v>
      </c>
      <c r="AN140" s="245"/>
      <c r="AO140" s="244">
        <v>192579181.43000001</v>
      </c>
      <c r="AP140" s="244">
        <v>192578467.84999999</v>
      </c>
      <c r="AQ140" s="245">
        <f>229129647.64-Лист6!D24</f>
        <v>220085659.39999998</v>
      </c>
      <c r="AR140" s="245">
        <f>171950830.6-Лист6!E24</f>
        <v>162636840.59999999</v>
      </c>
      <c r="AS140" s="245">
        <f>169775563.92-Лист6!F24</f>
        <v>160761573.91999999</v>
      </c>
      <c r="AT140" s="245"/>
    </row>
    <row r="141" spans="1:46" ht="157.5" x14ac:dyDescent="0.25">
      <c r="A141" s="248" t="s">
        <v>355</v>
      </c>
      <c r="B141" s="249" t="s">
        <v>356</v>
      </c>
      <c r="C141" s="60" t="s">
        <v>362</v>
      </c>
      <c r="D141" s="60" t="s">
        <v>363</v>
      </c>
      <c r="E141" s="60" t="s">
        <v>364</v>
      </c>
      <c r="F141" s="60"/>
      <c r="G141" s="60"/>
      <c r="H141" s="60"/>
      <c r="I141" s="60"/>
      <c r="J141" s="60"/>
      <c r="K141" s="60"/>
      <c r="L141" s="60"/>
      <c r="M141" s="60"/>
      <c r="N141" s="60"/>
      <c r="O141" s="60"/>
      <c r="P141" s="60"/>
      <c r="Q141" s="60"/>
      <c r="R141" s="60"/>
      <c r="S141" s="60"/>
      <c r="T141" s="60"/>
      <c r="U141" s="60"/>
      <c r="V141" s="60"/>
      <c r="W141" s="60" t="s">
        <v>365</v>
      </c>
      <c r="X141" s="60" t="s">
        <v>68</v>
      </c>
      <c r="Y141" s="60" t="s">
        <v>366</v>
      </c>
      <c r="Z141" s="60"/>
      <c r="AA141" s="60"/>
      <c r="AB141" s="60"/>
      <c r="AC141" s="60" t="s">
        <v>70</v>
      </c>
      <c r="AD141" s="60" t="s">
        <v>360</v>
      </c>
      <c r="AE141" s="60" t="s">
        <v>72</v>
      </c>
      <c r="AF141" s="249" t="s">
        <v>361</v>
      </c>
      <c r="AG141" s="249" t="s">
        <v>74</v>
      </c>
      <c r="AH141" s="249" t="s">
        <v>74</v>
      </c>
      <c r="AI141" s="244">
        <v>0</v>
      </c>
      <c r="AJ141" s="244">
        <v>207488483.66999999</v>
      </c>
      <c r="AK141" s="246"/>
      <c r="AL141" s="244">
        <v>171950830.59999999</v>
      </c>
      <c r="AM141" s="244">
        <v>169775563.91999999</v>
      </c>
      <c r="AN141" s="246"/>
      <c r="AO141" s="244">
        <v>0</v>
      </c>
      <c r="AP141" s="244">
        <v>192578467.84999999</v>
      </c>
      <c r="AQ141" s="246"/>
      <c r="AR141" s="246"/>
      <c r="AS141" s="246"/>
      <c r="AT141" s="246"/>
    </row>
    <row r="142" spans="1:46" ht="202.5" x14ac:dyDescent="0.25">
      <c r="A142" s="248" t="s">
        <v>355</v>
      </c>
      <c r="B142" s="249" t="s">
        <v>356</v>
      </c>
      <c r="C142" s="60" t="s">
        <v>64</v>
      </c>
      <c r="D142" s="60" t="s">
        <v>367</v>
      </c>
      <c r="E142" s="60" t="s">
        <v>66</v>
      </c>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14" t="s">
        <v>100</v>
      </c>
      <c r="AD142" s="60" t="s">
        <v>68</v>
      </c>
      <c r="AE142" s="60" t="s">
        <v>101</v>
      </c>
      <c r="AF142" s="249" t="s">
        <v>361</v>
      </c>
      <c r="AG142" s="249" t="s">
        <v>74</v>
      </c>
      <c r="AH142" s="249" t="s">
        <v>74</v>
      </c>
      <c r="AI142" s="244">
        <v>0</v>
      </c>
      <c r="AJ142" s="244">
        <v>207488483.66999999</v>
      </c>
      <c r="AK142" s="246"/>
      <c r="AL142" s="244">
        <v>171950830.59999999</v>
      </c>
      <c r="AM142" s="244">
        <v>169775563.91999999</v>
      </c>
      <c r="AN142" s="246"/>
      <c r="AO142" s="244">
        <v>0</v>
      </c>
      <c r="AP142" s="244">
        <v>192578467.84999999</v>
      </c>
      <c r="AQ142" s="246"/>
      <c r="AR142" s="246"/>
      <c r="AS142" s="246"/>
      <c r="AT142" s="246"/>
    </row>
    <row r="143" spans="1:46" ht="135" x14ac:dyDescent="0.25">
      <c r="A143" s="248" t="s">
        <v>355</v>
      </c>
      <c r="B143" s="249" t="s">
        <v>356</v>
      </c>
      <c r="C143" s="60" t="s">
        <v>121</v>
      </c>
      <c r="D143" s="60" t="s">
        <v>68</v>
      </c>
      <c r="E143" s="60" t="s">
        <v>122</v>
      </c>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t="s">
        <v>296</v>
      </c>
      <c r="AD143" s="60" t="s">
        <v>68</v>
      </c>
      <c r="AE143" s="60" t="s">
        <v>297</v>
      </c>
      <c r="AF143" s="249" t="s">
        <v>361</v>
      </c>
      <c r="AG143" s="249" t="s">
        <v>74</v>
      </c>
      <c r="AH143" s="249" t="s">
        <v>74</v>
      </c>
      <c r="AI143" s="244">
        <v>0</v>
      </c>
      <c r="AJ143" s="244">
        <v>207488483.66999999</v>
      </c>
      <c r="AK143" s="246"/>
      <c r="AL143" s="244">
        <v>171950830.59999999</v>
      </c>
      <c r="AM143" s="244">
        <v>169775563.91999999</v>
      </c>
      <c r="AN143" s="246"/>
      <c r="AO143" s="244">
        <v>0</v>
      </c>
      <c r="AP143" s="244">
        <v>192578467.84999999</v>
      </c>
      <c r="AQ143" s="246"/>
      <c r="AR143" s="246"/>
      <c r="AS143" s="246"/>
      <c r="AT143" s="246"/>
    </row>
    <row r="144" spans="1:46" ht="112.5" x14ac:dyDescent="0.25">
      <c r="A144" s="248" t="s">
        <v>355</v>
      </c>
      <c r="B144" s="249" t="s">
        <v>356</v>
      </c>
      <c r="C144" s="60" t="s">
        <v>368</v>
      </c>
      <c r="D144" s="60" t="s">
        <v>369</v>
      </c>
      <c r="E144" s="60" t="s">
        <v>370</v>
      </c>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t="s">
        <v>322</v>
      </c>
      <c r="AD144" s="60" t="s">
        <v>371</v>
      </c>
      <c r="AE144" s="60" t="s">
        <v>324</v>
      </c>
      <c r="AF144" s="249" t="s">
        <v>361</v>
      </c>
      <c r="AG144" s="249" t="s">
        <v>74</v>
      </c>
      <c r="AH144" s="249" t="s">
        <v>74</v>
      </c>
      <c r="AI144" s="244">
        <v>0</v>
      </c>
      <c r="AJ144" s="244">
        <v>207488483.66999999</v>
      </c>
      <c r="AK144" s="246"/>
      <c r="AL144" s="244">
        <v>171950830.59999999</v>
      </c>
      <c r="AM144" s="244">
        <v>169775563.91999999</v>
      </c>
      <c r="AN144" s="246"/>
      <c r="AO144" s="244">
        <v>0</v>
      </c>
      <c r="AP144" s="244">
        <v>192578467.84999999</v>
      </c>
      <c r="AQ144" s="246"/>
      <c r="AR144" s="246"/>
      <c r="AS144" s="246"/>
      <c r="AT144" s="246"/>
    </row>
    <row r="145" spans="1:46" ht="112.5" x14ac:dyDescent="0.25">
      <c r="A145" s="248" t="s">
        <v>355</v>
      </c>
      <c r="B145" s="249" t="s">
        <v>356</v>
      </c>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t="s">
        <v>325</v>
      </c>
      <c r="AD145" s="60" t="s">
        <v>68</v>
      </c>
      <c r="AE145" s="60" t="s">
        <v>326</v>
      </c>
      <c r="AF145" s="249" t="s">
        <v>361</v>
      </c>
      <c r="AG145" s="249" t="s">
        <v>74</v>
      </c>
      <c r="AH145" s="249" t="s">
        <v>74</v>
      </c>
      <c r="AI145" s="244">
        <v>0</v>
      </c>
      <c r="AJ145" s="244">
        <v>207488483.66999999</v>
      </c>
      <c r="AK145" s="246"/>
      <c r="AL145" s="244">
        <v>171950830.59999999</v>
      </c>
      <c r="AM145" s="244">
        <v>169775563.91999999</v>
      </c>
      <c r="AN145" s="246"/>
      <c r="AO145" s="244">
        <v>0</v>
      </c>
      <c r="AP145" s="244">
        <v>192578467.84999999</v>
      </c>
      <c r="AQ145" s="246"/>
      <c r="AR145" s="246"/>
      <c r="AS145" s="246"/>
      <c r="AT145" s="246"/>
    </row>
    <row r="146" spans="1:46" ht="112.5" x14ac:dyDescent="0.25">
      <c r="A146" s="248" t="s">
        <v>355</v>
      </c>
      <c r="B146" s="249" t="s">
        <v>356</v>
      </c>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t="s">
        <v>327</v>
      </c>
      <c r="AD146" s="60" t="s">
        <v>68</v>
      </c>
      <c r="AE146" s="60" t="s">
        <v>132</v>
      </c>
      <c r="AF146" s="249" t="s">
        <v>361</v>
      </c>
      <c r="AG146" s="249" t="s">
        <v>74</v>
      </c>
      <c r="AH146" s="249" t="s">
        <v>74</v>
      </c>
      <c r="AI146" s="244">
        <v>0</v>
      </c>
      <c r="AJ146" s="244">
        <v>207488483.66999999</v>
      </c>
      <c r="AK146" s="246"/>
      <c r="AL146" s="244">
        <v>171950830.59999999</v>
      </c>
      <c r="AM146" s="244">
        <v>169775563.91999999</v>
      </c>
      <c r="AN146" s="246"/>
      <c r="AO146" s="244">
        <v>0</v>
      </c>
      <c r="AP146" s="244">
        <v>192578467.84999999</v>
      </c>
      <c r="AQ146" s="246"/>
      <c r="AR146" s="246"/>
      <c r="AS146" s="246"/>
      <c r="AT146" s="246"/>
    </row>
    <row r="147" spans="1:46" ht="123.75" x14ac:dyDescent="0.25">
      <c r="A147" s="248" t="s">
        <v>355</v>
      </c>
      <c r="B147" s="249" t="s">
        <v>356</v>
      </c>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t="s">
        <v>331</v>
      </c>
      <c r="AD147" s="60" t="s">
        <v>68</v>
      </c>
      <c r="AE147" s="60" t="s">
        <v>332</v>
      </c>
      <c r="AF147" s="249" t="s">
        <v>361</v>
      </c>
      <c r="AG147" s="249" t="s">
        <v>74</v>
      </c>
      <c r="AH147" s="249" t="s">
        <v>74</v>
      </c>
      <c r="AI147" s="244">
        <v>0</v>
      </c>
      <c r="AJ147" s="244">
        <v>207488483.66999999</v>
      </c>
      <c r="AK147" s="247"/>
      <c r="AL147" s="244">
        <v>171950830.59999999</v>
      </c>
      <c r="AM147" s="244">
        <v>169775563.91999999</v>
      </c>
      <c r="AN147" s="247"/>
      <c r="AO147" s="244">
        <v>0</v>
      </c>
      <c r="AP147" s="244">
        <v>192578467.84999999</v>
      </c>
      <c r="AQ147" s="247"/>
      <c r="AR147" s="247"/>
      <c r="AS147" s="247"/>
      <c r="AT147" s="247"/>
    </row>
    <row r="148" spans="1:46" ht="247.5" x14ac:dyDescent="0.25">
      <c r="A148" s="257" t="s">
        <v>372</v>
      </c>
      <c r="B148" s="257" t="s">
        <v>373</v>
      </c>
      <c r="C148" s="60" t="s">
        <v>1029</v>
      </c>
      <c r="D148" s="60" t="s">
        <v>68</v>
      </c>
      <c r="E148" s="60" t="s">
        <v>96</v>
      </c>
      <c r="F148" s="60" t="s">
        <v>269</v>
      </c>
      <c r="G148" s="60" t="s">
        <v>68</v>
      </c>
      <c r="H148" s="60" t="s">
        <v>271</v>
      </c>
      <c r="I148" s="60" t="s">
        <v>272</v>
      </c>
      <c r="J148" s="60"/>
      <c r="K148" s="60"/>
      <c r="L148" s="60"/>
      <c r="M148" s="60"/>
      <c r="N148" s="60"/>
      <c r="O148" s="60"/>
      <c r="P148" s="60"/>
      <c r="Q148" s="60"/>
      <c r="R148" s="60"/>
      <c r="S148" s="60"/>
      <c r="T148" s="60"/>
      <c r="U148" s="60"/>
      <c r="V148" s="60"/>
      <c r="W148" s="60" t="s">
        <v>357</v>
      </c>
      <c r="X148" s="60" t="s">
        <v>358</v>
      </c>
      <c r="Y148" s="60" t="s">
        <v>359</v>
      </c>
      <c r="Z148" s="14" t="s">
        <v>92</v>
      </c>
      <c r="AA148" s="60" t="s">
        <v>68</v>
      </c>
      <c r="AB148" s="60" t="s">
        <v>80</v>
      </c>
      <c r="AC148" s="60" t="s">
        <v>70</v>
      </c>
      <c r="AD148" s="60" t="s">
        <v>374</v>
      </c>
      <c r="AE148" s="60" t="s">
        <v>72</v>
      </c>
      <c r="AF148" s="60" t="s">
        <v>361</v>
      </c>
      <c r="AG148" s="60" t="s">
        <v>74</v>
      </c>
      <c r="AH148" s="60" t="s">
        <v>74</v>
      </c>
      <c r="AI148" s="245">
        <v>495218323.29000002</v>
      </c>
      <c r="AJ148" s="245">
        <v>487715794.08999997</v>
      </c>
      <c r="AK148" s="245">
        <v>594884178.27999997</v>
      </c>
      <c r="AL148" s="245">
        <v>441081901.87</v>
      </c>
      <c r="AM148" s="245">
        <v>439099412.31999999</v>
      </c>
      <c r="AN148" s="245"/>
      <c r="AO148" s="245">
        <v>493659197.54000002</v>
      </c>
      <c r="AP148" s="245">
        <v>486156668.33999997</v>
      </c>
      <c r="AQ148" s="245">
        <f>594884178.28-Лист6!D26</f>
        <v>569513028.06999993</v>
      </c>
      <c r="AR148" s="245">
        <f>441081901.87-Лист6!E26</f>
        <v>440982237.91000003</v>
      </c>
      <c r="AS148" s="245">
        <f>439099412.32-Лист6!F26</f>
        <v>430228454.52999997</v>
      </c>
      <c r="AT148" s="245"/>
    </row>
    <row r="149" spans="1:46" ht="202.5" x14ac:dyDescent="0.25">
      <c r="A149" s="258"/>
      <c r="B149" s="258"/>
      <c r="C149" s="60" t="s">
        <v>102</v>
      </c>
      <c r="D149" s="60" t="s">
        <v>103</v>
      </c>
      <c r="E149" s="60" t="s">
        <v>104</v>
      </c>
      <c r="F149" s="60"/>
      <c r="G149" s="60"/>
      <c r="H149" s="60"/>
      <c r="I149" s="60"/>
      <c r="J149" s="60"/>
      <c r="K149" s="60"/>
      <c r="L149" s="60"/>
      <c r="M149" s="60"/>
      <c r="N149" s="60"/>
      <c r="O149" s="60"/>
      <c r="P149" s="60"/>
      <c r="Q149" s="60"/>
      <c r="R149" s="60"/>
      <c r="S149" s="60"/>
      <c r="T149" s="60"/>
      <c r="U149" s="60"/>
      <c r="V149" s="60"/>
      <c r="W149" s="60" t="s">
        <v>89</v>
      </c>
      <c r="X149" s="60" t="s">
        <v>90</v>
      </c>
      <c r="Y149" s="60" t="s">
        <v>91</v>
      </c>
      <c r="Z149" s="60"/>
      <c r="AA149" s="60"/>
      <c r="AB149" s="60"/>
      <c r="AC149" s="14" t="s">
        <v>100</v>
      </c>
      <c r="AD149" s="60" t="s">
        <v>68</v>
      </c>
      <c r="AE149" s="60" t="s">
        <v>101</v>
      </c>
      <c r="AF149" s="60" t="s">
        <v>361</v>
      </c>
      <c r="AG149" s="60" t="s">
        <v>74</v>
      </c>
      <c r="AH149" s="60" t="s">
        <v>74</v>
      </c>
      <c r="AI149" s="246"/>
      <c r="AJ149" s="246"/>
      <c r="AK149" s="246"/>
      <c r="AL149" s="246"/>
      <c r="AM149" s="246"/>
      <c r="AN149" s="246"/>
      <c r="AO149" s="246"/>
      <c r="AP149" s="246"/>
      <c r="AQ149" s="246"/>
      <c r="AR149" s="246"/>
      <c r="AS149" s="246"/>
      <c r="AT149" s="246"/>
    </row>
    <row r="150" spans="1:46" ht="337.5" x14ac:dyDescent="0.25">
      <c r="A150" s="258"/>
      <c r="B150" s="258"/>
      <c r="C150" s="60" t="s">
        <v>289</v>
      </c>
      <c r="D150" s="60" t="s">
        <v>68</v>
      </c>
      <c r="E150" s="60" t="s">
        <v>290</v>
      </c>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14" t="s">
        <v>105</v>
      </c>
      <c r="AD150" s="60" t="s">
        <v>68</v>
      </c>
      <c r="AE150" s="60" t="s">
        <v>106</v>
      </c>
      <c r="AF150" s="60" t="s">
        <v>361</v>
      </c>
      <c r="AG150" s="60" t="s">
        <v>74</v>
      </c>
      <c r="AH150" s="60" t="s">
        <v>74</v>
      </c>
      <c r="AI150" s="246"/>
      <c r="AJ150" s="246"/>
      <c r="AK150" s="246"/>
      <c r="AL150" s="246"/>
      <c r="AM150" s="246"/>
      <c r="AN150" s="246"/>
      <c r="AO150" s="246"/>
      <c r="AP150" s="246"/>
      <c r="AQ150" s="246"/>
      <c r="AR150" s="246"/>
      <c r="AS150" s="246"/>
      <c r="AT150" s="246"/>
    </row>
    <row r="151" spans="1:46" ht="135" x14ac:dyDescent="0.25">
      <c r="A151" s="258"/>
      <c r="B151" s="258"/>
      <c r="C151" s="60" t="s">
        <v>64</v>
      </c>
      <c r="D151" s="60" t="s">
        <v>375</v>
      </c>
      <c r="E151" s="60" t="s">
        <v>66</v>
      </c>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t="s">
        <v>109</v>
      </c>
      <c r="AD151" s="60" t="s">
        <v>376</v>
      </c>
      <c r="AE151" s="60" t="s">
        <v>111</v>
      </c>
      <c r="AF151" s="60" t="s">
        <v>361</v>
      </c>
      <c r="AG151" s="60" t="s">
        <v>74</v>
      </c>
      <c r="AH151" s="60" t="s">
        <v>74</v>
      </c>
      <c r="AI151" s="246"/>
      <c r="AJ151" s="246"/>
      <c r="AK151" s="246"/>
      <c r="AL151" s="246"/>
      <c r="AM151" s="246"/>
      <c r="AN151" s="246"/>
      <c r="AO151" s="246"/>
      <c r="AP151" s="246"/>
      <c r="AQ151" s="246"/>
      <c r="AR151" s="246"/>
      <c r="AS151" s="246"/>
      <c r="AT151" s="246"/>
    </row>
    <row r="152" spans="1:46" ht="213.75" x14ac:dyDescent="0.25">
      <c r="A152" s="258"/>
      <c r="B152" s="258"/>
      <c r="C152" s="60" t="s">
        <v>121</v>
      </c>
      <c r="D152" s="60" t="s">
        <v>68</v>
      </c>
      <c r="E152" s="60" t="s">
        <v>122</v>
      </c>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14" t="s">
        <v>118</v>
      </c>
      <c r="AD152" s="60" t="s">
        <v>377</v>
      </c>
      <c r="AE152" s="60" t="s">
        <v>120</v>
      </c>
      <c r="AF152" s="60" t="s">
        <v>361</v>
      </c>
      <c r="AG152" s="60" t="s">
        <v>74</v>
      </c>
      <c r="AH152" s="60" t="s">
        <v>74</v>
      </c>
      <c r="AI152" s="246"/>
      <c r="AJ152" s="246"/>
      <c r="AK152" s="246"/>
      <c r="AL152" s="246"/>
      <c r="AM152" s="246"/>
      <c r="AN152" s="246"/>
      <c r="AO152" s="246"/>
      <c r="AP152" s="246"/>
      <c r="AQ152" s="246"/>
      <c r="AR152" s="246"/>
      <c r="AS152" s="246"/>
      <c r="AT152" s="246"/>
    </row>
    <row r="153" spans="1:46" ht="101.25" x14ac:dyDescent="0.25">
      <c r="A153" s="258"/>
      <c r="B153" s="258"/>
      <c r="C153" s="60" t="s">
        <v>368</v>
      </c>
      <c r="D153" s="60" t="s">
        <v>369</v>
      </c>
      <c r="E153" s="60" t="s">
        <v>370</v>
      </c>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t="s">
        <v>296</v>
      </c>
      <c r="AD153" s="60" t="s">
        <v>68</v>
      </c>
      <c r="AE153" s="60" t="s">
        <v>297</v>
      </c>
      <c r="AF153" s="60" t="s">
        <v>361</v>
      </c>
      <c r="AG153" s="60" t="s">
        <v>74</v>
      </c>
      <c r="AH153" s="60" t="s">
        <v>74</v>
      </c>
      <c r="AI153" s="246"/>
      <c r="AJ153" s="246"/>
      <c r="AK153" s="246"/>
      <c r="AL153" s="246"/>
      <c r="AM153" s="246"/>
      <c r="AN153" s="246"/>
      <c r="AO153" s="246"/>
      <c r="AP153" s="246"/>
      <c r="AQ153" s="246"/>
      <c r="AR153" s="246"/>
      <c r="AS153" s="246"/>
      <c r="AT153" s="246"/>
    </row>
    <row r="154" spans="1:46" ht="168.75" x14ac:dyDescent="0.25">
      <c r="A154" s="258"/>
      <c r="B154" s="258"/>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t="s">
        <v>123</v>
      </c>
      <c r="AD154" s="60" t="s">
        <v>119</v>
      </c>
      <c r="AE154" s="60" t="s">
        <v>124</v>
      </c>
      <c r="AF154" s="60" t="s">
        <v>361</v>
      </c>
      <c r="AG154" s="60" t="s">
        <v>74</v>
      </c>
      <c r="AH154" s="60" t="s">
        <v>74</v>
      </c>
      <c r="AI154" s="246"/>
      <c r="AJ154" s="246"/>
      <c r="AK154" s="246"/>
      <c r="AL154" s="246"/>
      <c r="AM154" s="246"/>
      <c r="AN154" s="246"/>
      <c r="AO154" s="246"/>
      <c r="AP154" s="246"/>
      <c r="AQ154" s="246"/>
      <c r="AR154" s="246"/>
      <c r="AS154" s="246"/>
      <c r="AT154" s="246"/>
    </row>
    <row r="155" spans="1:46" ht="202.5" x14ac:dyDescent="0.25">
      <c r="A155" s="258"/>
      <c r="B155" s="258"/>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14" t="s">
        <v>127</v>
      </c>
      <c r="AD155" s="60" t="s">
        <v>68</v>
      </c>
      <c r="AE155" s="60" t="s">
        <v>128</v>
      </c>
      <c r="AF155" s="60" t="s">
        <v>361</v>
      </c>
      <c r="AG155" s="60" t="s">
        <v>74</v>
      </c>
      <c r="AH155" s="60" t="s">
        <v>74</v>
      </c>
      <c r="AI155" s="246"/>
      <c r="AJ155" s="246"/>
      <c r="AK155" s="246"/>
      <c r="AL155" s="246"/>
      <c r="AM155" s="246"/>
      <c r="AN155" s="246"/>
      <c r="AO155" s="246"/>
      <c r="AP155" s="246"/>
      <c r="AQ155" s="246"/>
      <c r="AR155" s="246"/>
      <c r="AS155" s="246"/>
      <c r="AT155" s="246"/>
    </row>
    <row r="156" spans="1:46" ht="270" x14ac:dyDescent="0.25">
      <c r="A156" s="258"/>
      <c r="B156" s="258"/>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14" t="s">
        <v>129</v>
      </c>
      <c r="AD156" s="60" t="s">
        <v>68</v>
      </c>
      <c r="AE156" s="60" t="s">
        <v>130</v>
      </c>
      <c r="AF156" s="60" t="s">
        <v>361</v>
      </c>
      <c r="AG156" s="60" t="s">
        <v>74</v>
      </c>
      <c r="AH156" s="60" t="s">
        <v>74</v>
      </c>
      <c r="AI156" s="246"/>
      <c r="AJ156" s="246"/>
      <c r="AK156" s="246"/>
      <c r="AL156" s="246"/>
      <c r="AM156" s="246"/>
      <c r="AN156" s="246"/>
      <c r="AO156" s="246"/>
      <c r="AP156" s="246"/>
      <c r="AQ156" s="246"/>
      <c r="AR156" s="246"/>
      <c r="AS156" s="246"/>
      <c r="AT156" s="246"/>
    </row>
    <row r="157" spans="1:46" ht="78.75" x14ac:dyDescent="0.25">
      <c r="A157" s="258"/>
      <c r="B157" s="258"/>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t="s">
        <v>378</v>
      </c>
      <c r="AD157" s="60" t="s">
        <v>68</v>
      </c>
      <c r="AE157" s="60" t="s">
        <v>379</v>
      </c>
      <c r="AF157" s="60" t="s">
        <v>361</v>
      </c>
      <c r="AG157" s="60" t="s">
        <v>74</v>
      </c>
      <c r="AH157" s="60" t="s">
        <v>74</v>
      </c>
      <c r="AI157" s="246"/>
      <c r="AJ157" s="246"/>
      <c r="AK157" s="246"/>
      <c r="AL157" s="246"/>
      <c r="AM157" s="246"/>
      <c r="AN157" s="246"/>
      <c r="AO157" s="246"/>
      <c r="AP157" s="246"/>
      <c r="AQ157" s="246"/>
      <c r="AR157" s="246"/>
      <c r="AS157" s="246"/>
      <c r="AT157" s="246"/>
    </row>
    <row r="158" spans="1:46" ht="112.5" x14ac:dyDescent="0.25">
      <c r="A158" s="258"/>
      <c r="B158" s="258"/>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t="s">
        <v>322</v>
      </c>
      <c r="AD158" s="60" t="s">
        <v>380</v>
      </c>
      <c r="AE158" s="60" t="s">
        <v>324</v>
      </c>
      <c r="AF158" s="60" t="s">
        <v>361</v>
      </c>
      <c r="AG158" s="60" t="s">
        <v>74</v>
      </c>
      <c r="AH158" s="60" t="s">
        <v>74</v>
      </c>
      <c r="AI158" s="246"/>
      <c r="AJ158" s="246"/>
      <c r="AK158" s="246"/>
      <c r="AL158" s="246"/>
      <c r="AM158" s="246"/>
      <c r="AN158" s="246"/>
      <c r="AO158" s="246"/>
      <c r="AP158" s="246"/>
      <c r="AQ158" s="246"/>
      <c r="AR158" s="246"/>
      <c r="AS158" s="246"/>
      <c r="AT158" s="246"/>
    </row>
    <row r="159" spans="1:46" ht="112.5" x14ac:dyDescent="0.25">
      <c r="A159" s="258"/>
      <c r="B159" s="258"/>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t="s">
        <v>325</v>
      </c>
      <c r="AD159" s="60" t="s">
        <v>68</v>
      </c>
      <c r="AE159" s="60" t="s">
        <v>326</v>
      </c>
      <c r="AF159" s="60" t="s">
        <v>361</v>
      </c>
      <c r="AG159" s="60" t="s">
        <v>74</v>
      </c>
      <c r="AH159" s="60" t="s">
        <v>74</v>
      </c>
      <c r="AI159" s="246"/>
      <c r="AJ159" s="246"/>
      <c r="AK159" s="246"/>
      <c r="AL159" s="246"/>
      <c r="AM159" s="246"/>
      <c r="AN159" s="246"/>
      <c r="AO159" s="246"/>
      <c r="AP159" s="246"/>
      <c r="AQ159" s="246"/>
      <c r="AR159" s="246"/>
      <c r="AS159" s="246"/>
      <c r="AT159" s="246"/>
    </row>
    <row r="160" spans="1:46" ht="112.5" x14ac:dyDescent="0.25">
      <c r="A160" s="258"/>
      <c r="B160" s="258"/>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t="s">
        <v>327</v>
      </c>
      <c r="AD160" s="60" t="s">
        <v>68</v>
      </c>
      <c r="AE160" s="60" t="s">
        <v>132</v>
      </c>
      <c r="AF160" s="60" t="s">
        <v>361</v>
      </c>
      <c r="AG160" s="60" t="s">
        <v>74</v>
      </c>
      <c r="AH160" s="60" t="s">
        <v>74</v>
      </c>
      <c r="AI160" s="246"/>
      <c r="AJ160" s="246"/>
      <c r="AK160" s="246"/>
      <c r="AL160" s="246"/>
      <c r="AM160" s="246"/>
      <c r="AN160" s="246"/>
      <c r="AO160" s="246"/>
      <c r="AP160" s="246"/>
      <c r="AQ160" s="246"/>
      <c r="AR160" s="246"/>
      <c r="AS160" s="246"/>
      <c r="AT160" s="246"/>
    </row>
    <row r="161" spans="1:46" ht="101.25" x14ac:dyDescent="0.25">
      <c r="A161" s="258"/>
      <c r="B161" s="258"/>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t="s">
        <v>381</v>
      </c>
      <c r="AD161" s="60" t="s">
        <v>68</v>
      </c>
      <c r="AE161" s="60" t="s">
        <v>132</v>
      </c>
      <c r="AF161" s="60" t="s">
        <v>361</v>
      </c>
      <c r="AG161" s="60" t="s">
        <v>74</v>
      </c>
      <c r="AH161" s="60" t="s">
        <v>74</v>
      </c>
      <c r="AI161" s="246"/>
      <c r="AJ161" s="246"/>
      <c r="AK161" s="246"/>
      <c r="AL161" s="246"/>
      <c r="AM161" s="246"/>
      <c r="AN161" s="246"/>
      <c r="AO161" s="246"/>
      <c r="AP161" s="246"/>
      <c r="AQ161" s="246"/>
      <c r="AR161" s="246"/>
      <c r="AS161" s="246"/>
      <c r="AT161" s="246"/>
    </row>
    <row r="162" spans="1:46" ht="123.75" x14ac:dyDescent="0.25">
      <c r="A162" s="258"/>
      <c r="B162" s="258"/>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t="s">
        <v>331</v>
      </c>
      <c r="AD162" s="60" t="s">
        <v>68</v>
      </c>
      <c r="AE162" s="60" t="s">
        <v>332</v>
      </c>
      <c r="AF162" s="60" t="s">
        <v>361</v>
      </c>
      <c r="AG162" s="60" t="s">
        <v>74</v>
      </c>
      <c r="AH162" s="60" t="s">
        <v>74</v>
      </c>
      <c r="AI162" s="246"/>
      <c r="AJ162" s="246"/>
      <c r="AK162" s="246"/>
      <c r="AL162" s="246"/>
      <c r="AM162" s="246"/>
      <c r="AN162" s="246"/>
      <c r="AO162" s="246"/>
      <c r="AP162" s="246"/>
      <c r="AQ162" s="246"/>
      <c r="AR162" s="246"/>
      <c r="AS162" s="246"/>
      <c r="AT162" s="246"/>
    </row>
    <row r="163" spans="1:46" ht="146.25" x14ac:dyDescent="0.25">
      <c r="A163" s="259"/>
      <c r="B163" s="259"/>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t="s">
        <v>382</v>
      </c>
      <c r="AD163" s="60" t="s">
        <v>383</v>
      </c>
      <c r="AE163" s="60" t="s">
        <v>384</v>
      </c>
      <c r="AF163" s="60" t="s">
        <v>361</v>
      </c>
      <c r="AG163" s="60" t="s">
        <v>74</v>
      </c>
      <c r="AH163" s="60" t="s">
        <v>74</v>
      </c>
      <c r="AI163" s="247"/>
      <c r="AJ163" s="247"/>
      <c r="AK163" s="247"/>
      <c r="AL163" s="247"/>
      <c r="AM163" s="247"/>
      <c r="AN163" s="247"/>
      <c r="AO163" s="247"/>
      <c r="AP163" s="247"/>
      <c r="AQ163" s="247"/>
      <c r="AR163" s="247"/>
      <c r="AS163" s="247"/>
      <c r="AT163" s="247"/>
    </row>
    <row r="164" spans="1:46" ht="135" x14ac:dyDescent="0.25">
      <c r="A164" s="248" t="s">
        <v>385</v>
      </c>
      <c r="B164" s="249" t="s">
        <v>386</v>
      </c>
      <c r="C164" s="60" t="s">
        <v>1029</v>
      </c>
      <c r="D164" s="60" t="s">
        <v>68</v>
      </c>
      <c r="E164" s="60" t="s">
        <v>96</v>
      </c>
      <c r="F164" s="60"/>
      <c r="G164" s="60"/>
      <c r="H164" s="60"/>
      <c r="I164" s="60"/>
      <c r="J164" s="60"/>
      <c r="K164" s="60"/>
      <c r="L164" s="60"/>
      <c r="M164" s="60"/>
      <c r="N164" s="60"/>
      <c r="O164" s="60"/>
      <c r="P164" s="60"/>
      <c r="Q164" s="60"/>
      <c r="R164" s="60"/>
      <c r="S164" s="60"/>
      <c r="T164" s="60"/>
      <c r="U164" s="60"/>
      <c r="V164" s="60"/>
      <c r="W164" s="60" t="s">
        <v>357</v>
      </c>
      <c r="X164" s="60" t="s">
        <v>358</v>
      </c>
      <c r="Y164" s="60" t="s">
        <v>359</v>
      </c>
      <c r="Z164" s="60" t="s">
        <v>285</v>
      </c>
      <c r="AA164" s="60" t="s">
        <v>68</v>
      </c>
      <c r="AB164" s="60" t="s">
        <v>69</v>
      </c>
      <c r="AC164" s="60" t="s">
        <v>70</v>
      </c>
      <c r="AD164" s="60" t="s">
        <v>387</v>
      </c>
      <c r="AE164" s="60" t="s">
        <v>72</v>
      </c>
      <c r="AF164" s="249" t="s">
        <v>361</v>
      </c>
      <c r="AG164" s="249" t="s">
        <v>74</v>
      </c>
      <c r="AH164" s="249" t="s">
        <v>74</v>
      </c>
      <c r="AI164" s="244">
        <v>79432290.230000004</v>
      </c>
      <c r="AJ164" s="244">
        <v>79428420.230000004</v>
      </c>
      <c r="AK164" s="245">
        <v>93266358.769999996</v>
      </c>
      <c r="AL164" s="244">
        <v>65397771.969999999</v>
      </c>
      <c r="AM164" s="244">
        <v>65226910.369999997</v>
      </c>
      <c r="AN164" s="245"/>
      <c r="AO164" s="244">
        <v>79432920.230000004</v>
      </c>
      <c r="AP164" s="244">
        <v>79428420.230000004</v>
      </c>
      <c r="AQ164" s="245">
        <f>93266358.77-Лист6!D28</f>
        <v>92972886.429999992</v>
      </c>
      <c r="AR164" s="245">
        <v>65397771.969999999</v>
      </c>
      <c r="AS164" s="245">
        <v>65226910.369999997</v>
      </c>
      <c r="AT164" s="245"/>
    </row>
    <row r="165" spans="1:46" ht="202.5" x14ac:dyDescent="0.25">
      <c r="A165" s="248" t="s">
        <v>385</v>
      </c>
      <c r="B165" s="249" t="s">
        <v>386</v>
      </c>
      <c r="C165" s="60" t="s">
        <v>64</v>
      </c>
      <c r="D165" s="60" t="s">
        <v>388</v>
      </c>
      <c r="E165" s="60" t="s">
        <v>66</v>
      </c>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14" t="s">
        <v>100</v>
      </c>
      <c r="AD165" s="60" t="s">
        <v>68</v>
      </c>
      <c r="AE165" s="60" t="s">
        <v>101</v>
      </c>
      <c r="AF165" s="249" t="s">
        <v>361</v>
      </c>
      <c r="AG165" s="249" t="s">
        <v>74</v>
      </c>
      <c r="AH165" s="249" t="s">
        <v>74</v>
      </c>
      <c r="AI165" s="244">
        <v>0</v>
      </c>
      <c r="AJ165" s="244">
        <v>79428420.230000004</v>
      </c>
      <c r="AK165" s="246"/>
      <c r="AL165" s="244">
        <v>65397771.969999999</v>
      </c>
      <c r="AM165" s="244">
        <v>65226910.369999997</v>
      </c>
      <c r="AN165" s="246"/>
      <c r="AO165" s="244">
        <v>0</v>
      </c>
      <c r="AP165" s="244">
        <v>79428420.230000004</v>
      </c>
      <c r="AQ165" s="246"/>
      <c r="AR165" s="246"/>
      <c r="AS165" s="246"/>
      <c r="AT165" s="246"/>
    </row>
    <row r="166" spans="1:46" ht="135" x14ac:dyDescent="0.25">
      <c r="A166" s="248" t="s">
        <v>385</v>
      </c>
      <c r="B166" s="249" t="s">
        <v>386</v>
      </c>
      <c r="C166" s="60" t="s">
        <v>121</v>
      </c>
      <c r="D166" s="60" t="s">
        <v>68</v>
      </c>
      <c r="E166" s="60" t="s">
        <v>122</v>
      </c>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t="s">
        <v>296</v>
      </c>
      <c r="AD166" s="60" t="s">
        <v>68</v>
      </c>
      <c r="AE166" s="60" t="s">
        <v>297</v>
      </c>
      <c r="AF166" s="249" t="s">
        <v>361</v>
      </c>
      <c r="AG166" s="249" t="s">
        <v>74</v>
      </c>
      <c r="AH166" s="249" t="s">
        <v>74</v>
      </c>
      <c r="AI166" s="244">
        <v>0</v>
      </c>
      <c r="AJ166" s="244">
        <v>79428420.230000004</v>
      </c>
      <c r="AK166" s="246"/>
      <c r="AL166" s="244">
        <v>65397771.969999999</v>
      </c>
      <c r="AM166" s="244">
        <v>65226910.369999997</v>
      </c>
      <c r="AN166" s="246"/>
      <c r="AO166" s="244">
        <v>0</v>
      </c>
      <c r="AP166" s="244">
        <v>79428420.230000004</v>
      </c>
      <c r="AQ166" s="246"/>
      <c r="AR166" s="246"/>
      <c r="AS166" s="246"/>
      <c r="AT166" s="246"/>
    </row>
    <row r="167" spans="1:46" ht="112.5" x14ac:dyDescent="0.25">
      <c r="A167" s="248" t="s">
        <v>385</v>
      </c>
      <c r="B167" s="249" t="s">
        <v>386</v>
      </c>
      <c r="C167" s="60" t="s">
        <v>368</v>
      </c>
      <c r="D167" s="60" t="s">
        <v>369</v>
      </c>
      <c r="E167" s="60" t="s">
        <v>370</v>
      </c>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t="s">
        <v>322</v>
      </c>
      <c r="AD167" s="60" t="s">
        <v>371</v>
      </c>
      <c r="AE167" s="60" t="s">
        <v>324</v>
      </c>
      <c r="AF167" s="249" t="s">
        <v>361</v>
      </c>
      <c r="AG167" s="249" t="s">
        <v>74</v>
      </c>
      <c r="AH167" s="249" t="s">
        <v>74</v>
      </c>
      <c r="AI167" s="244">
        <v>0</v>
      </c>
      <c r="AJ167" s="244">
        <v>79428420.230000004</v>
      </c>
      <c r="AK167" s="246"/>
      <c r="AL167" s="244">
        <v>65397771.969999999</v>
      </c>
      <c r="AM167" s="244">
        <v>65226910.369999997</v>
      </c>
      <c r="AN167" s="246"/>
      <c r="AO167" s="244">
        <v>0</v>
      </c>
      <c r="AP167" s="244">
        <v>79428420.230000004</v>
      </c>
      <c r="AQ167" s="246"/>
      <c r="AR167" s="246"/>
      <c r="AS167" s="246"/>
      <c r="AT167" s="246"/>
    </row>
    <row r="168" spans="1:46" ht="112.5" x14ac:dyDescent="0.25">
      <c r="A168" s="248" t="s">
        <v>385</v>
      </c>
      <c r="B168" s="249" t="s">
        <v>386</v>
      </c>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t="s">
        <v>327</v>
      </c>
      <c r="AD168" s="60" t="s">
        <v>68</v>
      </c>
      <c r="AE168" s="60" t="s">
        <v>132</v>
      </c>
      <c r="AF168" s="249" t="s">
        <v>361</v>
      </c>
      <c r="AG168" s="249" t="s">
        <v>74</v>
      </c>
      <c r="AH168" s="249" t="s">
        <v>74</v>
      </c>
      <c r="AI168" s="244">
        <v>0</v>
      </c>
      <c r="AJ168" s="244">
        <v>79428420.230000004</v>
      </c>
      <c r="AK168" s="246"/>
      <c r="AL168" s="244">
        <v>65397771.969999999</v>
      </c>
      <c r="AM168" s="244">
        <v>65226910.369999997</v>
      </c>
      <c r="AN168" s="246"/>
      <c r="AO168" s="244">
        <v>0</v>
      </c>
      <c r="AP168" s="244">
        <v>79428420.230000004</v>
      </c>
      <c r="AQ168" s="246"/>
      <c r="AR168" s="246"/>
      <c r="AS168" s="246"/>
      <c r="AT168" s="246"/>
    </row>
    <row r="169" spans="1:46" ht="123.75" x14ac:dyDescent="0.25">
      <c r="A169" s="248" t="s">
        <v>385</v>
      </c>
      <c r="B169" s="249" t="s">
        <v>386</v>
      </c>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t="s">
        <v>331</v>
      </c>
      <c r="AD169" s="60" t="s">
        <v>68</v>
      </c>
      <c r="AE169" s="60" t="s">
        <v>332</v>
      </c>
      <c r="AF169" s="249" t="s">
        <v>361</v>
      </c>
      <c r="AG169" s="249" t="s">
        <v>74</v>
      </c>
      <c r="AH169" s="249" t="s">
        <v>74</v>
      </c>
      <c r="AI169" s="244">
        <v>0</v>
      </c>
      <c r="AJ169" s="244">
        <v>79428420.230000004</v>
      </c>
      <c r="AK169" s="247"/>
      <c r="AL169" s="244">
        <v>65397771.969999999</v>
      </c>
      <c r="AM169" s="244">
        <v>65226910.369999997</v>
      </c>
      <c r="AN169" s="246"/>
      <c r="AO169" s="244">
        <v>0</v>
      </c>
      <c r="AP169" s="244">
        <v>79428420.230000004</v>
      </c>
      <c r="AQ169" s="247"/>
      <c r="AR169" s="247"/>
      <c r="AS169" s="247"/>
      <c r="AT169" s="247"/>
    </row>
    <row r="170" spans="1:46" ht="135" x14ac:dyDescent="0.25">
      <c r="A170" s="253" t="s">
        <v>389</v>
      </c>
      <c r="B170" s="249" t="s">
        <v>390</v>
      </c>
      <c r="C170" s="60" t="s">
        <v>1029</v>
      </c>
      <c r="D170" s="60" t="s">
        <v>68</v>
      </c>
      <c r="E170" s="60" t="s">
        <v>96</v>
      </c>
      <c r="F170" s="60"/>
      <c r="G170" s="60"/>
      <c r="H170" s="60"/>
      <c r="I170" s="60"/>
      <c r="J170" s="60"/>
      <c r="K170" s="60"/>
      <c r="L170" s="60"/>
      <c r="M170" s="60"/>
      <c r="N170" s="60"/>
      <c r="O170" s="60"/>
      <c r="P170" s="60"/>
      <c r="Q170" s="60"/>
      <c r="R170" s="60"/>
      <c r="S170" s="60"/>
      <c r="T170" s="60"/>
      <c r="U170" s="60"/>
      <c r="V170" s="60"/>
      <c r="W170" s="60" t="s">
        <v>357</v>
      </c>
      <c r="X170" s="60" t="s">
        <v>358</v>
      </c>
      <c r="Y170" s="60" t="s">
        <v>359</v>
      </c>
      <c r="Z170" s="60" t="s">
        <v>285</v>
      </c>
      <c r="AA170" s="60" t="s">
        <v>68</v>
      </c>
      <c r="AB170" s="60" t="s">
        <v>69</v>
      </c>
      <c r="AC170" s="60" t="s">
        <v>70</v>
      </c>
      <c r="AD170" s="60" t="s">
        <v>391</v>
      </c>
      <c r="AE170" s="60" t="s">
        <v>72</v>
      </c>
      <c r="AF170" s="249" t="s">
        <v>361</v>
      </c>
      <c r="AG170" s="249" t="s">
        <v>74</v>
      </c>
      <c r="AH170" s="249" t="s">
        <v>74</v>
      </c>
      <c r="AI170" s="244">
        <v>122556323.67</v>
      </c>
      <c r="AJ170" s="244">
        <v>122553676.29000001</v>
      </c>
      <c r="AK170" s="245">
        <v>142960341.28</v>
      </c>
      <c r="AL170" s="244">
        <v>100990933.59</v>
      </c>
      <c r="AM170" s="244">
        <v>101846708.84999999</v>
      </c>
      <c r="AN170" s="246"/>
      <c r="AO170" s="244">
        <v>120950441.31</v>
      </c>
      <c r="AP170" s="244">
        <v>120949393.93000001</v>
      </c>
      <c r="AQ170" s="245">
        <f>142960341.28-Лист6!D30</f>
        <v>140340909.06999999</v>
      </c>
      <c r="AR170" s="245">
        <f>100990933.59-Лист6!E30</f>
        <v>100390933.59</v>
      </c>
      <c r="AS170" s="245">
        <f>101846708.85-Лист6!F30</f>
        <v>101446708.84999999</v>
      </c>
      <c r="AT170" s="245"/>
    </row>
    <row r="171" spans="1:46" ht="202.5" x14ac:dyDescent="0.25">
      <c r="A171" s="253" t="s">
        <v>389</v>
      </c>
      <c r="B171" s="249" t="s">
        <v>390</v>
      </c>
      <c r="C171" s="60" t="s">
        <v>392</v>
      </c>
      <c r="D171" s="60" t="s">
        <v>393</v>
      </c>
      <c r="E171" s="60" t="s">
        <v>394</v>
      </c>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14" t="s">
        <v>100</v>
      </c>
      <c r="AD171" s="60" t="s">
        <v>68</v>
      </c>
      <c r="AE171" s="60" t="s">
        <v>101</v>
      </c>
      <c r="AF171" s="249" t="s">
        <v>361</v>
      </c>
      <c r="AG171" s="249" t="s">
        <v>74</v>
      </c>
      <c r="AH171" s="249" t="s">
        <v>74</v>
      </c>
      <c r="AI171" s="244">
        <v>0</v>
      </c>
      <c r="AJ171" s="244">
        <v>122553676.29000001</v>
      </c>
      <c r="AK171" s="246"/>
      <c r="AL171" s="244">
        <v>100990933.59</v>
      </c>
      <c r="AM171" s="244">
        <v>101846708.84999999</v>
      </c>
      <c r="AN171" s="246"/>
      <c r="AO171" s="244">
        <v>0</v>
      </c>
      <c r="AP171" s="244">
        <v>120949393.93000001</v>
      </c>
      <c r="AQ171" s="246"/>
      <c r="AR171" s="246"/>
      <c r="AS171" s="246"/>
      <c r="AT171" s="246"/>
    </row>
    <row r="172" spans="1:46" ht="101.25" x14ac:dyDescent="0.25">
      <c r="A172" s="253" t="s">
        <v>389</v>
      </c>
      <c r="B172" s="249" t="s">
        <v>390</v>
      </c>
      <c r="C172" s="60" t="s">
        <v>64</v>
      </c>
      <c r="D172" s="60" t="s">
        <v>395</v>
      </c>
      <c r="E172" s="60" t="s">
        <v>66</v>
      </c>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t="s">
        <v>296</v>
      </c>
      <c r="AD172" s="60" t="s">
        <v>68</v>
      </c>
      <c r="AE172" s="60" t="s">
        <v>297</v>
      </c>
      <c r="AF172" s="249" t="s">
        <v>361</v>
      </c>
      <c r="AG172" s="249" t="s">
        <v>74</v>
      </c>
      <c r="AH172" s="249" t="s">
        <v>74</v>
      </c>
      <c r="AI172" s="244">
        <v>0</v>
      </c>
      <c r="AJ172" s="244">
        <v>122553676.29000001</v>
      </c>
      <c r="AK172" s="246"/>
      <c r="AL172" s="244">
        <v>100990933.59</v>
      </c>
      <c r="AM172" s="244">
        <v>101846708.84999999</v>
      </c>
      <c r="AN172" s="246"/>
      <c r="AO172" s="244">
        <v>0</v>
      </c>
      <c r="AP172" s="244">
        <v>120949393.93000001</v>
      </c>
      <c r="AQ172" s="246"/>
      <c r="AR172" s="246"/>
      <c r="AS172" s="246"/>
      <c r="AT172" s="246"/>
    </row>
    <row r="173" spans="1:46" ht="112.5" x14ac:dyDescent="0.25">
      <c r="A173" s="253" t="s">
        <v>389</v>
      </c>
      <c r="B173" s="249" t="s">
        <v>390</v>
      </c>
      <c r="C173" s="60" t="s">
        <v>396</v>
      </c>
      <c r="D173" s="60" t="s">
        <v>68</v>
      </c>
      <c r="E173" s="60" t="s">
        <v>397</v>
      </c>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t="s">
        <v>322</v>
      </c>
      <c r="AD173" s="60" t="s">
        <v>371</v>
      </c>
      <c r="AE173" s="60" t="s">
        <v>324</v>
      </c>
      <c r="AF173" s="249" t="s">
        <v>361</v>
      </c>
      <c r="AG173" s="249" t="s">
        <v>74</v>
      </c>
      <c r="AH173" s="249" t="s">
        <v>74</v>
      </c>
      <c r="AI173" s="244">
        <v>0</v>
      </c>
      <c r="AJ173" s="244">
        <v>122553676.29000001</v>
      </c>
      <c r="AK173" s="246"/>
      <c r="AL173" s="244">
        <v>100990933.59</v>
      </c>
      <c r="AM173" s="244">
        <v>101846708.84999999</v>
      </c>
      <c r="AN173" s="246"/>
      <c r="AO173" s="244">
        <v>0</v>
      </c>
      <c r="AP173" s="244">
        <v>120949393.93000001</v>
      </c>
      <c r="AQ173" s="246"/>
      <c r="AR173" s="246"/>
      <c r="AS173" s="246"/>
      <c r="AT173" s="246"/>
    </row>
    <row r="174" spans="1:46" ht="135" x14ac:dyDescent="0.25">
      <c r="A174" s="253" t="s">
        <v>389</v>
      </c>
      <c r="B174" s="249" t="s">
        <v>390</v>
      </c>
      <c r="C174" s="60" t="s">
        <v>121</v>
      </c>
      <c r="D174" s="60" t="s">
        <v>68</v>
      </c>
      <c r="E174" s="60" t="s">
        <v>122</v>
      </c>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t="s">
        <v>325</v>
      </c>
      <c r="AD174" s="60" t="s">
        <v>68</v>
      </c>
      <c r="AE174" s="60" t="s">
        <v>326</v>
      </c>
      <c r="AF174" s="249" t="s">
        <v>361</v>
      </c>
      <c r="AG174" s="249" t="s">
        <v>74</v>
      </c>
      <c r="AH174" s="249" t="s">
        <v>74</v>
      </c>
      <c r="AI174" s="244">
        <v>0</v>
      </c>
      <c r="AJ174" s="244">
        <v>122553676.29000001</v>
      </c>
      <c r="AK174" s="246"/>
      <c r="AL174" s="244">
        <v>100990933.59</v>
      </c>
      <c r="AM174" s="244">
        <v>101846708.84999999</v>
      </c>
      <c r="AN174" s="246"/>
      <c r="AO174" s="244">
        <v>0</v>
      </c>
      <c r="AP174" s="244">
        <v>120949393.93000001</v>
      </c>
      <c r="AQ174" s="246"/>
      <c r="AR174" s="246"/>
      <c r="AS174" s="246"/>
      <c r="AT174" s="246"/>
    </row>
    <row r="175" spans="1:46" ht="112.5" x14ac:dyDescent="0.25">
      <c r="A175" s="253" t="s">
        <v>389</v>
      </c>
      <c r="B175" s="249" t="s">
        <v>390</v>
      </c>
      <c r="C175" s="60" t="s">
        <v>368</v>
      </c>
      <c r="D175" s="60" t="s">
        <v>369</v>
      </c>
      <c r="E175" s="60" t="s">
        <v>370</v>
      </c>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t="s">
        <v>327</v>
      </c>
      <c r="AD175" s="60" t="s">
        <v>68</v>
      </c>
      <c r="AE175" s="60" t="s">
        <v>132</v>
      </c>
      <c r="AF175" s="249" t="s">
        <v>361</v>
      </c>
      <c r="AG175" s="249" t="s">
        <v>74</v>
      </c>
      <c r="AH175" s="249" t="s">
        <v>74</v>
      </c>
      <c r="AI175" s="244">
        <v>0</v>
      </c>
      <c r="AJ175" s="244">
        <v>122553676.29000001</v>
      </c>
      <c r="AK175" s="246"/>
      <c r="AL175" s="244">
        <v>100990933.59</v>
      </c>
      <c r="AM175" s="244">
        <v>101846708.84999999</v>
      </c>
      <c r="AN175" s="246"/>
      <c r="AO175" s="244">
        <v>0</v>
      </c>
      <c r="AP175" s="244">
        <v>120949393.93000001</v>
      </c>
      <c r="AQ175" s="246"/>
      <c r="AR175" s="246"/>
      <c r="AS175" s="246"/>
      <c r="AT175" s="246"/>
    </row>
    <row r="176" spans="1:46" ht="123.75" x14ac:dyDescent="0.25">
      <c r="A176" s="253" t="s">
        <v>389</v>
      </c>
      <c r="B176" s="249" t="s">
        <v>390</v>
      </c>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t="s">
        <v>331</v>
      </c>
      <c r="AD176" s="60" t="s">
        <v>68</v>
      </c>
      <c r="AE176" s="60" t="s">
        <v>332</v>
      </c>
      <c r="AF176" s="249" t="s">
        <v>361</v>
      </c>
      <c r="AG176" s="249" t="s">
        <v>74</v>
      </c>
      <c r="AH176" s="249" t="s">
        <v>74</v>
      </c>
      <c r="AI176" s="244">
        <v>0</v>
      </c>
      <c r="AJ176" s="244">
        <v>122553676.29000001</v>
      </c>
      <c r="AK176" s="247"/>
      <c r="AL176" s="244">
        <v>100990933.59</v>
      </c>
      <c r="AM176" s="244">
        <v>101846708.84999999</v>
      </c>
      <c r="AN176" s="247"/>
      <c r="AO176" s="244">
        <v>0</v>
      </c>
      <c r="AP176" s="244">
        <v>120949393.93000001</v>
      </c>
      <c r="AQ176" s="247"/>
      <c r="AR176" s="247"/>
      <c r="AS176" s="247"/>
      <c r="AT176" s="247"/>
    </row>
    <row r="177" spans="1:46" ht="146.25" x14ac:dyDescent="0.25">
      <c r="A177" s="248" t="s">
        <v>398</v>
      </c>
      <c r="B177" s="249" t="s">
        <v>399</v>
      </c>
      <c r="C177" s="60" t="s">
        <v>1029</v>
      </c>
      <c r="D177" s="60" t="s">
        <v>68</v>
      </c>
      <c r="E177" s="60" t="s">
        <v>96</v>
      </c>
      <c r="F177" s="60"/>
      <c r="G177" s="60"/>
      <c r="H177" s="60"/>
      <c r="I177" s="60"/>
      <c r="J177" s="60"/>
      <c r="K177" s="60"/>
      <c r="L177" s="60"/>
      <c r="M177" s="60"/>
      <c r="N177" s="60"/>
      <c r="O177" s="60"/>
      <c r="P177" s="60"/>
      <c r="Q177" s="60"/>
      <c r="R177" s="60"/>
      <c r="S177" s="60"/>
      <c r="T177" s="60"/>
      <c r="U177" s="60"/>
      <c r="V177" s="60"/>
      <c r="W177" s="60" t="s">
        <v>89</v>
      </c>
      <c r="X177" s="60" t="s">
        <v>90</v>
      </c>
      <c r="Y177" s="60" t="s">
        <v>91</v>
      </c>
      <c r="Z177" s="60" t="s">
        <v>281</v>
      </c>
      <c r="AA177" s="60" t="s">
        <v>68</v>
      </c>
      <c r="AB177" s="60" t="s">
        <v>69</v>
      </c>
      <c r="AC177" s="60" t="s">
        <v>70</v>
      </c>
      <c r="AD177" s="60" t="s">
        <v>400</v>
      </c>
      <c r="AE177" s="60" t="s">
        <v>72</v>
      </c>
      <c r="AF177" s="249" t="s">
        <v>401</v>
      </c>
      <c r="AG177" s="249" t="s">
        <v>74</v>
      </c>
      <c r="AH177" s="249" t="s">
        <v>74</v>
      </c>
      <c r="AI177" s="244">
        <v>651696755.55999994</v>
      </c>
      <c r="AJ177" s="244">
        <v>643615984.74000001</v>
      </c>
      <c r="AK177" s="245">
        <v>1163074439.0999999</v>
      </c>
      <c r="AL177" s="244">
        <v>992108848.25</v>
      </c>
      <c r="AM177" s="244">
        <v>978263350.97000003</v>
      </c>
      <c r="AN177" s="245"/>
      <c r="AO177" s="244">
        <v>402467271.24000001</v>
      </c>
      <c r="AP177" s="244">
        <v>395860921.19999999</v>
      </c>
      <c r="AQ177" s="245">
        <f>1163074439.1-Лист6!D32</f>
        <v>1100246825.78</v>
      </c>
      <c r="AR177" s="245">
        <f>992108848.25-Лист6!E32</f>
        <v>973899336.67999995</v>
      </c>
      <c r="AS177" s="245">
        <f>978263350.97-Лист6!F32</f>
        <v>973062964.67000008</v>
      </c>
      <c r="AT177" s="245"/>
    </row>
    <row r="178" spans="1:46" ht="202.5" x14ac:dyDescent="0.25">
      <c r="A178" s="248" t="s">
        <v>398</v>
      </c>
      <c r="B178" s="249" t="s">
        <v>399</v>
      </c>
      <c r="C178" s="60" t="s">
        <v>102</v>
      </c>
      <c r="D178" s="60" t="s">
        <v>103</v>
      </c>
      <c r="E178" s="60" t="s">
        <v>104</v>
      </c>
      <c r="F178" s="60"/>
      <c r="G178" s="60"/>
      <c r="H178" s="60"/>
      <c r="I178" s="60"/>
      <c r="J178" s="60"/>
      <c r="K178" s="60"/>
      <c r="L178" s="60"/>
      <c r="M178" s="60"/>
      <c r="N178" s="60"/>
      <c r="O178" s="60"/>
      <c r="P178" s="60"/>
      <c r="Q178" s="60"/>
      <c r="R178" s="60"/>
      <c r="S178" s="60"/>
      <c r="T178" s="60"/>
      <c r="U178" s="60"/>
      <c r="V178" s="60"/>
      <c r="W178" s="60"/>
      <c r="X178" s="60"/>
      <c r="Y178" s="60"/>
      <c r="Z178" s="60" t="s">
        <v>67</v>
      </c>
      <c r="AA178" s="60" t="s">
        <v>68</v>
      </c>
      <c r="AB178" s="60" t="s">
        <v>69</v>
      </c>
      <c r="AC178" s="14" t="s">
        <v>100</v>
      </c>
      <c r="AD178" s="60" t="s">
        <v>68</v>
      </c>
      <c r="AE178" s="60" t="s">
        <v>101</v>
      </c>
      <c r="AF178" s="249" t="s">
        <v>401</v>
      </c>
      <c r="AG178" s="249" t="s">
        <v>74</v>
      </c>
      <c r="AH178" s="249" t="s">
        <v>74</v>
      </c>
      <c r="AI178" s="244">
        <v>0</v>
      </c>
      <c r="AJ178" s="244">
        <v>643615984.74000001</v>
      </c>
      <c r="AK178" s="246"/>
      <c r="AL178" s="244">
        <v>992108848.25</v>
      </c>
      <c r="AM178" s="244">
        <v>978263350.97000003</v>
      </c>
      <c r="AN178" s="246"/>
      <c r="AO178" s="244">
        <v>0</v>
      </c>
      <c r="AP178" s="244">
        <v>395860921.19999999</v>
      </c>
      <c r="AQ178" s="246"/>
      <c r="AR178" s="246"/>
      <c r="AS178" s="246"/>
      <c r="AT178" s="246"/>
    </row>
    <row r="179" spans="1:46" ht="337.5" x14ac:dyDescent="0.25">
      <c r="A179" s="248" t="s">
        <v>398</v>
      </c>
      <c r="B179" s="249" t="s">
        <v>399</v>
      </c>
      <c r="C179" s="60" t="s">
        <v>402</v>
      </c>
      <c r="D179" s="60" t="s">
        <v>403</v>
      </c>
      <c r="E179" s="60" t="s">
        <v>404</v>
      </c>
      <c r="F179" s="60"/>
      <c r="G179" s="60"/>
      <c r="H179" s="60"/>
      <c r="I179" s="60"/>
      <c r="J179" s="60"/>
      <c r="K179" s="60"/>
      <c r="L179" s="60"/>
      <c r="M179" s="60"/>
      <c r="N179" s="60"/>
      <c r="O179" s="60"/>
      <c r="P179" s="60"/>
      <c r="Q179" s="60"/>
      <c r="R179" s="60"/>
      <c r="S179" s="60"/>
      <c r="T179" s="60"/>
      <c r="U179" s="60"/>
      <c r="V179" s="60"/>
      <c r="W179" s="60"/>
      <c r="X179" s="60"/>
      <c r="Y179" s="60"/>
      <c r="Z179" s="14" t="s">
        <v>92</v>
      </c>
      <c r="AA179" s="60" t="s">
        <v>68</v>
      </c>
      <c r="AB179" s="60" t="s">
        <v>80</v>
      </c>
      <c r="AC179" s="14" t="s">
        <v>105</v>
      </c>
      <c r="AD179" s="60" t="s">
        <v>68</v>
      </c>
      <c r="AE179" s="60" t="s">
        <v>106</v>
      </c>
      <c r="AF179" s="249" t="s">
        <v>401</v>
      </c>
      <c r="AG179" s="249" t="s">
        <v>74</v>
      </c>
      <c r="AH179" s="249" t="s">
        <v>74</v>
      </c>
      <c r="AI179" s="244">
        <v>0</v>
      </c>
      <c r="AJ179" s="244">
        <v>643615984.74000001</v>
      </c>
      <c r="AK179" s="246"/>
      <c r="AL179" s="244">
        <v>992108848.25</v>
      </c>
      <c r="AM179" s="244">
        <v>978263350.97000003</v>
      </c>
      <c r="AN179" s="246"/>
      <c r="AO179" s="244">
        <v>0</v>
      </c>
      <c r="AP179" s="244">
        <v>395860921.19999999</v>
      </c>
      <c r="AQ179" s="246"/>
      <c r="AR179" s="246"/>
      <c r="AS179" s="246"/>
      <c r="AT179" s="246"/>
    </row>
    <row r="180" spans="1:46" ht="135" x14ac:dyDescent="0.25">
      <c r="A180" s="248" t="s">
        <v>398</v>
      </c>
      <c r="B180" s="249" t="s">
        <v>399</v>
      </c>
      <c r="C180" s="60" t="s">
        <v>289</v>
      </c>
      <c r="D180" s="60" t="s">
        <v>68</v>
      </c>
      <c r="E180" s="60" t="s">
        <v>290</v>
      </c>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t="s">
        <v>109</v>
      </c>
      <c r="AD180" s="60" t="s">
        <v>405</v>
      </c>
      <c r="AE180" s="60" t="s">
        <v>111</v>
      </c>
      <c r="AF180" s="249" t="s">
        <v>401</v>
      </c>
      <c r="AG180" s="249" t="s">
        <v>74</v>
      </c>
      <c r="AH180" s="249" t="s">
        <v>74</v>
      </c>
      <c r="AI180" s="244">
        <v>0</v>
      </c>
      <c r="AJ180" s="244">
        <v>643615984.74000001</v>
      </c>
      <c r="AK180" s="246"/>
      <c r="AL180" s="244">
        <v>992108848.25</v>
      </c>
      <c r="AM180" s="244">
        <v>978263350.97000003</v>
      </c>
      <c r="AN180" s="246"/>
      <c r="AO180" s="244">
        <v>0</v>
      </c>
      <c r="AP180" s="244">
        <v>395860921.19999999</v>
      </c>
      <c r="AQ180" s="246"/>
      <c r="AR180" s="246"/>
      <c r="AS180" s="246"/>
      <c r="AT180" s="246"/>
    </row>
    <row r="181" spans="1:46" ht="213.75" x14ac:dyDescent="0.25">
      <c r="A181" s="248" t="s">
        <v>398</v>
      </c>
      <c r="B181" s="249" t="s">
        <v>399</v>
      </c>
      <c r="C181" s="60" t="s">
        <v>64</v>
      </c>
      <c r="D181" s="60" t="s">
        <v>406</v>
      </c>
      <c r="E181" s="60" t="s">
        <v>66</v>
      </c>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14" t="s">
        <v>118</v>
      </c>
      <c r="AD181" s="60" t="s">
        <v>407</v>
      </c>
      <c r="AE181" s="60" t="s">
        <v>120</v>
      </c>
      <c r="AF181" s="249" t="s">
        <v>401</v>
      </c>
      <c r="AG181" s="249" t="s">
        <v>74</v>
      </c>
      <c r="AH181" s="249" t="s">
        <v>74</v>
      </c>
      <c r="AI181" s="244">
        <v>0</v>
      </c>
      <c r="AJ181" s="244">
        <v>643615984.74000001</v>
      </c>
      <c r="AK181" s="246"/>
      <c r="AL181" s="244">
        <v>992108848.25</v>
      </c>
      <c r="AM181" s="244">
        <v>978263350.97000003</v>
      </c>
      <c r="AN181" s="246"/>
      <c r="AO181" s="244">
        <v>0</v>
      </c>
      <c r="AP181" s="244">
        <v>395860921.19999999</v>
      </c>
      <c r="AQ181" s="246"/>
      <c r="AR181" s="246"/>
      <c r="AS181" s="246"/>
      <c r="AT181" s="246"/>
    </row>
    <row r="182" spans="1:46" ht="135" x14ac:dyDescent="0.25">
      <c r="A182" s="248" t="s">
        <v>398</v>
      </c>
      <c r="B182" s="249" t="s">
        <v>399</v>
      </c>
      <c r="C182" s="60" t="s">
        <v>121</v>
      </c>
      <c r="D182" s="60" t="s">
        <v>68</v>
      </c>
      <c r="E182" s="60" t="s">
        <v>122</v>
      </c>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t="s">
        <v>296</v>
      </c>
      <c r="AD182" s="60" t="s">
        <v>68</v>
      </c>
      <c r="AE182" s="60" t="s">
        <v>297</v>
      </c>
      <c r="AF182" s="249" t="s">
        <v>401</v>
      </c>
      <c r="AG182" s="249" t="s">
        <v>74</v>
      </c>
      <c r="AH182" s="249" t="s">
        <v>74</v>
      </c>
      <c r="AI182" s="244">
        <v>0</v>
      </c>
      <c r="AJ182" s="244">
        <v>643615984.74000001</v>
      </c>
      <c r="AK182" s="246"/>
      <c r="AL182" s="244">
        <v>992108848.25</v>
      </c>
      <c r="AM182" s="244">
        <v>978263350.97000003</v>
      </c>
      <c r="AN182" s="246"/>
      <c r="AO182" s="244">
        <v>0</v>
      </c>
      <c r="AP182" s="244">
        <v>395860921.19999999</v>
      </c>
      <c r="AQ182" s="246"/>
      <c r="AR182" s="246"/>
      <c r="AS182" s="246"/>
      <c r="AT182" s="246"/>
    </row>
    <row r="183" spans="1:46" ht="168.75" x14ac:dyDescent="0.25">
      <c r="A183" s="248" t="s">
        <v>398</v>
      </c>
      <c r="B183" s="249" t="s">
        <v>399</v>
      </c>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t="s">
        <v>300</v>
      </c>
      <c r="AD183" s="60" t="s">
        <v>68</v>
      </c>
      <c r="AE183" s="60" t="s">
        <v>301</v>
      </c>
      <c r="AF183" s="249" t="s">
        <v>401</v>
      </c>
      <c r="AG183" s="249" t="s">
        <v>74</v>
      </c>
      <c r="AH183" s="249" t="s">
        <v>74</v>
      </c>
      <c r="AI183" s="244">
        <v>0</v>
      </c>
      <c r="AJ183" s="244">
        <v>643615984.74000001</v>
      </c>
      <c r="AK183" s="246"/>
      <c r="AL183" s="244">
        <v>992108848.25</v>
      </c>
      <c r="AM183" s="244">
        <v>978263350.97000003</v>
      </c>
      <c r="AN183" s="246"/>
      <c r="AO183" s="244">
        <v>0</v>
      </c>
      <c r="AP183" s="244">
        <v>395860921.19999999</v>
      </c>
      <c r="AQ183" s="246"/>
      <c r="AR183" s="246"/>
      <c r="AS183" s="246"/>
      <c r="AT183" s="246"/>
    </row>
    <row r="184" spans="1:46" ht="168.75" x14ac:dyDescent="0.25">
      <c r="A184" s="248" t="s">
        <v>398</v>
      </c>
      <c r="B184" s="249" t="s">
        <v>399</v>
      </c>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t="s">
        <v>123</v>
      </c>
      <c r="AD184" s="60" t="s">
        <v>407</v>
      </c>
      <c r="AE184" s="60" t="s">
        <v>124</v>
      </c>
      <c r="AF184" s="249" t="s">
        <v>401</v>
      </c>
      <c r="AG184" s="249" t="s">
        <v>74</v>
      </c>
      <c r="AH184" s="249" t="s">
        <v>74</v>
      </c>
      <c r="AI184" s="244">
        <v>0</v>
      </c>
      <c r="AJ184" s="244">
        <v>643615984.74000001</v>
      </c>
      <c r="AK184" s="246"/>
      <c r="AL184" s="244">
        <v>992108848.25</v>
      </c>
      <c r="AM184" s="244">
        <v>978263350.97000003</v>
      </c>
      <c r="AN184" s="246"/>
      <c r="AO184" s="244">
        <v>0</v>
      </c>
      <c r="AP184" s="244">
        <v>395860921.19999999</v>
      </c>
      <c r="AQ184" s="246"/>
      <c r="AR184" s="246"/>
      <c r="AS184" s="246"/>
      <c r="AT184" s="246"/>
    </row>
    <row r="185" spans="1:46" ht="202.5" x14ac:dyDescent="0.25">
      <c r="A185" s="248" t="s">
        <v>398</v>
      </c>
      <c r="B185" s="249" t="s">
        <v>399</v>
      </c>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14" t="s">
        <v>127</v>
      </c>
      <c r="AD185" s="60" t="s">
        <v>68</v>
      </c>
      <c r="AE185" s="60" t="s">
        <v>128</v>
      </c>
      <c r="AF185" s="249" t="s">
        <v>401</v>
      </c>
      <c r="AG185" s="249" t="s">
        <v>74</v>
      </c>
      <c r="AH185" s="249" t="s">
        <v>74</v>
      </c>
      <c r="AI185" s="244">
        <v>0</v>
      </c>
      <c r="AJ185" s="244">
        <v>643615984.74000001</v>
      </c>
      <c r="AK185" s="246"/>
      <c r="AL185" s="244">
        <v>992108848.25</v>
      </c>
      <c r="AM185" s="244">
        <v>978263350.97000003</v>
      </c>
      <c r="AN185" s="246"/>
      <c r="AO185" s="244">
        <v>0</v>
      </c>
      <c r="AP185" s="244">
        <v>395860921.19999999</v>
      </c>
      <c r="AQ185" s="246"/>
      <c r="AR185" s="246"/>
      <c r="AS185" s="246"/>
      <c r="AT185" s="246"/>
    </row>
    <row r="186" spans="1:46" ht="270" x14ac:dyDescent="0.25">
      <c r="A186" s="248" t="s">
        <v>398</v>
      </c>
      <c r="B186" s="249" t="s">
        <v>399</v>
      </c>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14" t="s">
        <v>129</v>
      </c>
      <c r="AD186" s="60" t="s">
        <v>68</v>
      </c>
      <c r="AE186" s="60" t="s">
        <v>130</v>
      </c>
      <c r="AF186" s="249" t="s">
        <v>401</v>
      </c>
      <c r="AG186" s="249" t="s">
        <v>74</v>
      </c>
      <c r="AH186" s="249" t="s">
        <v>74</v>
      </c>
      <c r="AI186" s="244">
        <v>0</v>
      </c>
      <c r="AJ186" s="244">
        <v>643615984.74000001</v>
      </c>
      <c r="AK186" s="246"/>
      <c r="AL186" s="244">
        <v>992108848.25</v>
      </c>
      <c r="AM186" s="244">
        <v>978263350.97000003</v>
      </c>
      <c r="AN186" s="246"/>
      <c r="AO186" s="244">
        <v>0</v>
      </c>
      <c r="AP186" s="244">
        <v>395860921.19999999</v>
      </c>
      <c r="AQ186" s="246"/>
      <c r="AR186" s="246"/>
      <c r="AS186" s="246"/>
      <c r="AT186" s="246"/>
    </row>
    <row r="187" spans="1:46" ht="78.75" x14ac:dyDescent="0.25">
      <c r="A187" s="248" t="s">
        <v>398</v>
      </c>
      <c r="B187" s="249" t="s">
        <v>399</v>
      </c>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t="s">
        <v>312</v>
      </c>
      <c r="AD187" s="60" t="s">
        <v>68</v>
      </c>
      <c r="AE187" s="60" t="s">
        <v>313</v>
      </c>
      <c r="AF187" s="249" t="s">
        <v>401</v>
      </c>
      <c r="AG187" s="249" t="s">
        <v>74</v>
      </c>
      <c r="AH187" s="249" t="s">
        <v>74</v>
      </c>
      <c r="AI187" s="244">
        <v>0</v>
      </c>
      <c r="AJ187" s="244">
        <v>643615984.74000001</v>
      </c>
      <c r="AK187" s="246"/>
      <c r="AL187" s="244">
        <v>992108848.25</v>
      </c>
      <c r="AM187" s="244">
        <v>978263350.97000003</v>
      </c>
      <c r="AN187" s="246"/>
      <c r="AO187" s="244">
        <v>0</v>
      </c>
      <c r="AP187" s="244">
        <v>395860921.19999999</v>
      </c>
      <c r="AQ187" s="246"/>
      <c r="AR187" s="246"/>
      <c r="AS187" s="246"/>
      <c r="AT187" s="246"/>
    </row>
    <row r="188" spans="1:46" ht="202.5" x14ac:dyDescent="0.25">
      <c r="A188" s="248" t="s">
        <v>398</v>
      </c>
      <c r="B188" s="249" t="s">
        <v>399</v>
      </c>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14" t="s">
        <v>408</v>
      </c>
      <c r="AD188" s="60" t="s">
        <v>68</v>
      </c>
      <c r="AE188" s="60" t="s">
        <v>297</v>
      </c>
      <c r="AF188" s="249" t="s">
        <v>401</v>
      </c>
      <c r="AG188" s="249" t="s">
        <v>74</v>
      </c>
      <c r="AH188" s="249" t="s">
        <v>74</v>
      </c>
      <c r="AI188" s="244">
        <v>0</v>
      </c>
      <c r="AJ188" s="244">
        <v>643615984.74000001</v>
      </c>
      <c r="AK188" s="246"/>
      <c r="AL188" s="244">
        <v>992108848.25</v>
      </c>
      <c r="AM188" s="244">
        <v>978263350.97000003</v>
      </c>
      <c r="AN188" s="246"/>
      <c r="AO188" s="244">
        <v>0</v>
      </c>
      <c r="AP188" s="244">
        <v>395860921.19999999</v>
      </c>
      <c r="AQ188" s="246"/>
      <c r="AR188" s="246"/>
      <c r="AS188" s="246"/>
      <c r="AT188" s="246"/>
    </row>
    <row r="189" spans="1:46" ht="112.5" x14ac:dyDescent="0.25">
      <c r="A189" s="248" t="s">
        <v>398</v>
      </c>
      <c r="B189" s="249" t="s">
        <v>399</v>
      </c>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t="s">
        <v>322</v>
      </c>
      <c r="AD189" s="60" t="s">
        <v>371</v>
      </c>
      <c r="AE189" s="60" t="s">
        <v>324</v>
      </c>
      <c r="AF189" s="249" t="s">
        <v>401</v>
      </c>
      <c r="AG189" s="249" t="s">
        <v>74</v>
      </c>
      <c r="AH189" s="249" t="s">
        <v>74</v>
      </c>
      <c r="AI189" s="244">
        <v>0</v>
      </c>
      <c r="AJ189" s="244">
        <v>643615984.74000001</v>
      </c>
      <c r="AK189" s="246"/>
      <c r="AL189" s="244">
        <v>992108848.25</v>
      </c>
      <c r="AM189" s="244">
        <v>978263350.97000003</v>
      </c>
      <c r="AN189" s="246"/>
      <c r="AO189" s="244">
        <v>0</v>
      </c>
      <c r="AP189" s="244">
        <v>395860921.19999999</v>
      </c>
      <c r="AQ189" s="246"/>
      <c r="AR189" s="246"/>
      <c r="AS189" s="246"/>
      <c r="AT189" s="246"/>
    </row>
    <row r="190" spans="1:46" ht="112.5" x14ac:dyDescent="0.25">
      <c r="A190" s="248" t="s">
        <v>398</v>
      </c>
      <c r="B190" s="249" t="s">
        <v>399</v>
      </c>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t="s">
        <v>325</v>
      </c>
      <c r="AD190" s="60" t="s">
        <v>68</v>
      </c>
      <c r="AE190" s="60" t="s">
        <v>326</v>
      </c>
      <c r="AF190" s="249" t="s">
        <v>401</v>
      </c>
      <c r="AG190" s="249" t="s">
        <v>74</v>
      </c>
      <c r="AH190" s="249" t="s">
        <v>74</v>
      </c>
      <c r="AI190" s="244">
        <v>0</v>
      </c>
      <c r="AJ190" s="244">
        <v>643615984.74000001</v>
      </c>
      <c r="AK190" s="246"/>
      <c r="AL190" s="244">
        <v>992108848.25</v>
      </c>
      <c r="AM190" s="244">
        <v>978263350.97000003</v>
      </c>
      <c r="AN190" s="246"/>
      <c r="AO190" s="244">
        <v>0</v>
      </c>
      <c r="AP190" s="244">
        <v>395860921.19999999</v>
      </c>
      <c r="AQ190" s="246"/>
      <c r="AR190" s="246"/>
      <c r="AS190" s="246"/>
      <c r="AT190" s="246"/>
    </row>
    <row r="191" spans="1:46" ht="135" x14ac:dyDescent="0.25">
      <c r="A191" s="248" t="s">
        <v>398</v>
      </c>
      <c r="B191" s="249" t="s">
        <v>399</v>
      </c>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t="s">
        <v>131</v>
      </c>
      <c r="AD191" s="60" t="s">
        <v>68</v>
      </c>
      <c r="AE191" s="60" t="s">
        <v>132</v>
      </c>
      <c r="AF191" s="249" t="s">
        <v>401</v>
      </c>
      <c r="AG191" s="249" t="s">
        <v>74</v>
      </c>
      <c r="AH191" s="249" t="s">
        <v>74</v>
      </c>
      <c r="AI191" s="244">
        <v>0</v>
      </c>
      <c r="AJ191" s="244">
        <v>643615984.74000001</v>
      </c>
      <c r="AK191" s="246"/>
      <c r="AL191" s="244">
        <v>992108848.25</v>
      </c>
      <c r="AM191" s="244">
        <v>978263350.97000003</v>
      </c>
      <c r="AN191" s="246"/>
      <c r="AO191" s="244">
        <v>0</v>
      </c>
      <c r="AP191" s="244">
        <v>395860921.19999999</v>
      </c>
      <c r="AQ191" s="246"/>
      <c r="AR191" s="246"/>
      <c r="AS191" s="246"/>
      <c r="AT191" s="246"/>
    </row>
    <row r="192" spans="1:46" ht="123.75" x14ac:dyDescent="0.25">
      <c r="A192" s="248" t="s">
        <v>398</v>
      </c>
      <c r="B192" s="249" t="s">
        <v>399</v>
      </c>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t="s">
        <v>330</v>
      </c>
      <c r="AD192" s="60" t="s">
        <v>68</v>
      </c>
      <c r="AE192" s="60" t="s">
        <v>132</v>
      </c>
      <c r="AF192" s="249" t="s">
        <v>401</v>
      </c>
      <c r="AG192" s="249" t="s">
        <v>74</v>
      </c>
      <c r="AH192" s="249" t="s">
        <v>74</v>
      </c>
      <c r="AI192" s="244">
        <v>0</v>
      </c>
      <c r="AJ192" s="244">
        <v>643615984.74000001</v>
      </c>
      <c r="AK192" s="246"/>
      <c r="AL192" s="244">
        <v>992108848.25</v>
      </c>
      <c r="AM192" s="244">
        <v>978263350.97000003</v>
      </c>
      <c r="AN192" s="246"/>
      <c r="AO192" s="244">
        <v>0</v>
      </c>
      <c r="AP192" s="244">
        <v>395860921.19999999</v>
      </c>
      <c r="AQ192" s="246"/>
      <c r="AR192" s="246"/>
      <c r="AS192" s="246"/>
      <c r="AT192" s="246"/>
    </row>
    <row r="193" spans="1:46" ht="123.75" x14ac:dyDescent="0.25">
      <c r="A193" s="248" t="s">
        <v>398</v>
      </c>
      <c r="B193" s="249" t="s">
        <v>399</v>
      </c>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t="s">
        <v>331</v>
      </c>
      <c r="AD193" s="60" t="s">
        <v>68</v>
      </c>
      <c r="AE193" s="60" t="s">
        <v>332</v>
      </c>
      <c r="AF193" s="249" t="s">
        <v>401</v>
      </c>
      <c r="AG193" s="249" t="s">
        <v>74</v>
      </c>
      <c r="AH193" s="249" t="s">
        <v>74</v>
      </c>
      <c r="AI193" s="244">
        <v>0</v>
      </c>
      <c r="AJ193" s="244">
        <v>643615984.74000001</v>
      </c>
      <c r="AK193" s="247"/>
      <c r="AL193" s="244">
        <v>992108848.25</v>
      </c>
      <c r="AM193" s="244">
        <v>978263350.97000003</v>
      </c>
      <c r="AN193" s="247"/>
      <c r="AO193" s="244">
        <v>0</v>
      </c>
      <c r="AP193" s="244">
        <v>395860921.19999999</v>
      </c>
      <c r="AQ193" s="247"/>
      <c r="AR193" s="247"/>
      <c r="AS193" s="247"/>
      <c r="AT193" s="247"/>
    </row>
    <row r="194" spans="1:46" ht="135" x14ac:dyDescent="0.25">
      <c r="A194" s="248" t="s">
        <v>409</v>
      </c>
      <c r="B194" s="249" t="s">
        <v>410</v>
      </c>
      <c r="C194" s="60" t="s">
        <v>64</v>
      </c>
      <c r="D194" s="60" t="s">
        <v>411</v>
      </c>
      <c r="E194" s="60" t="s">
        <v>66</v>
      </c>
      <c r="F194" s="60"/>
      <c r="G194" s="60"/>
      <c r="H194" s="60"/>
      <c r="I194" s="60"/>
      <c r="J194" s="60"/>
      <c r="K194" s="60"/>
      <c r="L194" s="60"/>
      <c r="M194" s="60"/>
      <c r="N194" s="60"/>
      <c r="O194" s="60"/>
      <c r="P194" s="60"/>
      <c r="Q194" s="60"/>
      <c r="R194" s="60"/>
      <c r="S194" s="60"/>
      <c r="T194" s="60"/>
      <c r="U194" s="60"/>
      <c r="V194" s="60"/>
      <c r="W194" s="60" t="s">
        <v>357</v>
      </c>
      <c r="X194" s="60" t="s">
        <v>358</v>
      </c>
      <c r="Y194" s="60" t="s">
        <v>359</v>
      </c>
      <c r="Z194" s="60"/>
      <c r="AA194" s="60"/>
      <c r="AB194" s="60"/>
      <c r="AC194" s="60" t="s">
        <v>70</v>
      </c>
      <c r="AD194" s="60" t="s">
        <v>412</v>
      </c>
      <c r="AE194" s="60" t="s">
        <v>72</v>
      </c>
      <c r="AF194" s="249" t="s">
        <v>349</v>
      </c>
      <c r="AG194" s="249" t="s">
        <v>74</v>
      </c>
      <c r="AH194" s="249" t="s">
        <v>74</v>
      </c>
      <c r="AI194" s="244">
        <v>99880132.400000006</v>
      </c>
      <c r="AJ194" s="244">
        <v>94475403.5</v>
      </c>
      <c r="AK194" s="245">
        <v>41526624.509999998</v>
      </c>
      <c r="AL194" s="244">
        <v>27844613.489999998</v>
      </c>
      <c r="AM194" s="244">
        <v>27444613.489999998</v>
      </c>
      <c r="AN194" s="245"/>
      <c r="AO194" s="244">
        <v>26478434.27</v>
      </c>
      <c r="AP194" s="244">
        <v>24068783</v>
      </c>
      <c r="AQ194" s="245">
        <f>41526624.51-Лист6!D36</f>
        <v>22784106.469999999</v>
      </c>
      <c r="AR194" s="245">
        <f>27844613.49-Лист6!E36</f>
        <v>26444613.489999998</v>
      </c>
      <c r="AS194" s="245">
        <f>27444613.49-Лист6!F36</f>
        <v>26444613.489999998</v>
      </c>
      <c r="AT194" s="245"/>
    </row>
    <row r="195" spans="1:46" ht="146.25" x14ac:dyDescent="0.25">
      <c r="A195" s="248" t="s">
        <v>409</v>
      </c>
      <c r="B195" s="249" t="s">
        <v>410</v>
      </c>
      <c r="C195" s="60" t="s">
        <v>368</v>
      </c>
      <c r="D195" s="60" t="s">
        <v>413</v>
      </c>
      <c r="E195" s="60" t="s">
        <v>370</v>
      </c>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t="s">
        <v>414</v>
      </c>
      <c r="AD195" s="60" t="s">
        <v>68</v>
      </c>
      <c r="AE195" s="60" t="s">
        <v>415</v>
      </c>
      <c r="AF195" s="249" t="s">
        <v>349</v>
      </c>
      <c r="AG195" s="249" t="s">
        <v>74</v>
      </c>
      <c r="AH195" s="249" t="s">
        <v>74</v>
      </c>
      <c r="AI195" s="244">
        <v>0</v>
      </c>
      <c r="AJ195" s="244">
        <v>94475403.5</v>
      </c>
      <c r="AK195" s="246"/>
      <c r="AL195" s="244">
        <v>27844613.489999998</v>
      </c>
      <c r="AM195" s="244">
        <v>27444613.489999998</v>
      </c>
      <c r="AN195" s="246"/>
      <c r="AO195" s="244">
        <v>0</v>
      </c>
      <c r="AP195" s="244">
        <v>24068783</v>
      </c>
      <c r="AQ195" s="246"/>
      <c r="AR195" s="246"/>
      <c r="AS195" s="246"/>
      <c r="AT195" s="246"/>
    </row>
    <row r="196" spans="1:46" ht="112.5" x14ac:dyDescent="0.25">
      <c r="A196" s="248" t="s">
        <v>409</v>
      </c>
      <c r="B196" s="249" t="s">
        <v>410</v>
      </c>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t="s">
        <v>416</v>
      </c>
      <c r="AD196" s="60" t="s">
        <v>68</v>
      </c>
      <c r="AE196" s="60" t="s">
        <v>132</v>
      </c>
      <c r="AF196" s="249" t="s">
        <v>349</v>
      </c>
      <c r="AG196" s="249" t="s">
        <v>74</v>
      </c>
      <c r="AH196" s="249" t="s">
        <v>74</v>
      </c>
      <c r="AI196" s="244">
        <v>0</v>
      </c>
      <c r="AJ196" s="244">
        <v>94475403.5</v>
      </c>
      <c r="AK196" s="246"/>
      <c r="AL196" s="244">
        <v>27844613.489999998</v>
      </c>
      <c r="AM196" s="244">
        <v>27444613.489999998</v>
      </c>
      <c r="AN196" s="246"/>
      <c r="AO196" s="244">
        <v>0</v>
      </c>
      <c r="AP196" s="244">
        <v>24068783</v>
      </c>
      <c r="AQ196" s="246"/>
      <c r="AR196" s="246"/>
      <c r="AS196" s="246"/>
      <c r="AT196" s="246"/>
    </row>
    <row r="197" spans="1:46" ht="146.25" x14ac:dyDescent="0.25">
      <c r="A197" s="248" t="s">
        <v>409</v>
      </c>
      <c r="B197" s="249" t="s">
        <v>410</v>
      </c>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t="s">
        <v>417</v>
      </c>
      <c r="AD197" s="60" t="s">
        <v>68</v>
      </c>
      <c r="AE197" s="60" t="s">
        <v>69</v>
      </c>
      <c r="AF197" s="249" t="s">
        <v>349</v>
      </c>
      <c r="AG197" s="249" t="s">
        <v>74</v>
      </c>
      <c r="AH197" s="249" t="s">
        <v>74</v>
      </c>
      <c r="AI197" s="244">
        <v>0</v>
      </c>
      <c r="AJ197" s="244">
        <v>94475403.5</v>
      </c>
      <c r="AK197" s="246"/>
      <c r="AL197" s="244">
        <v>27844613.489999998</v>
      </c>
      <c r="AM197" s="244">
        <v>27444613.489999998</v>
      </c>
      <c r="AN197" s="246"/>
      <c r="AO197" s="244">
        <v>0</v>
      </c>
      <c r="AP197" s="244">
        <v>24068783</v>
      </c>
      <c r="AQ197" s="246"/>
      <c r="AR197" s="246"/>
      <c r="AS197" s="246"/>
      <c r="AT197" s="246"/>
    </row>
    <row r="198" spans="1:46" ht="112.5" x14ac:dyDescent="0.25">
      <c r="A198" s="248" t="s">
        <v>409</v>
      </c>
      <c r="B198" s="249" t="s">
        <v>410</v>
      </c>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t="s">
        <v>262</v>
      </c>
      <c r="AD198" s="60" t="s">
        <v>68</v>
      </c>
      <c r="AE198" s="60" t="s">
        <v>263</v>
      </c>
      <c r="AF198" s="249" t="s">
        <v>349</v>
      </c>
      <c r="AG198" s="249" t="s">
        <v>74</v>
      </c>
      <c r="AH198" s="249" t="s">
        <v>74</v>
      </c>
      <c r="AI198" s="244">
        <v>0</v>
      </c>
      <c r="AJ198" s="244">
        <v>94475403.5</v>
      </c>
      <c r="AK198" s="246"/>
      <c r="AL198" s="244">
        <v>27844613.489999998</v>
      </c>
      <c r="AM198" s="244">
        <v>27444613.489999998</v>
      </c>
      <c r="AN198" s="246"/>
      <c r="AO198" s="244">
        <v>0</v>
      </c>
      <c r="AP198" s="244">
        <v>24068783</v>
      </c>
      <c r="AQ198" s="246"/>
      <c r="AR198" s="246"/>
      <c r="AS198" s="246"/>
      <c r="AT198" s="246"/>
    </row>
    <row r="199" spans="1:46" ht="112.5" x14ac:dyDescent="0.25">
      <c r="A199" s="248" t="s">
        <v>409</v>
      </c>
      <c r="B199" s="249" t="s">
        <v>410</v>
      </c>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t="s">
        <v>327</v>
      </c>
      <c r="AD199" s="60" t="s">
        <v>68</v>
      </c>
      <c r="AE199" s="60" t="s">
        <v>132</v>
      </c>
      <c r="AF199" s="249" t="s">
        <v>349</v>
      </c>
      <c r="AG199" s="249" t="s">
        <v>74</v>
      </c>
      <c r="AH199" s="249" t="s">
        <v>74</v>
      </c>
      <c r="AI199" s="244">
        <v>0</v>
      </c>
      <c r="AJ199" s="244">
        <v>94475403.5</v>
      </c>
      <c r="AK199" s="246"/>
      <c r="AL199" s="244">
        <v>27844613.489999998</v>
      </c>
      <c r="AM199" s="244">
        <v>27444613.489999998</v>
      </c>
      <c r="AN199" s="246"/>
      <c r="AO199" s="244">
        <v>0</v>
      </c>
      <c r="AP199" s="244">
        <v>24068783</v>
      </c>
      <c r="AQ199" s="246"/>
      <c r="AR199" s="246"/>
      <c r="AS199" s="246"/>
      <c r="AT199" s="246"/>
    </row>
    <row r="200" spans="1:46" ht="123.75" x14ac:dyDescent="0.25">
      <c r="A200" s="248" t="s">
        <v>409</v>
      </c>
      <c r="B200" s="249" t="s">
        <v>410</v>
      </c>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t="s">
        <v>330</v>
      </c>
      <c r="AD200" s="60" t="s">
        <v>68</v>
      </c>
      <c r="AE200" s="60" t="s">
        <v>132</v>
      </c>
      <c r="AF200" s="249" t="s">
        <v>349</v>
      </c>
      <c r="AG200" s="249" t="s">
        <v>74</v>
      </c>
      <c r="AH200" s="249" t="s">
        <v>74</v>
      </c>
      <c r="AI200" s="244">
        <v>0</v>
      </c>
      <c r="AJ200" s="244">
        <v>94475403.5</v>
      </c>
      <c r="AK200" s="246"/>
      <c r="AL200" s="244">
        <v>27844613.489999998</v>
      </c>
      <c r="AM200" s="244">
        <v>27444613.489999998</v>
      </c>
      <c r="AN200" s="246"/>
      <c r="AO200" s="244">
        <v>0</v>
      </c>
      <c r="AP200" s="244">
        <v>24068783</v>
      </c>
      <c r="AQ200" s="246"/>
      <c r="AR200" s="246"/>
      <c r="AS200" s="246"/>
      <c r="AT200" s="246"/>
    </row>
    <row r="201" spans="1:46" ht="123.75" x14ac:dyDescent="0.25">
      <c r="A201" s="248" t="s">
        <v>409</v>
      </c>
      <c r="B201" s="249" t="s">
        <v>410</v>
      </c>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t="s">
        <v>264</v>
      </c>
      <c r="AD201" s="60" t="s">
        <v>68</v>
      </c>
      <c r="AE201" s="60" t="s">
        <v>265</v>
      </c>
      <c r="AF201" s="249" t="s">
        <v>349</v>
      </c>
      <c r="AG201" s="249" t="s">
        <v>74</v>
      </c>
      <c r="AH201" s="249" t="s">
        <v>74</v>
      </c>
      <c r="AI201" s="244">
        <v>0</v>
      </c>
      <c r="AJ201" s="244">
        <v>94475403.5</v>
      </c>
      <c r="AK201" s="247"/>
      <c r="AL201" s="244">
        <v>27844613.489999998</v>
      </c>
      <c r="AM201" s="244">
        <v>27444613.489999998</v>
      </c>
      <c r="AN201" s="247"/>
      <c r="AO201" s="244">
        <v>0</v>
      </c>
      <c r="AP201" s="244">
        <v>24068783</v>
      </c>
      <c r="AQ201" s="247"/>
      <c r="AR201" s="247"/>
      <c r="AS201" s="247"/>
      <c r="AT201" s="247"/>
    </row>
    <row r="202" spans="1:46" ht="135" x14ac:dyDescent="0.25">
      <c r="A202" s="248" t="s">
        <v>418</v>
      </c>
      <c r="B202" s="249" t="s">
        <v>419</v>
      </c>
      <c r="C202" s="60" t="s">
        <v>420</v>
      </c>
      <c r="D202" s="60" t="s">
        <v>421</v>
      </c>
      <c r="E202" s="60" t="s">
        <v>284</v>
      </c>
      <c r="F202" s="60"/>
      <c r="G202" s="60"/>
      <c r="H202" s="60"/>
      <c r="I202" s="60"/>
      <c r="J202" s="60"/>
      <c r="K202" s="60"/>
      <c r="L202" s="60"/>
      <c r="M202" s="60"/>
      <c r="N202" s="60"/>
      <c r="O202" s="60"/>
      <c r="P202" s="60"/>
      <c r="Q202" s="60"/>
      <c r="R202" s="60"/>
      <c r="S202" s="60"/>
      <c r="T202" s="60"/>
      <c r="U202" s="60"/>
      <c r="V202" s="60"/>
      <c r="W202" s="60" t="s">
        <v>422</v>
      </c>
      <c r="X202" s="60" t="s">
        <v>423</v>
      </c>
      <c r="Y202" s="60" t="s">
        <v>424</v>
      </c>
      <c r="Z202" s="60"/>
      <c r="AA202" s="60"/>
      <c r="AB202" s="60"/>
      <c r="AC202" s="60" t="s">
        <v>70</v>
      </c>
      <c r="AD202" s="60" t="s">
        <v>425</v>
      </c>
      <c r="AE202" s="60" t="s">
        <v>72</v>
      </c>
      <c r="AF202" s="249" t="s">
        <v>258</v>
      </c>
      <c r="AG202" s="249" t="s">
        <v>74</v>
      </c>
      <c r="AH202" s="249" t="s">
        <v>74</v>
      </c>
      <c r="AI202" s="244">
        <v>67446375.549999997</v>
      </c>
      <c r="AJ202" s="244">
        <v>63391146.549999997</v>
      </c>
      <c r="AK202" s="245">
        <v>109942451.13</v>
      </c>
      <c r="AL202" s="244">
        <v>152038069.44999999</v>
      </c>
      <c r="AM202" s="244">
        <v>150440170.61000001</v>
      </c>
      <c r="AN202" s="245"/>
      <c r="AO202" s="244">
        <v>67346376.549999997</v>
      </c>
      <c r="AP202" s="244">
        <v>63291147.549999997</v>
      </c>
      <c r="AQ202" s="245">
        <v>109942451.13</v>
      </c>
      <c r="AR202" s="245">
        <v>152038069.44999999</v>
      </c>
      <c r="AS202" s="245">
        <v>150440170.61000001</v>
      </c>
      <c r="AT202" s="245"/>
    </row>
    <row r="203" spans="1:46" ht="135" x14ac:dyDescent="0.25">
      <c r="A203" s="248" t="s">
        <v>418</v>
      </c>
      <c r="B203" s="249" t="s">
        <v>419</v>
      </c>
      <c r="C203" s="60" t="s">
        <v>64</v>
      </c>
      <c r="D203" s="60" t="s">
        <v>426</v>
      </c>
      <c r="E203" s="60" t="s">
        <v>66</v>
      </c>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t="s">
        <v>427</v>
      </c>
      <c r="AD203" s="60" t="s">
        <v>68</v>
      </c>
      <c r="AE203" s="60" t="s">
        <v>428</v>
      </c>
      <c r="AF203" s="249" t="s">
        <v>258</v>
      </c>
      <c r="AG203" s="249" t="s">
        <v>74</v>
      </c>
      <c r="AH203" s="249" t="s">
        <v>74</v>
      </c>
      <c r="AI203" s="244">
        <v>0</v>
      </c>
      <c r="AJ203" s="244">
        <v>63391146.549999997</v>
      </c>
      <c r="AK203" s="246"/>
      <c r="AL203" s="244">
        <v>152038069.44999999</v>
      </c>
      <c r="AM203" s="244">
        <v>150440170.61000001</v>
      </c>
      <c r="AN203" s="246"/>
      <c r="AO203" s="244">
        <v>0</v>
      </c>
      <c r="AP203" s="244">
        <v>63291147.549999997</v>
      </c>
      <c r="AQ203" s="246"/>
      <c r="AR203" s="246"/>
      <c r="AS203" s="246"/>
      <c r="AT203" s="246"/>
    </row>
    <row r="204" spans="1:46" ht="168.75" x14ac:dyDescent="0.25">
      <c r="A204" s="248" t="s">
        <v>418</v>
      </c>
      <c r="B204" s="249" t="s">
        <v>419</v>
      </c>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t="s">
        <v>429</v>
      </c>
      <c r="AD204" s="60" t="s">
        <v>68</v>
      </c>
      <c r="AE204" s="60" t="s">
        <v>194</v>
      </c>
      <c r="AF204" s="249" t="s">
        <v>258</v>
      </c>
      <c r="AG204" s="249" t="s">
        <v>74</v>
      </c>
      <c r="AH204" s="249" t="s">
        <v>74</v>
      </c>
      <c r="AI204" s="244">
        <v>0</v>
      </c>
      <c r="AJ204" s="244">
        <v>63391146.549999997</v>
      </c>
      <c r="AK204" s="246"/>
      <c r="AL204" s="244">
        <v>152038069.44999999</v>
      </c>
      <c r="AM204" s="244">
        <v>150440170.61000001</v>
      </c>
      <c r="AN204" s="246"/>
      <c r="AO204" s="244">
        <v>0</v>
      </c>
      <c r="AP204" s="244">
        <v>63291147.549999997</v>
      </c>
      <c r="AQ204" s="246"/>
      <c r="AR204" s="246"/>
      <c r="AS204" s="246"/>
      <c r="AT204" s="246"/>
    </row>
    <row r="205" spans="1:46" ht="157.5" x14ac:dyDescent="0.25">
      <c r="A205" s="248" t="s">
        <v>418</v>
      </c>
      <c r="B205" s="249" t="s">
        <v>419</v>
      </c>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t="s">
        <v>430</v>
      </c>
      <c r="AD205" s="60" t="s">
        <v>68</v>
      </c>
      <c r="AE205" s="60" t="s">
        <v>194</v>
      </c>
      <c r="AF205" s="249" t="s">
        <v>258</v>
      </c>
      <c r="AG205" s="249" t="s">
        <v>74</v>
      </c>
      <c r="AH205" s="249" t="s">
        <v>74</v>
      </c>
      <c r="AI205" s="244">
        <v>0</v>
      </c>
      <c r="AJ205" s="244">
        <v>63391146.549999997</v>
      </c>
      <c r="AK205" s="246"/>
      <c r="AL205" s="244">
        <v>152038069.44999999</v>
      </c>
      <c r="AM205" s="244">
        <v>150440170.61000001</v>
      </c>
      <c r="AN205" s="246"/>
      <c r="AO205" s="244">
        <v>0</v>
      </c>
      <c r="AP205" s="244">
        <v>63291147.549999997</v>
      </c>
      <c r="AQ205" s="246"/>
      <c r="AR205" s="246"/>
      <c r="AS205" s="246"/>
      <c r="AT205" s="246"/>
    </row>
    <row r="206" spans="1:46" ht="157.5" x14ac:dyDescent="0.25">
      <c r="A206" s="248" t="s">
        <v>418</v>
      </c>
      <c r="B206" s="249" t="s">
        <v>419</v>
      </c>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t="s">
        <v>431</v>
      </c>
      <c r="AD206" s="60" t="s">
        <v>196</v>
      </c>
      <c r="AE206" s="60" t="s">
        <v>432</v>
      </c>
      <c r="AF206" s="249" t="s">
        <v>258</v>
      </c>
      <c r="AG206" s="249" t="s">
        <v>74</v>
      </c>
      <c r="AH206" s="249" t="s">
        <v>74</v>
      </c>
      <c r="AI206" s="244">
        <v>0</v>
      </c>
      <c r="AJ206" s="244">
        <v>63391146.549999997</v>
      </c>
      <c r="AK206" s="246"/>
      <c r="AL206" s="244">
        <v>152038069.44999999</v>
      </c>
      <c r="AM206" s="244">
        <v>150440170.61000001</v>
      </c>
      <c r="AN206" s="246"/>
      <c r="AO206" s="244">
        <v>0</v>
      </c>
      <c r="AP206" s="244">
        <v>63291147.549999997</v>
      </c>
      <c r="AQ206" s="246"/>
      <c r="AR206" s="246"/>
      <c r="AS206" s="246"/>
      <c r="AT206" s="246"/>
    </row>
    <row r="207" spans="1:46" ht="157.5" x14ac:dyDescent="0.25">
      <c r="A207" s="248" t="s">
        <v>418</v>
      </c>
      <c r="B207" s="249" t="s">
        <v>419</v>
      </c>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t="s">
        <v>433</v>
      </c>
      <c r="AD207" s="60" t="s">
        <v>68</v>
      </c>
      <c r="AE207" s="60" t="s">
        <v>132</v>
      </c>
      <c r="AF207" s="249" t="s">
        <v>258</v>
      </c>
      <c r="AG207" s="249" t="s">
        <v>74</v>
      </c>
      <c r="AH207" s="249" t="s">
        <v>74</v>
      </c>
      <c r="AI207" s="244">
        <v>0</v>
      </c>
      <c r="AJ207" s="244">
        <v>63391146.549999997</v>
      </c>
      <c r="AK207" s="246"/>
      <c r="AL207" s="244">
        <v>152038069.44999999</v>
      </c>
      <c r="AM207" s="244">
        <v>150440170.61000001</v>
      </c>
      <c r="AN207" s="246"/>
      <c r="AO207" s="244">
        <v>0</v>
      </c>
      <c r="AP207" s="244">
        <v>63291147.549999997</v>
      </c>
      <c r="AQ207" s="246"/>
      <c r="AR207" s="246"/>
      <c r="AS207" s="246"/>
      <c r="AT207" s="246"/>
    </row>
    <row r="208" spans="1:46" ht="123.75" x14ac:dyDescent="0.25">
      <c r="A208" s="248" t="s">
        <v>418</v>
      </c>
      <c r="B208" s="249" t="s">
        <v>419</v>
      </c>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t="s">
        <v>264</v>
      </c>
      <c r="AD208" s="60" t="s">
        <v>68</v>
      </c>
      <c r="AE208" s="60" t="s">
        <v>265</v>
      </c>
      <c r="AF208" s="249" t="s">
        <v>258</v>
      </c>
      <c r="AG208" s="249" t="s">
        <v>74</v>
      </c>
      <c r="AH208" s="249" t="s">
        <v>74</v>
      </c>
      <c r="AI208" s="244">
        <v>0</v>
      </c>
      <c r="AJ208" s="244">
        <v>63391146.549999997</v>
      </c>
      <c r="AK208" s="247"/>
      <c r="AL208" s="244">
        <v>152038069.44999999</v>
      </c>
      <c r="AM208" s="244">
        <v>150440170.61000001</v>
      </c>
      <c r="AN208" s="247"/>
      <c r="AO208" s="244">
        <v>0</v>
      </c>
      <c r="AP208" s="244">
        <v>63291147.549999997</v>
      </c>
      <c r="AQ208" s="247"/>
      <c r="AR208" s="247"/>
      <c r="AS208" s="247"/>
      <c r="AT208" s="247"/>
    </row>
    <row r="209" spans="1:46" ht="135" x14ac:dyDescent="0.25">
      <c r="A209" s="248" t="s">
        <v>434</v>
      </c>
      <c r="B209" s="249" t="s">
        <v>435</v>
      </c>
      <c r="C209" s="60" t="s">
        <v>64</v>
      </c>
      <c r="D209" s="60" t="s">
        <v>436</v>
      </c>
      <c r="E209" s="60" t="s">
        <v>66</v>
      </c>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t="s">
        <v>70</v>
      </c>
      <c r="AD209" s="60" t="s">
        <v>437</v>
      </c>
      <c r="AE209" s="60" t="s">
        <v>72</v>
      </c>
      <c r="AF209" s="249" t="s">
        <v>145</v>
      </c>
      <c r="AG209" s="249" t="s">
        <v>74</v>
      </c>
      <c r="AH209" s="249" t="s">
        <v>74</v>
      </c>
      <c r="AI209" s="244">
        <v>32282495.23</v>
      </c>
      <c r="AJ209" s="244">
        <v>29610872.329999998</v>
      </c>
      <c r="AK209" s="245">
        <v>4692572.8</v>
      </c>
      <c r="AL209" s="38">
        <v>6510000</v>
      </c>
      <c r="AM209" s="38">
        <v>6510000</v>
      </c>
      <c r="AN209" s="39"/>
      <c r="AO209" s="38">
        <v>32282495.23</v>
      </c>
      <c r="AP209" s="38">
        <v>29610872.329999998</v>
      </c>
      <c r="AQ209" s="245">
        <v>4692572.8</v>
      </c>
      <c r="AR209" s="245">
        <v>6510000</v>
      </c>
      <c r="AS209" s="245">
        <v>6510000</v>
      </c>
      <c r="AT209" s="245"/>
    </row>
    <row r="210" spans="1:46" ht="112.5" x14ac:dyDescent="0.25">
      <c r="A210" s="248" t="s">
        <v>434</v>
      </c>
      <c r="B210" s="249" t="s">
        <v>435</v>
      </c>
      <c r="C210" s="60" t="s">
        <v>438</v>
      </c>
      <c r="D210" s="60" t="s">
        <v>439</v>
      </c>
      <c r="E210" s="60" t="s">
        <v>440</v>
      </c>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t="s">
        <v>262</v>
      </c>
      <c r="AD210" s="60" t="s">
        <v>68</v>
      </c>
      <c r="AE210" s="60" t="s">
        <v>263</v>
      </c>
      <c r="AF210" s="249" t="s">
        <v>145</v>
      </c>
      <c r="AG210" s="249" t="s">
        <v>74</v>
      </c>
      <c r="AH210" s="249" t="s">
        <v>74</v>
      </c>
      <c r="AI210" s="244">
        <v>0</v>
      </c>
      <c r="AJ210" s="244">
        <v>29610872.329999998</v>
      </c>
      <c r="AK210" s="247"/>
      <c r="AL210" s="38"/>
      <c r="AM210" s="38"/>
      <c r="AN210" s="41"/>
      <c r="AO210" s="38"/>
      <c r="AP210" s="38"/>
      <c r="AQ210" s="247"/>
      <c r="AR210" s="247"/>
      <c r="AS210" s="247"/>
      <c r="AT210" s="247"/>
    </row>
    <row r="211" spans="1:46" ht="202.5" x14ac:dyDescent="0.25">
      <c r="A211" s="253" t="s">
        <v>441</v>
      </c>
      <c r="B211" s="249" t="s">
        <v>442</v>
      </c>
      <c r="C211" s="60" t="s">
        <v>1031</v>
      </c>
      <c r="D211" s="60" t="s">
        <v>444</v>
      </c>
      <c r="E211" s="60" t="s">
        <v>424</v>
      </c>
      <c r="F211" s="60"/>
      <c r="G211" s="60"/>
      <c r="H211" s="60"/>
      <c r="I211" s="60"/>
      <c r="J211" s="60"/>
      <c r="K211" s="60"/>
      <c r="L211" s="60"/>
      <c r="M211" s="60"/>
      <c r="N211" s="60"/>
      <c r="O211" s="60"/>
      <c r="P211" s="60"/>
      <c r="Q211" s="60"/>
      <c r="R211" s="60"/>
      <c r="S211" s="60"/>
      <c r="T211" s="60"/>
      <c r="U211" s="60"/>
      <c r="V211" s="60"/>
      <c r="W211" s="14" t="s">
        <v>445</v>
      </c>
      <c r="X211" s="60" t="s">
        <v>68</v>
      </c>
      <c r="Y211" s="60" t="s">
        <v>96</v>
      </c>
      <c r="Z211" s="60" t="s">
        <v>142</v>
      </c>
      <c r="AA211" s="60" t="s">
        <v>68</v>
      </c>
      <c r="AB211" s="60" t="s">
        <v>69</v>
      </c>
      <c r="AC211" s="60" t="s">
        <v>70</v>
      </c>
      <c r="AD211" s="60" t="s">
        <v>446</v>
      </c>
      <c r="AE211" s="60" t="s">
        <v>72</v>
      </c>
      <c r="AF211" s="249" t="s">
        <v>258</v>
      </c>
      <c r="AG211" s="249" t="s">
        <v>74</v>
      </c>
      <c r="AH211" s="249" t="s">
        <v>74</v>
      </c>
      <c r="AI211" s="244">
        <v>536232905.54000002</v>
      </c>
      <c r="AJ211" s="244">
        <v>522112156.76999998</v>
      </c>
      <c r="AK211" s="245">
        <v>582734688.90999997</v>
      </c>
      <c r="AL211" s="38">
        <v>409922951.49000001</v>
      </c>
      <c r="AM211" s="38">
        <v>427545839.05000001</v>
      </c>
      <c r="AN211" s="39"/>
      <c r="AO211" s="38">
        <v>489093655.49000001</v>
      </c>
      <c r="AP211" s="38">
        <v>480547903.67000002</v>
      </c>
      <c r="AQ211" s="245">
        <f>582734688.91-Лист6!D40</f>
        <v>472511700.41999996</v>
      </c>
      <c r="AR211" s="245">
        <f>409922951.49-Лист6!E40</f>
        <v>344980828.94999999</v>
      </c>
      <c r="AS211" s="245">
        <f>427545839.05-Лист6!F40</f>
        <v>372669232.31</v>
      </c>
      <c r="AT211" s="245"/>
    </row>
    <row r="212" spans="1:46" ht="247.5" x14ac:dyDescent="0.25">
      <c r="A212" s="253" t="s">
        <v>441</v>
      </c>
      <c r="B212" s="249" t="s">
        <v>442</v>
      </c>
      <c r="C212" s="60" t="s">
        <v>1029</v>
      </c>
      <c r="D212" s="60" t="s">
        <v>68</v>
      </c>
      <c r="E212" s="60" t="s">
        <v>96</v>
      </c>
      <c r="F212" s="60"/>
      <c r="G212" s="60"/>
      <c r="H212" s="60"/>
      <c r="I212" s="60"/>
      <c r="J212" s="60"/>
      <c r="K212" s="60"/>
      <c r="L212" s="60"/>
      <c r="M212" s="60"/>
      <c r="N212" s="60"/>
      <c r="O212" s="60"/>
      <c r="P212" s="60"/>
      <c r="Q212" s="60"/>
      <c r="R212" s="60"/>
      <c r="S212" s="60"/>
      <c r="T212" s="60"/>
      <c r="U212" s="60"/>
      <c r="V212" s="60"/>
      <c r="W212" s="60" t="s">
        <v>89</v>
      </c>
      <c r="X212" s="60" t="s">
        <v>90</v>
      </c>
      <c r="Y212" s="60" t="s">
        <v>91</v>
      </c>
      <c r="Z212" s="14" t="s">
        <v>92</v>
      </c>
      <c r="AA212" s="60" t="s">
        <v>68</v>
      </c>
      <c r="AB212" s="60" t="s">
        <v>80</v>
      </c>
      <c r="AC212" s="14" t="s">
        <v>100</v>
      </c>
      <c r="AD212" s="60" t="s">
        <v>68</v>
      </c>
      <c r="AE212" s="60" t="s">
        <v>101</v>
      </c>
      <c r="AF212" s="249" t="s">
        <v>258</v>
      </c>
      <c r="AG212" s="249" t="s">
        <v>74</v>
      </c>
      <c r="AH212" s="249" t="s">
        <v>74</v>
      </c>
      <c r="AI212" s="244">
        <v>0</v>
      </c>
      <c r="AJ212" s="244">
        <v>522112156.76999998</v>
      </c>
      <c r="AK212" s="246"/>
      <c r="AL212" s="38"/>
      <c r="AM212" s="38"/>
      <c r="AN212" s="40"/>
      <c r="AO212" s="38"/>
      <c r="AP212" s="38"/>
      <c r="AQ212" s="246"/>
      <c r="AR212" s="246"/>
      <c r="AS212" s="246"/>
      <c r="AT212" s="246"/>
    </row>
    <row r="213" spans="1:46" ht="337.5" x14ac:dyDescent="0.25">
      <c r="A213" s="253" t="s">
        <v>441</v>
      </c>
      <c r="B213" s="249" t="s">
        <v>442</v>
      </c>
      <c r="C213" s="60" t="s">
        <v>102</v>
      </c>
      <c r="D213" s="60" t="s">
        <v>103</v>
      </c>
      <c r="E213" s="60" t="s">
        <v>104</v>
      </c>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14" t="s">
        <v>105</v>
      </c>
      <c r="AD213" s="60" t="s">
        <v>68</v>
      </c>
      <c r="AE213" s="60" t="s">
        <v>106</v>
      </c>
      <c r="AF213" s="249" t="s">
        <v>258</v>
      </c>
      <c r="AG213" s="249" t="s">
        <v>74</v>
      </c>
      <c r="AH213" s="249" t="s">
        <v>74</v>
      </c>
      <c r="AI213" s="244">
        <v>0</v>
      </c>
      <c r="AJ213" s="244">
        <v>522112156.76999998</v>
      </c>
      <c r="AK213" s="246"/>
      <c r="AL213" s="38"/>
      <c r="AM213" s="38"/>
      <c r="AN213" s="40"/>
      <c r="AO213" s="38"/>
      <c r="AP213" s="38"/>
      <c r="AQ213" s="246"/>
      <c r="AR213" s="246"/>
      <c r="AS213" s="246"/>
      <c r="AT213" s="246"/>
    </row>
    <row r="214" spans="1:46" ht="135" x14ac:dyDescent="0.25">
      <c r="A214" s="253" t="s">
        <v>441</v>
      </c>
      <c r="B214" s="249" t="s">
        <v>442</v>
      </c>
      <c r="C214" s="60" t="s">
        <v>447</v>
      </c>
      <c r="D214" s="60" t="s">
        <v>448</v>
      </c>
      <c r="E214" s="60" t="s">
        <v>449</v>
      </c>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t="s">
        <v>109</v>
      </c>
      <c r="AD214" s="60" t="s">
        <v>450</v>
      </c>
      <c r="AE214" s="60" t="s">
        <v>111</v>
      </c>
      <c r="AF214" s="249" t="s">
        <v>258</v>
      </c>
      <c r="AG214" s="249" t="s">
        <v>74</v>
      </c>
      <c r="AH214" s="249" t="s">
        <v>74</v>
      </c>
      <c r="AI214" s="244">
        <v>0</v>
      </c>
      <c r="AJ214" s="244">
        <v>522112156.76999998</v>
      </c>
      <c r="AK214" s="246"/>
      <c r="AL214" s="38"/>
      <c r="AM214" s="38"/>
      <c r="AN214" s="40"/>
      <c r="AO214" s="38"/>
      <c r="AP214" s="38"/>
      <c r="AQ214" s="246"/>
      <c r="AR214" s="246"/>
      <c r="AS214" s="246"/>
      <c r="AT214" s="246"/>
    </row>
    <row r="215" spans="1:46" ht="213.75" x14ac:dyDescent="0.25">
      <c r="A215" s="253" t="s">
        <v>441</v>
      </c>
      <c r="B215" s="249" t="s">
        <v>442</v>
      </c>
      <c r="C215" s="60" t="s">
        <v>181</v>
      </c>
      <c r="D215" s="60" t="s">
        <v>451</v>
      </c>
      <c r="E215" s="60" t="s">
        <v>183</v>
      </c>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14" t="s">
        <v>118</v>
      </c>
      <c r="AD215" s="60" t="s">
        <v>119</v>
      </c>
      <c r="AE215" s="60" t="s">
        <v>120</v>
      </c>
      <c r="AF215" s="249" t="s">
        <v>258</v>
      </c>
      <c r="AG215" s="249" t="s">
        <v>74</v>
      </c>
      <c r="AH215" s="249" t="s">
        <v>74</v>
      </c>
      <c r="AI215" s="244">
        <v>0</v>
      </c>
      <c r="AJ215" s="244">
        <v>522112156.76999998</v>
      </c>
      <c r="AK215" s="246"/>
      <c r="AL215" s="38"/>
      <c r="AM215" s="38"/>
      <c r="AN215" s="40"/>
      <c r="AO215" s="38"/>
      <c r="AP215" s="38"/>
      <c r="AQ215" s="246"/>
      <c r="AR215" s="246"/>
      <c r="AS215" s="246"/>
      <c r="AT215" s="246"/>
    </row>
    <row r="216" spans="1:46" ht="90" x14ac:dyDescent="0.25">
      <c r="A216" s="253" t="s">
        <v>441</v>
      </c>
      <c r="B216" s="249" t="s">
        <v>442</v>
      </c>
      <c r="C216" s="60" t="s">
        <v>64</v>
      </c>
      <c r="D216" s="60" t="s">
        <v>452</v>
      </c>
      <c r="E216" s="60" t="s">
        <v>66</v>
      </c>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t="s">
        <v>186</v>
      </c>
      <c r="AD216" s="60" t="s">
        <v>68</v>
      </c>
      <c r="AE216" s="60" t="s">
        <v>188</v>
      </c>
      <c r="AF216" s="249" t="s">
        <v>258</v>
      </c>
      <c r="AG216" s="249" t="s">
        <v>74</v>
      </c>
      <c r="AH216" s="249" t="s">
        <v>74</v>
      </c>
      <c r="AI216" s="244">
        <v>0</v>
      </c>
      <c r="AJ216" s="244">
        <v>522112156.76999998</v>
      </c>
      <c r="AK216" s="246"/>
      <c r="AL216" s="38"/>
      <c r="AM216" s="38"/>
      <c r="AN216" s="40"/>
      <c r="AO216" s="38"/>
      <c r="AP216" s="38"/>
      <c r="AQ216" s="246"/>
      <c r="AR216" s="246"/>
      <c r="AS216" s="246"/>
      <c r="AT216" s="246"/>
    </row>
    <row r="217" spans="1:46" ht="135" x14ac:dyDescent="0.25">
      <c r="A217" s="253" t="s">
        <v>441</v>
      </c>
      <c r="B217" s="249" t="s">
        <v>442</v>
      </c>
      <c r="C217" s="60" t="s">
        <v>121</v>
      </c>
      <c r="D217" s="60" t="s">
        <v>68</v>
      </c>
      <c r="E217" s="60" t="s">
        <v>122</v>
      </c>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t="s">
        <v>189</v>
      </c>
      <c r="AD217" s="60" t="s">
        <v>453</v>
      </c>
      <c r="AE217" s="60" t="s">
        <v>191</v>
      </c>
      <c r="AF217" s="249" t="s">
        <v>258</v>
      </c>
      <c r="AG217" s="249" t="s">
        <v>74</v>
      </c>
      <c r="AH217" s="249" t="s">
        <v>74</v>
      </c>
      <c r="AI217" s="244">
        <v>0</v>
      </c>
      <c r="AJ217" s="244">
        <v>522112156.76999998</v>
      </c>
      <c r="AK217" s="246"/>
      <c r="AL217" s="38"/>
      <c r="AM217" s="38"/>
      <c r="AN217" s="40"/>
      <c r="AO217" s="38"/>
      <c r="AP217" s="38"/>
      <c r="AQ217" s="246"/>
      <c r="AR217" s="246"/>
      <c r="AS217" s="246"/>
      <c r="AT217" s="246"/>
    </row>
    <row r="218" spans="1:46" ht="101.25" x14ac:dyDescent="0.25">
      <c r="A218" s="253" t="s">
        <v>441</v>
      </c>
      <c r="B218" s="249" t="s">
        <v>442</v>
      </c>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t="s">
        <v>296</v>
      </c>
      <c r="AD218" s="60" t="s">
        <v>68</v>
      </c>
      <c r="AE218" s="60" t="s">
        <v>297</v>
      </c>
      <c r="AF218" s="249" t="s">
        <v>258</v>
      </c>
      <c r="AG218" s="249" t="s">
        <v>74</v>
      </c>
      <c r="AH218" s="249" t="s">
        <v>74</v>
      </c>
      <c r="AI218" s="244">
        <v>0</v>
      </c>
      <c r="AJ218" s="244">
        <v>522112156.76999998</v>
      </c>
      <c r="AK218" s="246"/>
      <c r="AL218" s="38"/>
      <c r="AM218" s="38"/>
      <c r="AN218" s="40"/>
      <c r="AO218" s="38"/>
      <c r="AP218" s="38"/>
      <c r="AQ218" s="246"/>
      <c r="AR218" s="246"/>
      <c r="AS218" s="246"/>
      <c r="AT218" s="246"/>
    </row>
    <row r="219" spans="1:46" ht="168.75" x14ac:dyDescent="0.25">
      <c r="A219" s="253" t="s">
        <v>441</v>
      </c>
      <c r="B219" s="249" t="s">
        <v>442</v>
      </c>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t="s">
        <v>123</v>
      </c>
      <c r="AD219" s="60" t="s">
        <v>192</v>
      </c>
      <c r="AE219" s="60" t="s">
        <v>124</v>
      </c>
      <c r="AF219" s="249" t="s">
        <v>258</v>
      </c>
      <c r="AG219" s="249" t="s">
        <v>74</v>
      </c>
      <c r="AH219" s="249" t="s">
        <v>74</v>
      </c>
      <c r="AI219" s="244">
        <v>0</v>
      </c>
      <c r="AJ219" s="244">
        <v>522112156.76999998</v>
      </c>
      <c r="AK219" s="246"/>
      <c r="AL219" s="38"/>
      <c r="AM219" s="38"/>
      <c r="AN219" s="40"/>
      <c r="AO219" s="38"/>
      <c r="AP219" s="38"/>
      <c r="AQ219" s="246"/>
      <c r="AR219" s="246"/>
      <c r="AS219" s="246"/>
      <c r="AT219" s="246"/>
    </row>
    <row r="220" spans="1:46" ht="202.5" x14ac:dyDescent="0.25">
      <c r="A220" s="253" t="s">
        <v>441</v>
      </c>
      <c r="B220" s="249" t="s">
        <v>442</v>
      </c>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14" t="s">
        <v>127</v>
      </c>
      <c r="AD220" s="60" t="s">
        <v>68</v>
      </c>
      <c r="AE220" s="60" t="s">
        <v>128</v>
      </c>
      <c r="AF220" s="249" t="s">
        <v>258</v>
      </c>
      <c r="AG220" s="249" t="s">
        <v>74</v>
      </c>
      <c r="AH220" s="249" t="s">
        <v>74</v>
      </c>
      <c r="AI220" s="244">
        <v>0</v>
      </c>
      <c r="AJ220" s="244">
        <v>522112156.76999998</v>
      </c>
      <c r="AK220" s="246"/>
      <c r="AL220" s="38"/>
      <c r="AM220" s="38"/>
      <c r="AN220" s="40"/>
      <c r="AO220" s="38"/>
      <c r="AP220" s="38"/>
      <c r="AQ220" s="246"/>
      <c r="AR220" s="246"/>
      <c r="AS220" s="246"/>
      <c r="AT220" s="246"/>
    </row>
    <row r="221" spans="1:46" ht="270" x14ac:dyDescent="0.25">
      <c r="A221" s="253" t="s">
        <v>441</v>
      </c>
      <c r="B221" s="249" t="s">
        <v>442</v>
      </c>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14" t="s">
        <v>129</v>
      </c>
      <c r="AD221" s="60" t="s">
        <v>68</v>
      </c>
      <c r="AE221" s="60" t="s">
        <v>130</v>
      </c>
      <c r="AF221" s="249" t="s">
        <v>258</v>
      </c>
      <c r="AG221" s="249" t="s">
        <v>74</v>
      </c>
      <c r="AH221" s="249" t="s">
        <v>74</v>
      </c>
      <c r="AI221" s="244">
        <v>0</v>
      </c>
      <c r="AJ221" s="244">
        <v>522112156.76999998</v>
      </c>
      <c r="AK221" s="246"/>
      <c r="AL221" s="38"/>
      <c r="AM221" s="38"/>
      <c r="AN221" s="40"/>
      <c r="AO221" s="38"/>
      <c r="AP221" s="38"/>
      <c r="AQ221" s="246"/>
      <c r="AR221" s="246"/>
      <c r="AS221" s="246"/>
      <c r="AT221" s="246"/>
    </row>
    <row r="222" spans="1:46" ht="146.25" x14ac:dyDescent="0.25">
      <c r="A222" s="253" t="s">
        <v>441</v>
      </c>
      <c r="B222" s="249" t="s">
        <v>442</v>
      </c>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t="s">
        <v>454</v>
      </c>
      <c r="AD222" s="60" t="s">
        <v>68</v>
      </c>
      <c r="AE222" s="60" t="s">
        <v>455</v>
      </c>
      <c r="AF222" s="249" t="s">
        <v>258</v>
      </c>
      <c r="AG222" s="249" t="s">
        <v>74</v>
      </c>
      <c r="AH222" s="249" t="s">
        <v>74</v>
      </c>
      <c r="AI222" s="244">
        <v>0</v>
      </c>
      <c r="AJ222" s="244">
        <v>522112156.76999998</v>
      </c>
      <c r="AK222" s="246"/>
      <c r="AL222" s="38"/>
      <c r="AM222" s="38"/>
      <c r="AN222" s="40"/>
      <c r="AO222" s="38"/>
      <c r="AP222" s="38"/>
      <c r="AQ222" s="246"/>
      <c r="AR222" s="246"/>
      <c r="AS222" s="246"/>
      <c r="AT222" s="246"/>
    </row>
    <row r="223" spans="1:46" ht="213.75" x14ac:dyDescent="0.25">
      <c r="A223" s="253" t="s">
        <v>441</v>
      </c>
      <c r="B223" s="249" t="s">
        <v>442</v>
      </c>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14" t="s">
        <v>456</v>
      </c>
      <c r="AD223" s="60" t="s">
        <v>68</v>
      </c>
      <c r="AE223" s="60" t="s">
        <v>457</v>
      </c>
      <c r="AF223" s="249" t="s">
        <v>258</v>
      </c>
      <c r="AG223" s="249" t="s">
        <v>74</v>
      </c>
      <c r="AH223" s="249" t="s">
        <v>74</v>
      </c>
      <c r="AI223" s="244">
        <v>0</v>
      </c>
      <c r="AJ223" s="244">
        <v>522112156.76999998</v>
      </c>
      <c r="AK223" s="246"/>
      <c r="AL223" s="38"/>
      <c r="AM223" s="38"/>
      <c r="AN223" s="40"/>
      <c r="AO223" s="38"/>
      <c r="AP223" s="38"/>
      <c r="AQ223" s="246"/>
      <c r="AR223" s="246"/>
      <c r="AS223" s="246"/>
      <c r="AT223" s="246"/>
    </row>
    <row r="224" spans="1:46" ht="157.5" x14ac:dyDescent="0.25">
      <c r="A224" s="253" t="s">
        <v>441</v>
      </c>
      <c r="B224" s="249" t="s">
        <v>442</v>
      </c>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t="s">
        <v>458</v>
      </c>
      <c r="AD224" s="60" t="s">
        <v>68</v>
      </c>
      <c r="AE224" s="60" t="s">
        <v>459</v>
      </c>
      <c r="AF224" s="249" t="s">
        <v>258</v>
      </c>
      <c r="AG224" s="249" t="s">
        <v>74</v>
      </c>
      <c r="AH224" s="249" t="s">
        <v>74</v>
      </c>
      <c r="AI224" s="244">
        <v>0</v>
      </c>
      <c r="AJ224" s="244">
        <v>522112156.76999998</v>
      </c>
      <c r="AK224" s="246"/>
      <c r="AL224" s="38"/>
      <c r="AM224" s="38"/>
      <c r="AN224" s="40"/>
      <c r="AO224" s="38"/>
      <c r="AP224" s="38"/>
      <c r="AQ224" s="246"/>
      <c r="AR224" s="246"/>
      <c r="AS224" s="246"/>
      <c r="AT224" s="246"/>
    </row>
    <row r="225" spans="1:46" ht="157.5" x14ac:dyDescent="0.25">
      <c r="A225" s="253" t="s">
        <v>441</v>
      </c>
      <c r="B225" s="249" t="s">
        <v>442</v>
      </c>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t="s">
        <v>460</v>
      </c>
      <c r="AD225" s="60" t="s">
        <v>165</v>
      </c>
      <c r="AE225" s="60" t="s">
        <v>461</v>
      </c>
      <c r="AF225" s="249" t="s">
        <v>258</v>
      </c>
      <c r="AG225" s="249" t="s">
        <v>74</v>
      </c>
      <c r="AH225" s="249" t="s">
        <v>74</v>
      </c>
      <c r="AI225" s="244">
        <v>0</v>
      </c>
      <c r="AJ225" s="244">
        <v>522112156.76999998</v>
      </c>
      <c r="AK225" s="246"/>
      <c r="AL225" s="38"/>
      <c r="AM225" s="38"/>
      <c r="AN225" s="40"/>
      <c r="AO225" s="38"/>
      <c r="AP225" s="38"/>
      <c r="AQ225" s="246"/>
      <c r="AR225" s="246"/>
      <c r="AS225" s="246"/>
      <c r="AT225" s="246"/>
    </row>
    <row r="226" spans="1:46" ht="112.5" x14ac:dyDescent="0.25">
      <c r="A226" s="253" t="s">
        <v>441</v>
      </c>
      <c r="B226" s="249" t="s">
        <v>442</v>
      </c>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t="s">
        <v>322</v>
      </c>
      <c r="AD226" s="60" t="s">
        <v>462</v>
      </c>
      <c r="AE226" s="60" t="s">
        <v>324</v>
      </c>
      <c r="AF226" s="249" t="s">
        <v>258</v>
      </c>
      <c r="AG226" s="249" t="s">
        <v>74</v>
      </c>
      <c r="AH226" s="249" t="s">
        <v>74</v>
      </c>
      <c r="AI226" s="244">
        <v>0</v>
      </c>
      <c r="AJ226" s="244">
        <v>522112156.76999998</v>
      </c>
      <c r="AK226" s="246"/>
      <c r="AL226" s="38"/>
      <c r="AM226" s="38"/>
      <c r="AN226" s="40"/>
      <c r="AO226" s="38"/>
      <c r="AP226" s="38"/>
      <c r="AQ226" s="246"/>
      <c r="AR226" s="246"/>
      <c r="AS226" s="246"/>
      <c r="AT226" s="246"/>
    </row>
    <row r="227" spans="1:46" ht="135" x14ac:dyDescent="0.25">
      <c r="A227" s="253" t="s">
        <v>441</v>
      </c>
      <c r="B227" s="249" t="s">
        <v>442</v>
      </c>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t="s">
        <v>463</v>
      </c>
      <c r="AD227" s="60" t="s">
        <v>68</v>
      </c>
      <c r="AE227" s="60" t="s">
        <v>464</v>
      </c>
      <c r="AF227" s="249" t="s">
        <v>258</v>
      </c>
      <c r="AG227" s="249" t="s">
        <v>74</v>
      </c>
      <c r="AH227" s="249" t="s">
        <v>74</v>
      </c>
      <c r="AI227" s="244">
        <v>0</v>
      </c>
      <c r="AJ227" s="244">
        <v>522112156.76999998</v>
      </c>
      <c r="AK227" s="246"/>
      <c r="AL227" s="38"/>
      <c r="AM227" s="38"/>
      <c r="AN227" s="40"/>
      <c r="AO227" s="38"/>
      <c r="AP227" s="38"/>
      <c r="AQ227" s="246"/>
      <c r="AR227" s="246"/>
      <c r="AS227" s="246"/>
      <c r="AT227" s="246"/>
    </row>
    <row r="228" spans="1:46" ht="112.5" x14ac:dyDescent="0.25">
      <c r="A228" s="253" t="s">
        <v>441</v>
      </c>
      <c r="B228" s="249" t="s">
        <v>442</v>
      </c>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t="s">
        <v>325</v>
      </c>
      <c r="AD228" s="60" t="s">
        <v>68</v>
      </c>
      <c r="AE228" s="60" t="s">
        <v>326</v>
      </c>
      <c r="AF228" s="249" t="s">
        <v>258</v>
      </c>
      <c r="AG228" s="249" t="s">
        <v>74</v>
      </c>
      <c r="AH228" s="249" t="s">
        <v>74</v>
      </c>
      <c r="AI228" s="244">
        <v>0</v>
      </c>
      <c r="AJ228" s="244">
        <v>522112156.76999998</v>
      </c>
      <c r="AK228" s="246"/>
      <c r="AL228" s="38"/>
      <c r="AM228" s="38"/>
      <c r="AN228" s="40"/>
      <c r="AO228" s="38"/>
      <c r="AP228" s="38"/>
      <c r="AQ228" s="246"/>
      <c r="AR228" s="246"/>
      <c r="AS228" s="246"/>
      <c r="AT228" s="246"/>
    </row>
    <row r="229" spans="1:46" ht="123.75" x14ac:dyDescent="0.25">
      <c r="A229" s="253" t="s">
        <v>441</v>
      </c>
      <c r="B229" s="249" t="s">
        <v>442</v>
      </c>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t="s">
        <v>167</v>
      </c>
      <c r="AD229" s="60" t="s">
        <v>68</v>
      </c>
      <c r="AE229" s="60" t="s">
        <v>132</v>
      </c>
      <c r="AF229" s="249" t="s">
        <v>258</v>
      </c>
      <c r="AG229" s="249" t="s">
        <v>74</v>
      </c>
      <c r="AH229" s="249" t="s">
        <v>74</v>
      </c>
      <c r="AI229" s="244">
        <v>0</v>
      </c>
      <c r="AJ229" s="244">
        <v>522112156.76999998</v>
      </c>
      <c r="AK229" s="246"/>
      <c r="AL229" s="38"/>
      <c r="AM229" s="38"/>
      <c r="AN229" s="40"/>
      <c r="AO229" s="38"/>
      <c r="AP229" s="38"/>
      <c r="AQ229" s="246"/>
      <c r="AR229" s="246"/>
      <c r="AS229" s="246"/>
      <c r="AT229" s="246"/>
    </row>
    <row r="230" spans="1:46" ht="135" x14ac:dyDescent="0.25">
      <c r="A230" s="253" t="s">
        <v>441</v>
      </c>
      <c r="B230" s="249" t="s">
        <v>442</v>
      </c>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t="s">
        <v>131</v>
      </c>
      <c r="AD230" s="60" t="s">
        <v>68</v>
      </c>
      <c r="AE230" s="60" t="s">
        <v>132</v>
      </c>
      <c r="AF230" s="249" t="s">
        <v>258</v>
      </c>
      <c r="AG230" s="249" t="s">
        <v>74</v>
      </c>
      <c r="AH230" s="249" t="s">
        <v>74</v>
      </c>
      <c r="AI230" s="244">
        <v>0</v>
      </c>
      <c r="AJ230" s="244">
        <v>522112156.76999998</v>
      </c>
      <c r="AK230" s="246"/>
      <c r="AL230" s="38"/>
      <c r="AM230" s="38"/>
      <c r="AN230" s="40"/>
      <c r="AO230" s="38"/>
      <c r="AP230" s="38"/>
      <c r="AQ230" s="246"/>
      <c r="AR230" s="246"/>
      <c r="AS230" s="246"/>
      <c r="AT230" s="246"/>
    </row>
    <row r="231" spans="1:46" ht="112.5" x14ac:dyDescent="0.25">
      <c r="A231" s="253" t="s">
        <v>441</v>
      </c>
      <c r="B231" s="249" t="s">
        <v>442</v>
      </c>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t="s">
        <v>262</v>
      </c>
      <c r="AD231" s="60" t="s">
        <v>465</v>
      </c>
      <c r="AE231" s="60" t="s">
        <v>263</v>
      </c>
      <c r="AF231" s="249" t="s">
        <v>258</v>
      </c>
      <c r="AG231" s="249" t="s">
        <v>74</v>
      </c>
      <c r="AH231" s="249" t="s">
        <v>74</v>
      </c>
      <c r="AI231" s="244">
        <v>0</v>
      </c>
      <c r="AJ231" s="244">
        <v>522112156.76999998</v>
      </c>
      <c r="AK231" s="246"/>
      <c r="AL231" s="38"/>
      <c r="AM231" s="38"/>
      <c r="AN231" s="40"/>
      <c r="AO231" s="38"/>
      <c r="AP231" s="38"/>
      <c r="AQ231" s="246"/>
      <c r="AR231" s="246"/>
      <c r="AS231" s="246"/>
      <c r="AT231" s="246"/>
    </row>
    <row r="232" spans="1:46" ht="135" x14ac:dyDescent="0.25">
      <c r="A232" s="253" t="s">
        <v>441</v>
      </c>
      <c r="B232" s="249" t="s">
        <v>442</v>
      </c>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t="s">
        <v>133</v>
      </c>
      <c r="AD232" s="60" t="s">
        <v>68</v>
      </c>
      <c r="AE232" s="60" t="s">
        <v>132</v>
      </c>
      <c r="AF232" s="249" t="s">
        <v>258</v>
      </c>
      <c r="AG232" s="249" t="s">
        <v>74</v>
      </c>
      <c r="AH232" s="249" t="s">
        <v>74</v>
      </c>
      <c r="AI232" s="244">
        <v>0</v>
      </c>
      <c r="AJ232" s="244">
        <v>522112156.76999998</v>
      </c>
      <c r="AK232" s="246"/>
      <c r="AL232" s="38"/>
      <c r="AM232" s="38"/>
      <c r="AN232" s="40"/>
      <c r="AO232" s="38"/>
      <c r="AP232" s="38"/>
      <c r="AQ232" s="246"/>
      <c r="AR232" s="246"/>
      <c r="AS232" s="246"/>
      <c r="AT232" s="246"/>
    </row>
    <row r="233" spans="1:46" ht="123.75" x14ac:dyDescent="0.25">
      <c r="A233" s="253" t="s">
        <v>441</v>
      </c>
      <c r="B233" s="249" t="s">
        <v>442</v>
      </c>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t="s">
        <v>197</v>
      </c>
      <c r="AD233" s="60" t="s">
        <v>68</v>
      </c>
      <c r="AE233" s="60" t="s">
        <v>132</v>
      </c>
      <c r="AF233" s="249" t="s">
        <v>258</v>
      </c>
      <c r="AG233" s="249" t="s">
        <v>74</v>
      </c>
      <c r="AH233" s="249" t="s">
        <v>74</v>
      </c>
      <c r="AI233" s="244">
        <v>0</v>
      </c>
      <c r="AJ233" s="244">
        <v>522112156.76999998</v>
      </c>
      <c r="AK233" s="246"/>
      <c r="AL233" s="38"/>
      <c r="AM233" s="38"/>
      <c r="AN233" s="40"/>
      <c r="AO233" s="38"/>
      <c r="AP233" s="38"/>
      <c r="AQ233" s="246"/>
      <c r="AR233" s="246"/>
      <c r="AS233" s="246"/>
      <c r="AT233" s="246"/>
    </row>
    <row r="234" spans="1:46" ht="135" x14ac:dyDescent="0.25">
      <c r="A234" s="253" t="s">
        <v>441</v>
      </c>
      <c r="B234" s="249" t="s">
        <v>442</v>
      </c>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t="s">
        <v>228</v>
      </c>
      <c r="AD234" s="60" t="s">
        <v>68</v>
      </c>
      <c r="AE234" s="60" t="s">
        <v>69</v>
      </c>
      <c r="AF234" s="249" t="s">
        <v>258</v>
      </c>
      <c r="AG234" s="249" t="s">
        <v>74</v>
      </c>
      <c r="AH234" s="249" t="s">
        <v>74</v>
      </c>
      <c r="AI234" s="244">
        <v>0</v>
      </c>
      <c r="AJ234" s="244">
        <v>522112156.76999998</v>
      </c>
      <c r="AK234" s="246"/>
      <c r="AL234" s="38"/>
      <c r="AM234" s="38"/>
      <c r="AN234" s="40"/>
      <c r="AO234" s="38"/>
      <c r="AP234" s="38"/>
      <c r="AQ234" s="246"/>
      <c r="AR234" s="246"/>
      <c r="AS234" s="246"/>
      <c r="AT234" s="246"/>
    </row>
    <row r="235" spans="1:46" ht="123.75" x14ac:dyDescent="0.25">
      <c r="A235" s="253" t="s">
        <v>441</v>
      </c>
      <c r="B235" s="249" t="s">
        <v>442</v>
      </c>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t="s">
        <v>331</v>
      </c>
      <c r="AD235" s="60" t="s">
        <v>68</v>
      </c>
      <c r="AE235" s="60" t="s">
        <v>332</v>
      </c>
      <c r="AF235" s="249" t="s">
        <v>258</v>
      </c>
      <c r="AG235" s="249" t="s">
        <v>74</v>
      </c>
      <c r="AH235" s="249" t="s">
        <v>74</v>
      </c>
      <c r="AI235" s="244">
        <v>0</v>
      </c>
      <c r="AJ235" s="244">
        <v>522112156.76999998</v>
      </c>
      <c r="AK235" s="246"/>
      <c r="AL235" s="38"/>
      <c r="AM235" s="38"/>
      <c r="AN235" s="40"/>
      <c r="AO235" s="38"/>
      <c r="AP235" s="38"/>
      <c r="AQ235" s="246"/>
      <c r="AR235" s="246"/>
      <c r="AS235" s="246"/>
      <c r="AT235" s="246"/>
    </row>
    <row r="236" spans="1:46" ht="168.75" x14ac:dyDescent="0.25">
      <c r="A236" s="253" t="s">
        <v>441</v>
      </c>
      <c r="B236" s="249" t="s">
        <v>442</v>
      </c>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t="s">
        <v>134</v>
      </c>
      <c r="AD236" s="60" t="s">
        <v>68</v>
      </c>
      <c r="AE236" s="60" t="s">
        <v>132</v>
      </c>
      <c r="AF236" s="249" t="s">
        <v>258</v>
      </c>
      <c r="AG236" s="249" t="s">
        <v>74</v>
      </c>
      <c r="AH236" s="249" t="s">
        <v>74</v>
      </c>
      <c r="AI236" s="244">
        <v>0</v>
      </c>
      <c r="AJ236" s="244">
        <v>522112156.76999998</v>
      </c>
      <c r="AK236" s="246"/>
      <c r="AL236" s="38"/>
      <c r="AM236" s="38"/>
      <c r="AN236" s="40"/>
      <c r="AO236" s="38"/>
      <c r="AP236" s="38"/>
      <c r="AQ236" s="246"/>
      <c r="AR236" s="246"/>
      <c r="AS236" s="246"/>
      <c r="AT236" s="246"/>
    </row>
    <row r="237" spans="1:46" ht="123.75" x14ac:dyDescent="0.25">
      <c r="A237" s="253" t="s">
        <v>441</v>
      </c>
      <c r="B237" s="249" t="s">
        <v>442</v>
      </c>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t="s">
        <v>264</v>
      </c>
      <c r="AD237" s="60" t="s">
        <v>68</v>
      </c>
      <c r="AE237" s="60" t="s">
        <v>265</v>
      </c>
      <c r="AF237" s="249" t="s">
        <v>258</v>
      </c>
      <c r="AG237" s="249" t="s">
        <v>74</v>
      </c>
      <c r="AH237" s="249" t="s">
        <v>74</v>
      </c>
      <c r="AI237" s="244">
        <v>0</v>
      </c>
      <c r="AJ237" s="244">
        <v>522112156.76999998</v>
      </c>
      <c r="AK237" s="246"/>
      <c r="AL237" s="38"/>
      <c r="AM237" s="38"/>
      <c r="AN237" s="40"/>
      <c r="AO237" s="38"/>
      <c r="AP237" s="38"/>
      <c r="AQ237" s="246"/>
      <c r="AR237" s="246"/>
      <c r="AS237" s="246"/>
      <c r="AT237" s="246"/>
    </row>
    <row r="238" spans="1:46" ht="146.25" x14ac:dyDescent="0.25">
      <c r="A238" s="253" t="s">
        <v>441</v>
      </c>
      <c r="B238" s="249" t="s">
        <v>442</v>
      </c>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t="s">
        <v>466</v>
      </c>
      <c r="AD238" s="60" t="s">
        <v>68</v>
      </c>
      <c r="AE238" s="60" t="s">
        <v>467</v>
      </c>
      <c r="AF238" s="249" t="s">
        <v>258</v>
      </c>
      <c r="AG238" s="249" t="s">
        <v>74</v>
      </c>
      <c r="AH238" s="249" t="s">
        <v>74</v>
      </c>
      <c r="AI238" s="244">
        <v>0</v>
      </c>
      <c r="AJ238" s="244">
        <v>522112156.76999998</v>
      </c>
      <c r="AK238" s="246"/>
      <c r="AL238" s="38"/>
      <c r="AM238" s="38"/>
      <c r="AN238" s="40"/>
      <c r="AO238" s="38"/>
      <c r="AP238" s="38"/>
      <c r="AQ238" s="246"/>
      <c r="AR238" s="246"/>
      <c r="AS238" s="246"/>
      <c r="AT238" s="246"/>
    </row>
    <row r="239" spans="1:46" ht="191.25" x14ac:dyDescent="0.25">
      <c r="A239" s="253" t="s">
        <v>441</v>
      </c>
      <c r="B239" s="249" t="s">
        <v>442</v>
      </c>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t="s">
        <v>468</v>
      </c>
      <c r="AD239" s="60" t="s">
        <v>68</v>
      </c>
      <c r="AE239" s="60" t="s">
        <v>469</v>
      </c>
      <c r="AF239" s="249" t="s">
        <v>258</v>
      </c>
      <c r="AG239" s="249" t="s">
        <v>74</v>
      </c>
      <c r="AH239" s="249" t="s">
        <v>74</v>
      </c>
      <c r="AI239" s="244">
        <v>0</v>
      </c>
      <c r="AJ239" s="244">
        <v>522112156.76999998</v>
      </c>
      <c r="AK239" s="247"/>
      <c r="AL239" s="38"/>
      <c r="AM239" s="38"/>
      <c r="AN239" s="41"/>
      <c r="AO239" s="38"/>
      <c r="AP239" s="38"/>
      <c r="AQ239" s="247"/>
      <c r="AR239" s="247"/>
      <c r="AS239" s="247"/>
      <c r="AT239" s="247"/>
    </row>
    <row r="240" spans="1:46" ht="135" x14ac:dyDescent="0.25">
      <c r="A240" s="253" t="s">
        <v>470</v>
      </c>
      <c r="B240" s="249" t="s">
        <v>471</v>
      </c>
      <c r="C240" s="60" t="s">
        <v>1032</v>
      </c>
      <c r="D240" s="60" t="s">
        <v>473</v>
      </c>
      <c r="E240" s="60" t="s">
        <v>474</v>
      </c>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t="s">
        <v>70</v>
      </c>
      <c r="AD240" s="60" t="s">
        <v>475</v>
      </c>
      <c r="AE240" s="60" t="s">
        <v>72</v>
      </c>
      <c r="AF240" s="249" t="s">
        <v>272</v>
      </c>
      <c r="AG240" s="249" t="s">
        <v>74</v>
      </c>
      <c r="AH240" s="249" t="s">
        <v>74</v>
      </c>
      <c r="AI240" s="244">
        <v>37209723.789999999</v>
      </c>
      <c r="AJ240" s="244">
        <v>27545885.98</v>
      </c>
      <c r="AK240" s="245">
        <v>71185439.760000005</v>
      </c>
      <c r="AL240" s="244">
        <v>60482261.560000002</v>
      </c>
      <c r="AM240" s="244">
        <v>8217608.46</v>
      </c>
      <c r="AN240" s="245"/>
      <c r="AO240" s="244">
        <v>37209783.789999999</v>
      </c>
      <c r="AP240" s="244">
        <v>27545885.98</v>
      </c>
      <c r="AQ240" s="245">
        <v>71185439.760000005</v>
      </c>
      <c r="AR240" s="245">
        <v>60482261.560000002</v>
      </c>
      <c r="AS240" s="245">
        <v>8217608.46</v>
      </c>
      <c r="AT240" s="245"/>
    </row>
    <row r="241" spans="1:46" ht="101.25" x14ac:dyDescent="0.25">
      <c r="A241" s="253" t="s">
        <v>470</v>
      </c>
      <c r="B241" s="249" t="s">
        <v>471</v>
      </c>
      <c r="C241" s="60" t="s">
        <v>1033</v>
      </c>
      <c r="D241" s="60" t="s">
        <v>477</v>
      </c>
      <c r="E241" s="60" t="s">
        <v>478</v>
      </c>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t="s">
        <v>479</v>
      </c>
      <c r="AD241" s="60" t="s">
        <v>68</v>
      </c>
      <c r="AE241" s="60" t="s">
        <v>480</v>
      </c>
      <c r="AF241" s="249" t="s">
        <v>272</v>
      </c>
      <c r="AG241" s="249" t="s">
        <v>74</v>
      </c>
      <c r="AH241" s="249" t="s">
        <v>74</v>
      </c>
      <c r="AI241" s="244">
        <v>0</v>
      </c>
      <c r="AJ241" s="244">
        <v>27545885.98</v>
      </c>
      <c r="AK241" s="246"/>
      <c r="AL241" s="244">
        <v>60482261.560000002</v>
      </c>
      <c r="AM241" s="244">
        <v>8217608.46</v>
      </c>
      <c r="AN241" s="246"/>
      <c r="AO241" s="244">
        <v>0</v>
      </c>
      <c r="AP241" s="244">
        <v>27545885.98</v>
      </c>
      <c r="AQ241" s="246"/>
      <c r="AR241" s="246"/>
      <c r="AS241" s="246"/>
      <c r="AT241" s="246"/>
    </row>
    <row r="242" spans="1:46" ht="146.25" x14ac:dyDescent="0.25">
      <c r="A242" s="253" t="s">
        <v>470</v>
      </c>
      <c r="B242" s="249" t="s">
        <v>471</v>
      </c>
      <c r="C242" s="60" t="s">
        <v>481</v>
      </c>
      <c r="D242" s="60" t="s">
        <v>482</v>
      </c>
      <c r="E242" s="60" t="s">
        <v>483</v>
      </c>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t="s">
        <v>417</v>
      </c>
      <c r="AD242" s="60" t="s">
        <v>68</v>
      </c>
      <c r="AE242" s="60" t="s">
        <v>69</v>
      </c>
      <c r="AF242" s="249" t="s">
        <v>272</v>
      </c>
      <c r="AG242" s="249" t="s">
        <v>74</v>
      </c>
      <c r="AH242" s="249" t="s">
        <v>74</v>
      </c>
      <c r="AI242" s="244">
        <v>0</v>
      </c>
      <c r="AJ242" s="244">
        <v>27545885.98</v>
      </c>
      <c r="AK242" s="246"/>
      <c r="AL242" s="244">
        <v>60482261.560000002</v>
      </c>
      <c r="AM242" s="244">
        <v>8217608.46</v>
      </c>
      <c r="AN242" s="246"/>
      <c r="AO242" s="244">
        <v>0</v>
      </c>
      <c r="AP242" s="244">
        <v>27545885.98</v>
      </c>
      <c r="AQ242" s="246"/>
      <c r="AR242" s="246"/>
      <c r="AS242" s="246"/>
      <c r="AT242" s="246"/>
    </row>
    <row r="243" spans="1:46" ht="90" x14ac:dyDescent="0.25">
      <c r="A243" s="253" t="s">
        <v>470</v>
      </c>
      <c r="B243" s="249" t="s">
        <v>471</v>
      </c>
      <c r="C243" s="60" t="s">
        <v>64</v>
      </c>
      <c r="D243" s="60" t="s">
        <v>484</v>
      </c>
      <c r="E243" s="60" t="s">
        <v>66</v>
      </c>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249" t="s">
        <v>272</v>
      </c>
      <c r="AG243" s="249" t="s">
        <v>74</v>
      </c>
      <c r="AH243" s="249" t="s">
        <v>74</v>
      </c>
      <c r="AI243" s="244">
        <v>0</v>
      </c>
      <c r="AJ243" s="244">
        <v>27545885.98</v>
      </c>
      <c r="AK243" s="247"/>
      <c r="AL243" s="244">
        <v>60482261.560000002</v>
      </c>
      <c r="AM243" s="244">
        <v>8217608.46</v>
      </c>
      <c r="AN243" s="247"/>
      <c r="AO243" s="244">
        <v>0</v>
      </c>
      <c r="AP243" s="244">
        <v>27545885.98</v>
      </c>
      <c r="AQ243" s="247"/>
      <c r="AR243" s="247"/>
      <c r="AS243" s="247"/>
      <c r="AT243" s="247"/>
    </row>
    <row r="244" spans="1:46" ht="135" x14ac:dyDescent="0.25">
      <c r="A244" s="253" t="s">
        <v>485</v>
      </c>
      <c r="B244" s="249" t="s">
        <v>486</v>
      </c>
      <c r="C244" s="60" t="s">
        <v>481</v>
      </c>
      <c r="D244" s="60" t="s">
        <v>482</v>
      </c>
      <c r="E244" s="60" t="s">
        <v>483</v>
      </c>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t="s">
        <v>70</v>
      </c>
      <c r="AD244" s="60" t="s">
        <v>487</v>
      </c>
      <c r="AE244" s="60" t="s">
        <v>72</v>
      </c>
      <c r="AF244" s="249" t="s">
        <v>258</v>
      </c>
      <c r="AG244" s="249" t="s">
        <v>74</v>
      </c>
      <c r="AH244" s="249" t="s">
        <v>74</v>
      </c>
      <c r="AI244" s="244">
        <v>9545000</v>
      </c>
      <c r="AJ244" s="244">
        <v>91303.97</v>
      </c>
      <c r="AK244" s="244">
        <v>0</v>
      </c>
      <c r="AL244" s="244">
        <v>0</v>
      </c>
      <c r="AM244" s="244">
        <v>0</v>
      </c>
      <c r="AN244" s="245"/>
      <c r="AO244" s="244">
        <v>9545000</v>
      </c>
      <c r="AP244" s="244">
        <v>91303.97</v>
      </c>
      <c r="AQ244" s="244">
        <v>0</v>
      </c>
      <c r="AR244" s="244">
        <v>0</v>
      </c>
      <c r="AS244" s="244">
        <v>0</v>
      </c>
      <c r="AT244" s="244"/>
    </row>
    <row r="245" spans="1:46" ht="101.25" x14ac:dyDescent="0.25">
      <c r="A245" s="253" t="s">
        <v>485</v>
      </c>
      <c r="B245" s="249" t="s">
        <v>486</v>
      </c>
      <c r="C245" s="60" t="s">
        <v>64</v>
      </c>
      <c r="D245" s="60" t="s">
        <v>488</v>
      </c>
      <c r="E245" s="60" t="s">
        <v>66</v>
      </c>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t="s">
        <v>479</v>
      </c>
      <c r="AD245" s="60" t="s">
        <v>68</v>
      </c>
      <c r="AE245" s="60" t="s">
        <v>480</v>
      </c>
      <c r="AF245" s="249" t="s">
        <v>258</v>
      </c>
      <c r="AG245" s="249" t="s">
        <v>74</v>
      </c>
      <c r="AH245" s="249" t="s">
        <v>74</v>
      </c>
      <c r="AI245" s="244">
        <v>0</v>
      </c>
      <c r="AJ245" s="244">
        <v>91303.97</v>
      </c>
      <c r="AK245" s="244">
        <v>0</v>
      </c>
      <c r="AL245" s="244">
        <v>0</v>
      </c>
      <c r="AM245" s="244">
        <v>0</v>
      </c>
      <c r="AN245" s="246"/>
      <c r="AO245" s="244">
        <v>0</v>
      </c>
      <c r="AP245" s="244">
        <v>91303.97</v>
      </c>
      <c r="AQ245" s="244">
        <v>0</v>
      </c>
      <c r="AR245" s="244">
        <v>0</v>
      </c>
      <c r="AS245" s="244">
        <v>0</v>
      </c>
      <c r="AT245" s="244"/>
    </row>
    <row r="246" spans="1:46" ht="146.25" x14ac:dyDescent="0.25">
      <c r="A246" s="253" t="s">
        <v>485</v>
      </c>
      <c r="B246" s="249" t="s">
        <v>486</v>
      </c>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t="s">
        <v>417</v>
      </c>
      <c r="AD246" s="60" t="s">
        <v>68</v>
      </c>
      <c r="AE246" s="60" t="s">
        <v>69</v>
      </c>
      <c r="AF246" s="249" t="s">
        <v>258</v>
      </c>
      <c r="AG246" s="249" t="s">
        <v>74</v>
      </c>
      <c r="AH246" s="249" t="s">
        <v>74</v>
      </c>
      <c r="AI246" s="244">
        <v>0</v>
      </c>
      <c r="AJ246" s="244">
        <v>91303.97</v>
      </c>
      <c r="AK246" s="244">
        <v>0</v>
      </c>
      <c r="AL246" s="244">
        <v>0</v>
      </c>
      <c r="AM246" s="244">
        <v>0</v>
      </c>
      <c r="AN246" s="247"/>
      <c r="AO246" s="244">
        <v>0</v>
      </c>
      <c r="AP246" s="244">
        <v>91303.97</v>
      </c>
      <c r="AQ246" s="244">
        <v>0</v>
      </c>
      <c r="AR246" s="244">
        <v>0</v>
      </c>
      <c r="AS246" s="244">
        <v>0</v>
      </c>
      <c r="AT246" s="244"/>
    </row>
    <row r="247" spans="1:46" ht="247.5" x14ac:dyDescent="0.25">
      <c r="A247" s="253" t="s">
        <v>489</v>
      </c>
      <c r="B247" s="249" t="s">
        <v>490</v>
      </c>
      <c r="C247" s="60" t="s">
        <v>1029</v>
      </c>
      <c r="D247" s="60" t="s">
        <v>68</v>
      </c>
      <c r="E247" s="60" t="s">
        <v>96</v>
      </c>
      <c r="F247" s="60"/>
      <c r="G247" s="60"/>
      <c r="H247" s="60"/>
      <c r="I247" s="60"/>
      <c r="J247" s="60"/>
      <c r="K247" s="60"/>
      <c r="L247" s="60"/>
      <c r="M247" s="60"/>
      <c r="N247" s="60"/>
      <c r="O247" s="60"/>
      <c r="P247" s="60"/>
      <c r="Q247" s="60"/>
      <c r="R247" s="60"/>
      <c r="S247" s="60"/>
      <c r="T247" s="60"/>
      <c r="U247" s="60"/>
      <c r="V247" s="60"/>
      <c r="W247" s="60" t="s">
        <v>89</v>
      </c>
      <c r="X247" s="60" t="s">
        <v>90</v>
      </c>
      <c r="Y247" s="60" t="s">
        <v>91</v>
      </c>
      <c r="Z247" s="14" t="s">
        <v>92</v>
      </c>
      <c r="AA247" s="60" t="s">
        <v>68</v>
      </c>
      <c r="AB247" s="60" t="s">
        <v>80</v>
      </c>
      <c r="AC247" s="60" t="s">
        <v>70</v>
      </c>
      <c r="AD247" s="60" t="s">
        <v>491</v>
      </c>
      <c r="AE247" s="60" t="s">
        <v>72</v>
      </c>
      <c r="AF247" s="249" t="s">
        <v>258</v>
      </c>
      <c r="AG247" s="249" t="s">
        <v>74</v>
      </c>
      <c r="AH247" s="249" t="s">
        <v>74</v>
      </c>
      <c r="AI247" s="244">
        <v>92963609.120000005</v>
      </c>
      <c r="AJ247" s="244">
        <v>87227253.5</v>
      </c>
      <c r="AK247" s="245">
        <v>91707271.629999995</v>
      </c>
      <c r="AL247" s="244">
        <v>95048569.849999994</v>
      </c>
      <c r="AM247" s="244">
        <v>92317107.480000004</v>
      </c>
      <c r="AN247" s="245"/>
      <c r="AO247" s="244">
        <v>87347489.590000004</v>
      </c>
      <c r="AP247" s="244">
        <v>81611943.980000004</v>
      </c>
      <c r="AQ247" s="245">
        <f>91707271.63-Лист6!D45</f>
        <v>87462271.629999995</v>
      </c>
      <c r="AR247" s="245">
        <f>95048569.85-Лист6!E45</f>
        <v>86906648.849999994</v>
      </c>
      <c r="AS247" s="245">
        <f>92317107.48-Лист6!F45</f>
        <v>86936589.480000004</v>
      </c>
      <c r="AT247" s="245"/>
    </row>
    <row r="248" spans="1:46" ht="202.5" x14ac:dyDescent="0.25">
      <c r="A248" s="253" t="s">
        <v>489</v>
      </c>
      <c r="B248" s="249" t="s">
        <v>490</v>
      </c>
      <c r="C248" s="60" t="s">
        <v>492</v>
      </c>
      <c r="D248" s="60" t="s">
        <v>493</v>
      </c>
      <c r="E248" s="60" t="s">
        <v>494</v>
      </c>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14" t="s">
        <v>100</v>
      </c>
      <c r="AD248" s="60" t="s">
        <v>68</v>
      </c>
      <c r="AE248" s="60" t="s">
        <v>101</v>
      </c>
      <c r="AF248" s="249" t="s">
        <v>258</v>
      </c>
      <c r="AG248" s="249" t="s">
        <v>74</v>
      </c>
      <c r="AH248" s="249" t="s">
        <v>74</v>
      </c>
      <c r="AI248" s="244">
        <v>0</v>
      </c>
      <c r="AJ248" s="244">
        <v>87227253.5</v>
      </c>
      <c r="AK248" s="246"/>
      <c r="AL248" s="244">
        <v>95048569.849999994</v>
      </c>
      <c r="AM248" s="244">
        <v>92317107.480000004</v>
      </c>
      <c r="AN248" s="246"/>
      <c r="AO248" s="244">
        <v>0</v>
      </c>
      <c r="AP248" s="244">
        <v>81611943.980000004</v>
      </c>
      <c r="AQ248" s="246"/>
      <c r="AR248" s="246"/>
      <c r="AS248" s="246"/>
      <c r="AT248" s="246"/>
    </row>
    <row r="249" spans="1:46" ht="337.5" x14ac:dyDescent="0.25">
      <c r="A249" s="253" t="s">
        <v>489</v>
      </c>
      <c r="B249" s="249" t="s">
        <v>490</v>
      </c>
      <c r="C249" s="60" t="s">
        <v>102</v>
      </c>
      <c r="D249" s="60" t="s">
        <v>103</v>
      </c>
      <c r="E249" s="60" t="s">
        <v>104</v>
      </c>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14" t="s">
        <v>105</v>
      </c>
      <c r="AD249" s="60" t="s">
        <v>68</v>
      </c>
      <c r="AE249" s="60" t="s">
        <v>106</v>
      </c>
      <c r="AF249" s="249" t="s">
        <v>258</v>
      </c>
      <c r="AG249" s="249" t="s">
        <v>74</v>
      </c>
      <c r="AH249" s="249" t="s">
        <v>74</v>
      </c>
      <c r="AI249" s="244">
        <v>0</v>
      </c>
      <c r="AJ249" s="244">
        <v>87227253.5</v>
      </c>
      <c r="AK249" s="246"/>
      <c r="AL249" s="244">
        <v>95048569.849999994</v>
      </c>
      <c r="AM249" s="244">
        <v>92317107.480000004</v>
      </c>
      <c r="AN249" s="246"/>
      <c r="AO249" s="244">
        <v>0</v>
      </c>
      <c r="AP249" s="244">
        <v>81611943.980000004</v>
      </c>
      <c r="AQ249" s="246"/>
      <c r="AR249" s="246"/>
      <c r="AS249" s="246"/>
      <c r="AT249" s="246"/>
    </row>
    <row r="250" spans="1:46" ht="135" x14ac:dyDescent="0.25">
      <c r="A250" s="253" t="s">
        <v>489</v>
      </c>
      <c r="B250" s="249" t="s">
        <v>490</v>
      </c>
      <c r="C250" s="60" t="s">
        <v>64</v>
      </c>
      <c r="D250" s="60" t="s">
        <v>495</v>
      </c>
      <c r="E250" s="60" t="s">
        <v>66</v>
      </c>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t="s">
        <v>109</v>
      </c>
      <c r="AD250" s="60" t="s">
        <v>184</v>
      </c>
      <c r="AE250" s="60" t="s">
        <v>111</v>
      </c>
      <c r="AF250" s="249" t="s">
        <v>258</v>
      </c>
      <c r="AG250" s="249" t="s">
        <v>74</v>
      </c>
      <c r="AH250" s="249" t="s">
        <v>74</v>
      </c>
      <c r="AI250" s="244">
        <v>0</v>
      </c>
      <c r="AJ250" s="244">
        <v>87227253.5</v>
      </c>
      <c r="AK250" s="246"/>
      <c r="AL250" s="244">
        <v>95048569.849999994</v>
      </c>
      <c r="AM250" s="244">
        <v>92317107.480000004</v>
      </c>
      <c r="AN250" s="246"/>
      <c r="AO250" s="244">
        <v>0</v>
      </c>
      <c r="AP250" s="244">
        <v>81611943.980000004</v>
      </c>
      <c r="AQ250" s="246"/>
      <c r="AR250" s="246"/>
      <c r="AS250" s="246"/>
      <c r="AT250" s="246"/>
    </row>
    <row r="251" spans="1:46" ht="213.75" x14ac:dyDescent="0.25">
      <c r="A251" s="253" t="s">
        <v>489</v>
      </c>
      <c r="B251" s="249" t="s">
        <v>490</v>
      </c>
      <c r="C251" s="60" t="s">
        <v>121</v>
      </c>
      <c r="D251" s="60" t="s">
        <v>68</v>
      </c>
      <c r="E251" s="60" t="s">
        <v>122</v>
      </c>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14" t="s">
        <v>118</v>
      </c>
      <c r="AD251" s="60" t="s">
        <v>119</v>
      </c>
      <c r="AE251" s="60" t="s">
        <v>120</v>
      </c>
      <c r="AF251" s="249" t="s">
        <v>258</v>
      </c>
      <c r="AG251" s="249" t="s">
        <v>74</v>
      </c>
      <c r="AH251" s="249" t="s">
        <v>74</v>
      </c>
      <c r="AI251" s="244">
        <v>0</v>
      </c>
      <c r="AJ251" s="244">
        <v>87227253.5</v>
      </c>
      <c r="AK251" s="246"/>
      <c r="AL251" s="244">
        <v>95048569.849999994</v>
      </c>
      <c r="AM251" s="244">
        <v>92317107.480000004</v>
      </c>
      <c r="AN251" s="246"/>
      <c r="AO251" s="244">
        <v>0</v>
      </c>
      <c r="AP251" s="244">
        <v>81611943.980000004</v>
      </c>
      <c r="AQ251" s="246"/>
      <c r="AR251" s="246"/>
      <c r="AS251" s="246"/>
      <c r="AT251" s="246"/>
    </row>
    <row r="252" spans="1:46" ht="101.25" x14ac:dyDescent="0.25">
      <c r="A252" s="253" t="s">
        <v>489</v>
      </c>
      <c r="B252" s="249" t="s">
        <v>490</v>
      </c>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t="s">
        <v>296</v>
      </c>
      <c r="AD252" s="60" t="s">
        <v>68</v>
      </c>
      <c r="AE252" s="60" t="s">
        <v>297</v>
      </c>
      <c r="AF252" s="249" t="s">
        <v>258</v>
      </c>
      <c r="AG252" s="249" t="s">
        <v>74</v>
      </c>
      <c r="AH252" s="249" t="s">
        <v>74</v>
      </c>
      <c r="AI252" s="244">
        <v>0</v>
      </c>
      <c r="AJ252" s="244">
        <v>87227253.5</v>
      </c>
      <c r="AK252" s="246"/>
      <c r="AL252" s="244">
        <v>95048569.849999994</v>
      </c>
      <c r="AM252" s="244">
        <v>92317107.480000004</v>
      </c>
      <c r="AN252" s="246"/>
      <c r="AO252" s="244">
        <v>0</v>
      </c>
      <c r="AP252" s="244">
        <v>81611943.980000004</v>
      </c>
      <c r="AQ252" s="246"/>
      <c r="AR252" s="246"/>
      <c r="AS252" s="246"/>
      <c r="AT252" s="246"/>
    </row>
    <row r="253" spans="1:46" ht="168.75" x14ac:dyDescent="0.25">
      <c r="A253" s="253" t="s">
        <v>489</v>
      </c>
      <c r="B253" s="249" t="s">
        <v>490</v>
      </c>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t="s">
        <v>123</v>
      </c>
      <c r="AD253" s="60" t="s">
        <v>119</v>
      </c>
      <c r="AE253" s="60" t="s">
        <v>124</v>
      </c>
      <c r="AF253" s="249" t="s">
        <v>258</v>
      </c>
      <c r="AG253" s="249" t="s">
        <v>74</v>
      </c>
      <c r="AH253" s="249" t="s">
        <v>74</v>
      </c>
      <c r="AI253" s="244">
        <v>0</v>
      </c>
      <c r="AJ253" s="244">
        <v>87227253.5</v>
      </c>
      <c r="AK253" s="246"/>
      <c r="AL253" s="244">
        <v>95048569.849999994</v>
      </c>
      <c r="AM253" s="244">
        <v>92317107.480000004</v>
      </c>
      <c r="AN253" s="246"/>
      <c r="AO253" s="244">
        <v>0</v>
      </c>
      <c r="AP253" s="244">
        <v>81611943.980000004</v>
      </c>
      <c r="AQ253" s="246"/>
      <c r="AR253" s="246"/>
      <c r="AS253" s="246"/>
      <c r="AT253" s="246"/>
    </row>
    <row r="254" spans="1:46" ht="202.5" x14ac:dyDescent="0.25">
      <c r="A254" s="253" t="s">
        <v>489</v>
      </c>
      <c r="B254" s="249" t="s">
        <v>490</v>
      </c>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14" t="s">
        <v>127</v>
      </c>
      <c r="AD254" s="60" t="s">
        <v>68</v>
      </c>
      <c r="AE254" s="60" t="s">
        <v>128</v>
      </c>
      <c r="AF254" s="249" t="s">
        <v>258</v>
      </c>
      <c r="AG254" s="249" t="s">
        <v>74</v>
      </c>
      <c r="AH254" s="249" t="s">
        <v>74</v>
      </c>
      <c r="AI254" s="244">
        <v>0</v>
      </c>
      <c r="AJ254" s="244">
        <v>87227253.5</v>
      </c>
      <c r="AK254" s="246"/>
      <c r="AL254" s="244">
        <v>95048569.849999994</v>
      </c>
      <c r="AM254" s="244">
        <v>92317107.480000004</v>
      </c>
      <c r="AN254" s="246"/>
      <c r="AO254" s="244">
        <v>0</v>
      </c>
      <c r="AP254" s="244">
        <v>81611943.980000004</v>
      </c>
      <c r="AQ254" s="246"/>
      <c r="AR254" s="246"/>
      <c r="AS254" s="246"/>
      <c r="AT254" s="246"/>
    </row>
    <row r="255" spans="1:46" ht="270" x14ac:dyDescent="0.25">
      <c r="A255" s="253" t="s">
        <v>489</v>
      </c>
      <c r="B255" s="249" t="s">
        <v>490</v>
      </c>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14" t="s">
        <v>129</v>
      </c>
      <c r="AD255" s="60" t="s">
        <v>68</v>
      </c>
      <c r="AE255" s="60" t="s">
        <v>130</v>
      </c>
      <c r="AF255" s="249" t="s">
        <v>258</v>
      </c>
      <c r="AG255" s="249" t="s">
        <v>74</v>
      </c>
      <c r="AH255" s="249" t="s">
        <v>74</v>
      </c>
      <c r="AI255" s="244">
        <v>0</v>
      </c>
      <c r="AJ255" s="244">
        <v>87227253.5</v>
      </c>
      <c r="AK255" s="246"/>
      <c r="AL255" s="244">
        <v>95048569.849999994</v>
      </c>
      <c r="AM255" s="244">
        <v>92317107.480000004</v>
      </c>
      <c r="AN255" s="246"/>
      <c r="AO255" s="244">
        <v>0</v>
      </c>
      <c r="AP255" s="244">
        <v>81611943.980000004</v>
      </c>
      <c r="AQ255" s="246"/>
      <c r="AR255" s="246"/>
      <c r="AS255" s="246"/>
      <c r="AT255" s="246"/>
    </row>
    <row r="256" spans="1:46" ht="202.5" x14ac:dyDescent="0.25">
      <c r="A256" s="253" t="s">
        <v>489</v>
      </c>
      <c r="B256" s="249" t="s">
        <v>490</v>
      </c>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14" t="s">
        <v>496</v>
      </c>
      <c r="AD256" s="60" t="s">
        <v>497</v>
      </c>
      <c r="AE256" s="60" t="s">
        <v>498</v>
      </c>
      <c r="AF256" s="249" t="s">
        <v>258</v>
      </c>
      <c r="AG256" s="249" t="s">
        <v>74</v>
      </c>
      <c r="AH256" s="249" t="s">
        <v>74</v>
      </c>
      <c r="AI256" s="244">
        <v>0</v>
      </c>
      <c r="AJ256" s="244">
        <v>87227253.5</v>
      </c>
      <c r="AK256" s="246"/>
      <c r="AL256" s="244">
        <v>95048569.849999994</v>
      </c>
      <c r="AM256" s="244">
        <v>92317107.480000004</v>
      </c>
      <c r="AN256" s="246"/>
      <c r="AO256" s="244">
        <v>0</v>
      </c>
      <c r="AP256" s="244">
        <v>81611943.980000004</v>
      </c>
      <c r="AQ256" s="246"/>
      <c r="AR256" s="246"/>
      <c r="AS256" s="246"/>
      <c r="AT256" s="246"/>
    </row>
    <row r="257" spans="1:46" ht="112.5" x14ac:dyDescent="0.25">
      <c r="A257" s="253" t="s">
        <v>489</v>
      </c>
      <c r="B257" s="249" t="s">
        <v>490</v>
      </c>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t="s">
        <v>322</v>
      </c>
      <c r="AD257" s="60" t="s">
        <v>499</v>
      </c>
      <c r="AE257" s="60" t="s">
        <v>324</v>
      </c>
      <c r="AF257" s="249" t="s">
        <v>258</v>
      </c>
      <c r="AG257" s="249" t="s">
        <v>74</v>
      </c>
      <c r="AH257" s="249" t="s">
        <v>74</v>
      </c>
      <c r="AI257" s="244">
        <v>0</v>
      </c>
      <c r="AJ257" s="244">
        <v>87227253.5</v>
      </c>
      <c r="AK257" s="246"/>
      <c r="AL257" s="244">
        <v>95048569.849999994</v>
      </c>
      <c r="AM257" s="244">
        <v>92317107.480000004</v>
      </c>
      <c r="AN257" s="246"/>
      <c r="AO257" s="244">
        <v>0</v>
      </c>
      <c r="AP257" s="244">
        <v>81611943.980000004</v>
      </c>
      <c r="AQ257" s="246"/>
      <c r="AR257" s="246"/>
      <c r="AS257" s="246"/>
      <c r="AT257" s="246"/>
    </row>
    <row r="258" spans="1:46" ht="180" x14ac:dyDescent="0.25">
      <c r="A258" s="253" t="s">
        <v>489</v>
      </c>
      <c r="B258" s="249" t="s">
        <v>490</v>
      </c>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t="s">
        <v>500</v>
      </c>
      <c r="AD258" s="60" t="s">
        <v>465</v>
      </c>
      <c r="AE258" s="60" t="s">
        <v>132</v>
      </c>
      <c r="AF258" s="249" t="s">
        <v>258</v>
      </c>
      <c r="AG258" s="249" t="s">
        <v>74</v>
      </c>
      <c r="AH258" s="249" t="s">
        <v>74</v>
      </c>
      <c r="AI258" s="244">
        <v>0</v>
      </c>
      <c r="AJ258" s="244">
        <v>87227253.5</v>
      </c>
      <c r="AK258" s="246"/>
      <c r="AL258" s="244">
        <v>95048569.849999994</v>
      </c>
      <c r="AM258" s="244">
        <v>92317107.480000004</v>
      </c>
      <c r="AN258" s="246"/>
      <c r="AO258" s="244">
        <v>0</v>
      </c>
      <c r="AP258" s="244">
        <v>81611943.980000004</v>
      </c>
      <c r="AQ258" s="246"/>
      <c r="AR258" s="246"/>
      <c r="AS258" s="246"/>
      <c r="AT258" s="246"/>
    </row>
    <row r="259" spans="1:46" ht="123.75" x14ac:dyDescent="0.25">
      <c r="A259" s="253" t="s">
        <v>489</v>
      </c>
      <c r="B259" s="249" t="s">
        <v>490</v>
      </c>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t="s">
        <v>167</v>
      </c>
      <c r="AD259" s="60" t="s">
        <v>68</v>
      </c>
      <c r="AE259" s="60" t="s">
        <v>132</v>
      </c>
      <c r="AF259" s="249" t="s">
        <v>258</v>
      </c>
      <c r="AG259" s="249" t="s">
        <v>74</v>
      </c>
      <c r="AH259" s="249" t="s">
        <v>74</v>
      </c>
      <c r="AI259" s="244">
        <v>0</v>
      </c>
      <c r="AJ259" s="244">
        <v>87227253.5</v>
      </c>
      <c r="AK259" s="246"/>
      <c r="AL259" s="244">
        <v>95048569.849999994</v>
      </c>
      <c r="AM259" s="244">
        <v>92317107.480000004</v>
      </c>
      <c r="AN259" s="246"/>
      <c r="AO259" s="244">
        <v>0</v>
      </c>
      <c r="AP259" s="244">
        <v>81611943.980000004</v>
      </c>
      <c r="AQ259" s="246"/>
      <c r="AR259" s="246"/>
      <c r="AS259" s="246"/>
      <c r="AT259" s="246"/>
    </row>
    <row r="260" spans="1:46" ht="123.75" x14ac:dyDescent="0.25">
      <c r="A260" s="253" t="s">
        <v>489</v>
      </c>
      <c r="B260" s="249" t="s">
        <v>490</v>
      </c>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t="s">
        <v>331</v>
      </c>
      <c r="AD260" s="60" t="s">
        <v>68</v>
      </c>
      <c r="AE260" s="60" t="s">
        <v>332</v>
      </c>
      <c r="AF260" s="249" t="s">
        <v>258</v>
      </c>
      <c r="AG260" s="249" t="s">
        <v>74</v>
      </c>
      <c r="AH260" s="249" t="s">
        <v>74</v>
      </c>
      <c r="AI260" s="244">
        <v>0</v>
      </c>
      <c r="AJ260" s="244">
        <v>87227253.5</v>
      </c>
      <c r="AK260" s="246"/>
      <c r="AL260" s="244">
        <v>95048569.849999994</v>
      </c>
      <c r="AM260" s="244">
        <v>92317107.480000004</v>
      </c>
      <c r="AN260" s="246"/>
      <c r="AO260" s="244">
        <v>0</v>
      </c>
      <c r="AP260" s="244">
        <v>81611943.980000004</v>
      </c>
      <c r="AQ260" s="246"/>
      <c r="AR260" s="246"/>
      <c r="AS260" s="246"/>
      <c r="AT260" s="246"/>
    </row>
    <row r="261" spans="1:46" ht="146.25" x14ac:dyDescent="0.25">
      <c r="A261" s="253" t="s">
        <v>489</v>
      </c>
      <c r="B261" s="249" t="s">
        <v>490</v>
      </c>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t="s">
        <v>382</v>
      </c>
      <c r="AD261" s="60" t="s">
        <v>383</v>
      </c>
      <c r="AE261" s="60" t="s">
        <v>384</v>
      </c>
      <c r="AF261" s="249" t="s">
        <v>258</v>
      </c>
      <c r="AG261" s="249" t="s">
        <v>74</v>
      </c>
      <c r="AH261" s="249" t="s">
        <v>74</v>
      </c>
      <c r="AI261" s="244">
        <v>0</v>
      </c>
      <c r="AJ261" s="244">
        <v>87227253.5</v>
      </c>
      <c r="AK261" s="247"/>
      <c r="AL261" s="244">
        <v>95048569.849999994</v>
      </c>
      <c r="AM261" s="244">
        <v>92317107.480000004</v>
      </c>
      <c r="AN261" s="247"/>
      <c r="AO261" s="244">
        <v>0</v>
      </c>
      <c r="AP261" s="244">
        <v>81611943.980000004</v>
      </c>
      <c r="AQ261" s="247"/>
      <c r="AR261" s="247"/>
      <c r="AS261" s="247"/>
      <c r="AT261" s="247"/>
    </row>
    <row r="262" spans="1:46" ht="135" x14ac:dyDescent="0.25">
      <c r="A262" s="248" t="s">
        <v>501</v>
      </c>
      <c r="B262" s="249" t="s">
        <v>502</v>
      </c>
      <c r="C262" s="60" t="s">
        <v>1029</v>
      </c>
      <c r="D262" s="60" t="s">
        <v>68</v>
      </c>
      <c r="E262" s="60" t="s">
        <v>96</v>
      </c>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t="s">
        <v>70</v>
      </c>
      <c r="AD262" s="60" t="s">
        <v>503</v>
      </c>
      <c r="AE262" s="60" t="s">
        <v>72</v>
      </c>
      <c r="AF262" s="249" t="s">
        <v>258</v>
      </c>
      <c r="AG262" s="249" t="s">
        <v>74</v>
      </c>
      <c r="AH262" s="249" t="s">
        <v>74</v>
      </c>
      <c r="AI262" s="244">
        <v>94567687.799999997</v>
      </c>
      <c r="AJ262" s="244">
        <v>90809169.849999994</v>
      </c>
      <c r="AK262" s="245">
        <v>94227297.129999995</v>
      </c>
      <c r="AL262" s="244">
        <v>92850574.859999999</v>
      </c>
      <c r="AM262" s="244">
        <v>95255774.859999999</v>
      </c>
      <c r="AN262" s="245"/>
      <c r="AO262" s="244">
        <v>88465583.730000004</v>
      </c>
      <c r="AP262" s="244">
        <v>84708706.340000004</v>
      </c>
      <c r="AQ262" s="245">
        <f>94227297.13-Лист6!D47</f>
        <v>92901393.129999995</v>
      </c>
      <c r="AR262" s="245">
        <f>92850574.86-Лист6!E47</f>
        <v>91750574.859999999</v>
      </c>
      <c r="AS262" s="245">
        <f>95255774.86-Лист6!F47</f>
        <v>91750574.859999999</v>
      </c>
      <c r="AT262" s="245"/>
    </row>
    <row r="263" spans="1:46" ht="202.5" x14ac:dyDescent="0.25">
      <c r="A263" s="248" t="s">
        <v>501</v>
      </c>
      <c r="B263" s="249" t="s">
        <v>502</v>
      </c>
      <c r="C263" s="60" t="s">
        <v>286</v>
      </c>
      <c r="D263" s="60" t="s">
        <v>68</v>
      </c>
      <c r="E263" s="60" t="s">
        <v>288</v>
      </c>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14" t="s">
        <v>100</v>
      </c>
      <c r="AD263" s="60" t="s">
        <v>68</v>
      </c>
      <c r="AE263" s="60" t="s">
        <v>101</v>
      </c>
      <c r="AF263" s="249" t="s">
        <v>258</v>
      </c>
      <c r="AG263" s="249" t="s">
        <v>74</v>
      </c>
      <c r="AH263" s="249" t="s">
        <v>74</v>
      </c>
      <c r="AI263" s="244">
        <v>0</v>
      </c>
      <c r="AJ263" s="244">
        <v>90809169.849999994</v>
      </c>
      <c r="AK263" s="246"/>
      <c r="AL263" s="244">
        <v>92850574.859999999</v>
      </c>
      <c r="AM263" s="244">
        <v>95255774.859999999</v>
      </c>
      <c r="AN263" s="246"/>
      <c r="AO263" s="244">
        <v>0</v>
      </c>
      <c r="AP263" s="244">
        <v>84708706.340000004</v>
      </c>
      <c r="AQ263" s="246"/>
      <c r="AR263" s="246"/>
      <c r="AS263" s="246"/>
      <c r="AT263" s="246"/>
    </row>
    <row r="264" spans="1:46" ht="101.25" x14ac:dyDescent="0.25">
      <c r="A264" s="248" t="s">
        <v>501</v>
      </c>
      <c r="B264" s="249" t="s">
        <v>502</v>
      </c>
      <c r="C264" s="60" t="s">
        <v>504</v>
      </c>
      <c r="D264" s="60" t="s">
        <v>505</v>
      </c>
      <c r="E264" s="60" t="s">
        <v>506</v>
      </c>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t="s">
        <v>296</v>
      </c>
      <c r="AD264" s="60" t="s">
        <v>68</v>
      </c>
      <c r="AE264" s="60" t="s">
        <v>297</v>
      </c>
      <c r="AF264" s="249" t="s">
        <v>258</v>
      </c>
      <c r="AG264" s="249" t="s">
        <v>74</v>
      </c>
      <c r="AH264" s="249" t="s">
        <v>74</v>
      </c>
      <c r="AI264" s="244">
        <v>0</v>
      </c>
      <c r="AJ264" s="244">
        <v>90809169.849999994</v>
      </c>
      <c r="AK264" s="246"/>
      <c r="AL264" s="244">
        <v>92850574.859999999</v>
      </c>
      <c r="AM264" s="244">
        <v>95255774.859999999</v>
      </c>
      <c r="AN264" s="246"/>
      <c r="AO264" s="244">
        <v>0</v>
      </c>
      <c r="AP264" s="244">
        <v>84708706.340000004</v>
      </c>
      <c r="AQ264" s="246"/>
      <c r="AR264" s="246"/>
      <c r="AS264" s="246"/>
      <c r="AT264" s="246"/>
    </row>
    <row r="265" spans="1:46" ht="112.5" x14ac:dyDescent="0.25">
      <c r="A265" s="248" t="s">
        <v>501</v>
      </c>
      <c r="B265" s="249" t="s">
        <v>502</v>
      </c>
      <c r="C265" s="60" t="s">
        <v>64</v>
      </c>
      <c r="D265" s="60" t="s">
        <v>507</v>
      </c>
      <c r="E265" s="60" t="s">
        <v>66</v>
      </c>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t="s">
        <v>322</v>
      </c>
      <c r="AD265" s="60" t="s">
        <v>508</v>
      </c>
      <c r="AE265" s="60" t="s">
        <v>324</v>
      </c>
      <c r="AF265" s="249" t="s">
        <v>258</v>
      </c>
      <c r="AG265" s="249" t="s">
        <v>74</v>
      </c>
      <c r="AH265" s="249" t="s">
        <v>74</v>
      </c>
      <c r="AI265" s="244">
        <v>0</v>
      </c>
      <c r="AJ265" s="244">
        <v>90809169.849999994</v>
      </c>
      <c r="AK265" s="246"/>
      <c r="AL265" s="244">
        <v>92850574.859999999</v>
      </c>
      <c r="AM265" s="244">
        <v>95255774.859999999</v>
      </c>
      <c r="AN265" s="246"/>
      <c r="AO265" s="244">
        <v>0</v>
      </c>
      <c r="AP265" s="244">
        <v>84708706.340000004</v>
      </c>
      <c r="AQ265" s="246"/>
      <c r="AR265" s="246"/>
      <c r="AS265" s="246"/>
      <c r="AT265" s="246"/>
    </row>
    <row r="266" spans="1:46" ht="180" x14ac:dyDescent="0.25">
      <c r="A266" s="248" t="s">
        <v>501</v>
      </c>
      <c r="B266" s="249" t="s">
        <v>502</v>
      </c>
      <c r="C266" s="60" t="s">
        <v>121</v>
      </c>
      <c r="D266" s="60" t="s">
        <v>68</v>
      </c>
      <c r="E266" s="60" t="s">
        <v>122</v>
      </c>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t="s">
        <v>500</v>
      </c>
      <c r="AD266" s="60" t="s">
        <v>465</v>
      </c>
      <c r="AE266" s="60" t="s">
        <v>132</v>
      </c>
      <c r="AF266" s="249" t="s">
        <v>258</v>
      </c>
      <c r="AG266" s="249" t="s">
        <v>74</v>
      </c>
      <c r="AH266" s="249" t="s">
        <v>74</v>
      </c>
      <c r="AI266" s="244">
        <v>0</v>
      </c>
      <c r="AJ266" s="244">
        <v>90809169.849999994</v>
      </c>
      <c r="AK266" s="246"/>
      <c r="AL266" s="244">
        <v>92850574.859999999</v>
      </c>
      <c r="AM266" s="244">
        <v>95255774.859999999</v>
      </c>
      <c r="AN266" s="246"/>
      <c r="AO266" s="244">
        <v>0</v>
      </c>
      <c r="AP266" s="244">
        <v>84708706.340000004</v>
      </c>
      <c r="AQ266" s="246"/>
      <c r="AR266" s="246"/>
      <c r="AS266" s="246"/>
      <c r="AT266" s="246"/>
    </row>
    <row r="267" spans="1:46" ht="123.75" x14ac:dyDescent="0.25">
      <c r="A267" s="248" t="s">
        <v>501</v>
      </c>
      <c r="B267" s="249" t="s">
        <v>502</v>
      </c>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t="s">
        <v>331</v>
      </c>
      <c r="AD267" s="60" t="s">
        <v>68</v>
      </c>
      <c r="AE267" s="60" t="s">
        <v>332</v>
      </c>
      <c r="AF267" s="249" t="s">
        <v>258</v>
      </c>
      <c r="AG267" s="249" t="s">
        <v>74</v>
      </c>
      <c r="AH267" s="249" t="s">
        <v>74</v>
      </c>
      <c r="AI267" s="244">
        <v>0</v>
      </c>
      <c r="AJ267" s="244">
        <v>90809169.849999994</v>
      </c>
      <c r="AK267" s="246"/>
      <c r="AL267" s="244">
        <v>92850574.859999999</v>
      </c>
      <c r="AM267" s="244">
        <v>95255774.859999999</v>
      </c>
      <c r="AN267" s="246"/>
      <c r="AO267" s="244">
        <v>0</v>
      </c>
      <c r="AP267" s="244">
        <v>84708706.340000004</v>
      </c>
      <c r="AQ267" s="246"/>
      <c r="AR267" s="246"/>
      <c r="AS267" s="246"/>
      <c r="AT267" s="246"/>
    </row>
    <row r="268" spans="1:46" ht="146.25" x14ac:dyDescent="0.25">
      <c r="A268" s="248" t="s">
        <v>501</v>
      </c>
      <c r="B268" s="249" t="s">
        <v>502</v>
      </c>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t="s">
        <v>382</v>
      </c>
      <c r="AD268" s="60" t="s">
        <v>383</v>
      </c>
      <c r="AE268" s="60" t="s">
        <v>384</v>
      </c>
      <c r="AF268" s="249" t="s">
        <v>258</v>
      </c>
      <c r="AG268" s="249" t="s">
        <v>74</v>
      </c>
      <c r="AH268" s="249" t="s">
        <v>74</v>
      </c>
      <c r="AI268" s="244">
        <v>0</v>
      </c>
      <c r="AJ268" s="244">
        <v>90809169.849999994</v>
      </c>
      <c r="AK268" s="247"/>
      <c r="AL268" s="244">
        <v>92850574.859999999</v>
      </c>
      <c r="AM268" s="244">
        <v>95255774.859999999</v>
      </c>
      <c r="AN268" s="247"/>
      <c r="AO268" s="244">
        <v>0</v>
      </c>
      <c r="AP268" s="244">
        <v>84708706.340000004</v>
      </c>
      <c r="AQ268" s="247"/>
      <c r="AR268" s="247"/>
      <c r="AS268" s="247"/>
      <c r="AT268" s="247"/>
    </row>
    <row r="269" spans="1:46" ht="146.25" x14ac:dyDescent="0.25">
      <c r="A269" s="253" t="s">
        <v>509</v>
      </c>
      <c r="B269" s="249" t="s">
        <v>510</v>
      </c>
      <c r="C269" s="60" t="s">
        <v>282</v>
      </c>
      <c r="D269" s="60" t="s">
        <v>511</v>
      </c>
      <c r="E269" s="60" t="s">
        <v>284</v>
      </c>
      <c r="F269" s="60"/>
      <c r="G269" s="60"/>
      <c r="H269" s="60"/>
      <c r="I269" s="60"/>
      <c r="J269" s="60"/>
      <c r="K269" s="60"/>
      <c r="L269" s="60"/>
      <c r="M269" s="60"/>
      <c r="N269" s="60"/>
      <c r="O269" s="60"/>
      <c r="P269" s="60"/>
      <c r="Q269" s="60"/>
      <c r="R269" s="60"/>
      <c r="S269" s="60"/>
      <c r="T269" s="60"/>
      <c r="U269" s="60"/>
      <c r="V269" s="60"/>
      <c r="W269" s="60"/>
      <c r="X269" s="60"/>
      <c r="Y269" s="60"/>
      <c r="Z269" s="60" t="s">
        <v>512</v>
      </c>
      <c r="AA269" s="60" t="s">
        <v>68</v>
      </c>
      <c r="AB269" s="60" t="s">
        <v>69</v>
      </c>
      <c r="AC269" s="60" t="s">
        <v>70</v>
      </c>
      <c r="AD269" s="60" t="s">
        <v>513</v>
      </c>
      <c r="AE269" s="60" t="s">
        <v>72</v>
      </c>
      <c r="AF269" s="249" t="s">
        <v>514</v>
      </c>
      <c r="AG269" s="249" t="s">
        <v>74</v>
      </c>
      <c r="AH269" s="249" t="s">
        <v>74</v>
      </c>
      <c r="AI269" s="244">
        <v>70670567.650000006</v>
      </c>
      <c r="AJ269" s="244">
        <v>66760859.909999996</v>
      </c>
      <c r="AK269" s="245">
        <v>78143394.579999998</v>
      </c>
      <c r="AL269" s="244">
        <v>59206507.600000001</v>
      </c>
      <c r="AM269" s="244">
        <v>59206507.600000001</v>
      </c>
      <c r="AN269" s="245"/>
      <c r="AO269" s="244">
        <v>70670567.650000006</v>
      </c>
      <c r="AP269" s="244">
        <v>66760859.909999996</v>
      </c>
      <c r="AQ269" s="245">
        <v>78143394.579999998</v>
      </c>
      <c r="AR269" s="245">
        <v>59206507.600000001</v>
      </c>
      <c r="AS269" s="245">
        <v>59206507.600000001</v>
      </c>
      <c r="AT269" s="245"/>
    </row>
    <row r="270" spans="1:46" ht="146.25" x14ac:dyDescent="0.25">
      <c r="A270" s="253" t="s">
        <v>509</v>
      </c>
      <c r="B270" s="249" t="s">
        <v>510</v>
      </c>
      <c r="C270" s="60" t="s">
        <v>515</v>
      </c>
      <c r="D270" s="60" t="s">
        <v>516</v>
      </c>
      <c r="E270" s="60" t="s">
        <v>80</v>
      </c>
      <c r="F270" s="60"/>
      <c r="G270" s="60"/>
      <c r="H270" s="60"/>
      <c r="I270" s="60"/>
      <c r="J270" s="60"/>
      <c r="K270" s="60"/>
      <c r="L270" s="60"/>
      <c r="M270" s="60"/>
      <c r="N270" s="60"/>
      <c r="O270" s="60"/>
      <c r="P270" s="60"/>
      <c r="Q270" s="60"/>
      <c r="R270" s="60"/>
      <c r="S270" s="60"/>
      <c r="T270" s="60"/>
      <c r="U270" s="60"/>
      <c r="V270" s="60"/>
      <c r="W270" s="60"/>
      <c r="X270" s="60"/>
      <c r="Y270" s="60"/>
      <c r="Z270" s="60" t="s">
        <v>291</v>
      </c>
      <c r="AA270" s="60" t="s">
        <v>68</v>
      </c>
      <c r="AB270" s="60" t="s">
        <v>69</v>
      </c>
      <c r="AC270" s="60" t="s">
        <v>517</v>
      </c>
      <c r="AD270" s="60" t="s">
        <v>68</v>
      </c>
      <c r="AE270" s="60" t="s">
        <v>467</v>
      </c>
      <c r="AF270" s="249" t="s">
        <v>514</v>
      </c>
      <c r="AG270" s="249" t="s">
        <v>74</v>
      </c>
      <c r="AH270" s="249" t="s">
        <v>74</v>
      </c>
      <c r="AI270" s="244">
        <v>0</v>
      </c>
      <c r="AJ270" s="244">
        <v>66760859.909999996</v>
      </c>
      <c r="AK270" s="246"/>
      <c r="AL270" s="244">
        <v>59206507.600000001</v>
      </c>
      <c r="AM270" s="244">
        <v>59206507.600000001</v>
      </c>
      <c r="AN270" s="246"/>
      <c r="AO270" s="244">
        <v>0</v>
      </c>
      <c r="AP270" s="244">
        <v>66760859.909999996</v>
      </c>
      <c r="AQ270" s="246"/>
      <c r="AR270" s="246"/>
      <c r="AS270" s="246"/>
      <c r="AT270" s="246"/>
    </row>
    <row r="271" spans="1:46" ht="146.25" x14ac:dyDescent="0.25">
      <c r="A271" s="253" t="s">
        <v>509</v>
      </c>
      <c r="B271" s="249" t="s">
        <v>510</v>
      </c>
      <c r="C271" s="60" t="s">
        <v>64</v>
      </c>
      <c r="D271" s="60" t="s">
        <v>518</v>
      </c>
      <c r="E271" s="60" t="s">
        <v>66</v>
      </c>
      <c r="F271" s="60"/>
      <c r="G271" s="60"/>
      <c r="H271" s="60"/>
      <c r="I271" s="60"/>
      <c r="J271" s="60"/>
      <c r="K271" s="60"/>
      <c r="L271" s="60"/>
      <c r="M271" s="60"/>
      <c r="N271" s="60"/>
      <c r="O271" s="60"/>
      <c r="P271" s="60"/>
      <c r="Q271" s="60"/>
      <c r="R271" s="60"/>
      <c r="S271" s="60"/>
      <c r="T271" s="60"/>
      <c r="U271" s="60"/>
      <c r="V271" s="60"/>
      <c r="W271" s="60"/>
      <c r="X271" s="60"/>
      <c r="Y271" s="60"/>
      <c r="Z271" s="60" t="s">
        <v>295</v>
      </c>
      <c r="AA271" s="60" t="s">
        <v>68</v>
      </c>
      <c r="AB271" s="60" t="s">
        <v>69</v>
      </c>
      <c r="AC271" s="60" t="s">
        <v>519</v>
      </c>
      <c r="AD271" s="60" t="s">
        <v>196</v>
      </c>
      <c r="AE271" s="60" t="s">
        <v>69</v>
      </c>
      <c r="AF271" s="249" t="s">
        <v>514</v>
      </c>
      <c r="AG271" s="249" t="s">
        <v>74</v>
      </c>
      <c r="AH271" s="249" t="s">
        <v>74</v>
      </c>
      <c r="AI271" s="244">
        <v>0</v>
      </c>
      <c r="AJ271" s="244">
        <v>66760859.909999996</v>
      </c>
      <c r="AK271" s="246"/>
      <c r="AL271" s="244">
        <v>59206507.600000001</v>
      </c>
      <c r="AM271" s="244">
        <v>59206507.600000001</v>
      </c>
      <c r="AN271" s="246"/>
      <c r="AO271" s="244">
        <v>0</v>
      </c>
      <c r="AP271" s="244">
        <v>66760859.909999996</v>
      </c>
      <c r="AQ271" s="246"/>
      <c r="AR271" s="246"/>
      <c r="AS271" s="246"/>
      <c r="AT271" s="246"/>
    </row>
    <row r="272" spans="1:46" ht="146.25" x14ac:dyDescent="0.25">
      <c r="A272" s="253" t="s">
        <v>509</v>
      </c>
      <c r="B272" s="249" t="s">
        <v>510</v>
      </c>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t="s">
        <v>305</v>
      </c>
      <c r="AA272" s="60" t="s">
        <v>68</v>
      </c>
      <c r="AB272" s="60" t="s">
        <v>306</v>
      </c>
      <c r="AC272" s="60" t="s">
        <v>520</v>
      </c>
      <c r="AD272" s="60" t="s">
        <v>68</v>
      </c>
      <c r="AE272" s="60" t="s">
        <v>521</v>
      </c>
      <c r="AF272" s="249" t="s">
        <v>514</v>
      </c>
      <c r="AG272" s="249" t="s">
        <v>74</v>
      </c>
      <c r="AH272" s="249" t="s">
        <v>74</v>
      </c>
      <c r="AI272" s="244">
        <v>0</v>
      </c>
      <c r="AJ272" s="244">
        <v>66760859.909999996</v>
      </c>
      <c r="AK272" s="246"/>
      <c r="AL272" s="244">
        <v>59206507.600000001</v>
      </c>
      <c r="AM272" s="244">
        <v>59206507.600000001</v>
      </c>
      <c r="AN272" s="246"/>
      <c r="AO272" s="244">
        <v>0</v>
      </c>
      <c r="AP272" s="244">
        <v>66760859.909999996</v>
      </c>
      <c r="AQ272" s="246"/>
      <c r="AR272" s="246"/>
      <c r="AS272" s="246"/>
      <c r="AT272" s="246"/>
    </row>
    <row r="273" spans="1:46" ht="213.75" x14ac:dyDescent="0.25">
      <c r="A273" s="253" t="s">
        <v>509</v>
      </c>
      <c r="B273" s="249" t="s">
        <v>510</v>
      </c>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14" t="s">
        <v>522</v>
      </c>
      <c r="AA273" s="60" t="s">
        <v>68</v>
      </c>
      <c r="AB273" s="60" t="s">
        <v>523</v>
      </c>
      <c r="AC273" s="60" t="s">
        <v>328</v>
      </c>
      <c r="AD273" s="60" t="s">
        <v>68</v>
      </c>
      <c r="AE273" s="60" t="s">
        <v>329</v>
      </c>
      <c r="AF273" s="249" t="s">
        <v>514</v>
      </c>
      <c r="AG273" s="249" t="s">
        <v>74</v>
      </c>
      <c r="AH273" s="249" t="s">
        <v>74</v>
      </c>
      <c r="AI273" s="244">
        <v>0</v>
      </c>
      <c r="AJ273" s="244">
        <v>66760859.909999996</v>
      </c>
      <c r="AK273" s="246"/>
      <c r="AL273" s="244">
        <v>59206507.600000001</v>
      </c>
      <c r="AM273" s="244">
        <v>59206507.600000001</v>
      </c>
      <c r="AN273" s="246"/>
      <c r="AO273" s="244">
        <v>0</v>
      </c>
      <c r="AP273" s="244">
        <v>66760859.909999996</v>
      </c>
      <c r="AQ273" s="246"/>
      <c r="AR273" s="246"/>
      <c r="AS273" s="246"/>
      <c r="AT273" s="246"/>
    </row>
    <row r="274" spans="1:46" ht="348.75" x14ac:dyDescent="0.25">
      <c r="A274" s="253" t="s">
        <v>509</v>
      </c>
      <c r="B274" s="249" t="s">
        <v>510</v>
      </c>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t="s">
        <v>308</v>
      </c>
      <c r="AA274" s="60" t="s">
        <v>309</v>
      </c>
      <c r="AB274" s="60" t="s">
        <v>310</v>
      </c>
      <c r="AC274" s="14" t="s">
        <v>524</v>
      </c>
      <c r="AD274" s="60" t="s">
        <v>68</v>
      </c>
      <c r="AE274" s="60" t="s">
        <v>525</v>
      </c>
      <c r="AF274" s="249" t="s">
        <v>514</v>
      </c>
      <c r="AG274" s="249" t="s">
        <v>74</v>
      </c>
      <c r="AH274" s="249" t="s">
        <v>74</v>
      </c>
      <c r="AI274" s="244">
        <v>0</v>
      </c>
      <c r="AJ274" s="244">
        <v>66760859.909999996</v>
      </c>
      <c r="AK274" s="246"/>
      <c r="AL274" s="244">
        <v>59206507.600000001</v>
      </c>
      <c r="AM274" s="244">
        <v>59206507.600000001</v>
      </c>
      <c r="AN274" s="246"/>
      <c r="AO274" s="244">
        <v>0</v>
      </c>
      <c r="AP274" s="244">
        <v>66760859.909999996</v>
      </c>
      <c r="AQ274" s="246"/>
      <c r="AR274" s="246"/>
      <c r="AS274" s="246"/>
      <c r="AT274" s="246"/>
    </row>
    <row r="275" spans="1:46" ht="281.25" x14ac:dyDescent="0.25">
      <c r="A275" s="253" t="s">
        <v>509</v>
      </c>
      <c r="B275" s="249" t="s">
        <v>510</v>
      </c>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14" t="s">
        <v>526</v>
      </c>
      <c r="AD275" s="60" t="s">
        <v>68</v>
      </c>
      <c r="AE275" s="60" t="s">
        <v>527</v>
      </c>
      <c r="AF275" s="249" t="s">
        <v>514</v>
      </c>
      <c r="AG275" s="249" t="s">
        <v>74</v>
      </c>
      <c r="AH275" s="249" t="s">
        <v>74</v>
      </c>
      <c r="AI275" s="244">
        <v>0</v>
      </c>
      <c r="AJ275" s="244">
        <v>66760859.909999996</v>
      </c>
      <c r="AK275" s="246"/>
      <c r="AL275" s="244">
        <v>59206507.600000001</v>
      </c>
      <c r="AM275" s="244">
        <v>59206507.600000001</v>
      </c>
      <c r="AN275" s="246"/>
      <c r="AO275" s="244">
        <v>0</v>
      </c>
      <c r="AP275" s="244">
        <v>66760859.909999996</v>
      </c>
      <c r="AQ275" s="246"/>
      <c r="AR275" s="246"/>
      <c r="AS275" s="246"/>
      <c r="AT275" s="246"/>
    </row>
    <row r="276" spans="1:46" ht="213.75" x14ac:dyDescent="0.25">
      <c r="A276" s="253" t="s">
        <v>509</v>
      </c>
      <c r="B276" s="249" t="s">
        <v>510</v>
      </c>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14" t="s">
        <v>528</v>
      </c>
      <c r="AD276" s="60" t="s">
        <v>68</v>
      </c>
      <c r="AE276" s="60" t="s">
        <v>529</v>
      </c>
      <c r="AF276" s="249" t="s">
        <v>514</v>
      </c>
      <c r="AG276" s="249" t="s">
        <v>74</v>
      </c>
      <c r="AH276" s="249" t="s">
        <v>74</v>
      </c>
      <c r="AI276" s="244">
        <v>0</v>
      </c>
      <c r="AJ276" s="244">
        <v>66760859.909999996</v>
      </c>
      <c r="AK276" s="246"/>
      <c r="AL276" s="244">
        <v>59206507.600000001</v>
      </c>
      <c r="AM276" s="244">
        <v>59206507.600000001</v>
      </c>
      <c r="AN276" s="246"/>
      <c r="AO276" s="244">
        <v>0</v>
      </c>
      <c r="AP276" s="244">
        <v>66760859.909999996</v>
      </c>
      <c r="AQ276" s="246"/>
      <c r="AR276" s="246"/>
      <c r="AS276" s="246"/>
      <c r="AT276" s="246"/>
    </row>
    <row r="277" spans="1:46" ht="270" x14ac:dyDescent="0.25">
      <c r="A277" s="253" t="s">
        <v>509</v>
      </c>
      <c r="B277" s="249" t="s">
        <v>510</v>
      </c>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14" t="s">
        <v>530</v>
      </c>
      <c r="AD277" s="60" t="s">
        <v>68</v>
      </c>
      <c r="AE277" s="60" t="s">
        <v>525</v>
      </c>
      <c r="AF277" s="249" t="s">
        <v>514</v>
      </c>
      <c r="AG277" s="249" t="s">
        <v>74</v>
      </c>
      <c r="AH277" s="249" t="s">
        <v>74</v>
      </c>
      <c r="AI277" s="244">
        <v>0</v>
      </c>
      <c r="AJ277" s="244">
        <v>66760859.909999996</v>
      </c>
      <c r="AK277" s="246"/>
      <c r="AL277" s="244">
        <v>59206507.600000001</v>
      </c>
      <c r="AM277" s="244">
        <v>59206507.600000001</v>
      </c>
      <c r="AN277" s="246"/>
      <c r="AO277" s="244">
        <v>0</v>
      </c>
      <c r="AP277" s="244">
        <v>66760859.909999996</v>
      </c>
      <c r="AQ277" s="246"/>
      <c r="AR277" s="246"/>
      <c r="AS277" s="246"/>
      <c r="AT277" s="246"/>
    </row>
    <row r="278" spans="1:46" ht="213.75" x14ac:dyDescent="0.25">
      <c r="A278" s="253" t="s">
        <v>509</v>
      </c>
      <c r="B278" s="249" t="s">
        <v>510</v>
      </c>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14" t="s">
        <v>531</v>
      </c>
      <c r="AD278" s="60" t="s">
        <v>68</v>
      </c>
      <c r="AE278" s="60" t="s">
        <v>532</v>
      </c>
      <c r="AF278" s="249" t="s">
        <v>514</v>
      </c>
      <c r="AG278" s="249" t="s">
        <v>74</v>
      </c>
      <c r="AH278" s="249" t="s">
        <v>74</v>
      </c>
      <c r="AI278" s="244">
        <v>0</v>
      </c>
      <c r="AJ278" s="244">
        <v>66760859.909999996</v>
      </c>
      <c r="AK278" s="247"/>
      <c r="AL278" s="244">
        <v>59206507.600000001</v>
      </c>
      <c r="AM278" s="244">
        <v>59206507.600000001</v>
      </c>
      <c r="AN278" s="247"/>
      <c r="AO278" s="244">
        <v>0</v>
      </c>
      <c r="AP278" s="244">
        <v>66760859.909999996</v>
      </c>
      <c r="AQ278" s="247"/>
      <c r="AR278" s="247"/>
      <c r="AS278" s="247"/>
      <c r="AT278" s="247"/>
    </row>
    <row r="279" spans="1:46" ht="168.75" x14ac:dyDescent="0.25">
      <c r="A279" s="248" t="s">
        <v>533</v>
      </c>
      <c r="B279" s="249" t="s">
        <v>534</v>
      </c>
      <c r="C279" s="60" t="s">
        <v>1029</v>
      </c>
      <c r="D279" s="60" t="s">
        <v>68</v>
      </c>
      <c r="E279" s="60" t="s">
        <v>96</v>
      </c>
      <c r="F279" s="60"/>
      <c r="G279" s="60"/>
      <c r="H279" s="60"/>
      <c r="I279" s="60"/>
      <c r="J279" s="60"/>
      <c r="K279" s="60"/>
      <c r="L279" s="60"/>
      <c r="M279" s="60"/>
      <c r="N279" s="60"/>
      <c r="O279" s="60"/>
      <c r="P279" s="60"/>
      <c r="Q279" s="60"/>
      <c r="R279" s="60"/>
      <c r="S279" s="60"/>
      <c r="T279" s="60"/>
      <c r="U279" s="60"/>
      <c r="V279" s="60"/>
      <c r="W279" s="60" t="s">
        <v>535</v>
      </c>
      <c r="X279" s="60" t="s">
        <v>536</v>
      </c>
      <c r="Y279" s="60" t="s">
        <v>537</v>
      </c>
      <c r="Z279" s="60" t="s">
        <v>174</v>
      </c>
      <c r="AA279" s="60" t="s">
        <v>68</v>
      </c>
      <c r="AB279" s="60" t="s">
        <v>69</v>
      </c>
      <c r="AC279" s="60" t="s">
        <v>70</v>
      </c>
      <c r="AD279" s="60" t="s">
        <v>538</v>
      </c>
      <c r="AE279" s="60" t="s">
        <v>72</v>
      </c>
      <c r="AF279" s="249" t="s">
        <v>277</v>
      </c>
      <c r="AG279" s="249" t="s">
        <v>74</v>
      </c>
      <c r="AH279" s="249" t="s">
        <v>74</v>
      </c>
      <c r="AI279" s="244">
        <v>294958358.42000002</v>
      </c>
      <c r="AJ279" s="244">
        <v>291298064.62</v>
      </c>
      <c r="AK279" s="245">
        <v>331106533.51999998</v>
      </c>
      <c r="AL279" s="244">
        <v>303676305.91000003</v>
      </c>
      <c r="AM279" s="244">
        <v>304145015.92000002</v>
      </c>
      <c r="AN279" s="245"/>
      <c r="AO279" s="244">
        <v>294012615.55000001</v>
      </c>
      <c r="AP279" s="244">
        <v>290352321.75</v>
      </c>
      <c r="AQ279" s="245">
        <f>331106533.52-Лист6!D48</f>
        <v>326335469.00999999</v>
      </c>
      <c r="AR279" s="245">
        <v>303676305.91000003</v>
      </c>
      <c r="AS279" s="245">
        <v>304145015.92000002</v>
      </c>
      <c r="AT279" s="245"/>
    </row>
    <row r="280" spans="1:46" ht="337.5" x14ac:dyDescent="0.25">
      <c r="A280" s="248" t="s">
        <v>533</v>
      </c>
      <c r="B280" s="249" t="s">
        <v>534</v>
      </c>
      <c r="C280" s="60" t="s">
        <v>102</v>
      </c>
      <c r="D280" s="60" t="s">
        <v>68</v>
      </c>
      <c r="E280" s="60" t="s">
        <v>104</v>
      </c>
      <c r="F280" s="60"/>
      <c r="G280" s="60"/>
      <c r="H280" s="60"/>
      <c r="I280" s="60"/>
      <c r="J280" s="60"/>
      <c r="K280" s="60"/>
      <c r="L280" s="60"/>
      <c r="M280" s="60"/>
      <c r="N280" s="60"/>
      <c r="O280" s="60"/>
      <c r="P280" s="60"/>
      <c r="Q280" s="60"/>
      <c r="R280" s="60"/>
      <c r="S280" s="60"/>
      <c r="T280" s="60"/>
      <c r="U280" s="60"/>
      <c r="V280" s="60"/>
      <c r="W280" s="60" t="s">
        <v>89</v>
      </c>
      <c r="X280" s="60" t="s">
        <v>90</v>
      </c>
      <c r="Y280" s="60" t="s">
        <v>91</v>
      </c>
      <c r="Z280" s="60" t="s">
        <v>295</v>
      </c>
      <c r="AA280" s="60" t="s">
        <v>68</v>
      </c>
      <c r="AB280" s="60" t="s">
        <v>69</v>
      </c>
      <c r="AC280" s="14" t="s">
        <v>105</v>
      </c>
      <c r="AD280" s="60" t="s">
        <v>68</v>
      </c>
      <c r="AE280" s="60" t="s">
        <v>106</v>
      </c>
      <c r="AF280" s="249" t="s">
        <v>277</v>
      </c>
      <c r="AG280" s="249" t="s">
        <v>74</v>
      </c>
      <c r="AH280" s="249" t="s">
        <v>74</v>
      </c>
      <c r="AI280" s="244">
        <v>0</v>
      </c>
      <c r="AJ280" s="244">
        <v>291298064.62</v>
      </c>
      <c r="AK280" s="246"/>
      <c r="AL280" s="244">
        <v>303676305.91000003</v>
      </c>
      <c r="AM280" s="244">
        <v>304145015.92000002</v>
      </c>
      <c r="AN280" s="246"/>
      <c r="AO280" s="244">
        <v>0</v>
      </c>
      <c r="AP280" s="244">
        <v>290352321.75</v>
      </c>
      <c r="AQ280" s="246"/>
      <c r="AR280" s="246"/>
      <c r="AS280" s="246"/>
      <c r="AT280" s="246"/>
    </row>
    <row r="281" spans="1:46" ht="247.5" x14ac:dyDescent="0.25">
      <c r="A281" s="248" t="s">
        <v>533</v>
      </c>
      <c r="B281" s="249" t="s">
        <v>534</v>
      </c>
      <c r="C281" s="60" t="s">
        <v>289</v>
      </c>
      <c r="D281" s="60" t="s">
        <v>68</v>
      </c>
      <c r="E281" s="60" t="s">
        <v>290</v>
      </c>
      <c r="F281" s="60"/>
      <c r="G281" s="60"/>
      <c r="H281" s="60"/>
      <c r="I281" s="60"/>
      <c r="J281" s="60"/>
      <c r="K281" s="60"/>
      <c r="L281" s="60"/>
      <c r="M281" s="60"/>
      <c r="N281" s="60"/>
      <c r="O281" s="60"/>
      <c r="P281" s="60"/>
      <c r="Q281" s="60"/>
      <c r="R281" s="60"/>
      <c r="S281" s="60"/>
      <c r="T281" s="60"/>
      <c r="U281" s="60"/>
      <c r="V281" s="60"/>
      <c r="W281" s="60"/>
      <c r="X281" s="60"/>
      <c r="Y281" s="60"/>
      <c r="Z281" s="14" t="s">
        <v>92</v>
      </c>
      <c r="AA281" s="60" t="s">
        <v>68</v>
      </c>
      <c r="AB281" s="60" t="s">
        <v>80</v>
      </c>
      <c r="AC281" s="60" t="s">
        <v>109</v>
      </c>
      <c r="AD281" s="60" t="s">
        <v>220</v>
      </c>
      <c r="AE281" s="60" t="s">
        <v>111</v>
      </c>
      <c r="AF281" s="249" t="s">
        <v>277</v>
      </c>
      <c r="AG281" s="249" t="s">
        <v>74</v>
      </c>
      <c r="AH281" s="249" t="s">
        <v>74</v>
      </c>
      <c r="AI281" s="244">
        <v>0</v>
      </c>
      <c r="AJ281" s="244">
        <v>291298064.62</v>
      </c>
      <c r="AK281" s="246"/>
      <c r="AL281" s="244">
        <v>303676305.91000003</v>
      </c>
      <c r="AM281" s="244">
        <v>304145015.92000002</v>
      </c>
      <c r="AN281" s="246"/>
      <c r="AO281" s="244">
        <v>0</v>
      </c>
      <c r="AP281" s="244">
        <v>290352321.75</v>
      </c>
      <c r="AQ281" s="246"/>
      <c r="AR281" s="246"/>
      <c r="AS281" s="246"/>
      <c r="AT281" s="246"/>
    </row>
    <row r="282" spans="1:46" ht="213.75" x14ac:dyDescent="0.25">
      <c r="A282" s="248" t="s">
        <v>533</v>
      </c>
      <c r="B282" s="249" t="s">
        <v>534</v>
      </c>
      <c r="C282" s="60" t="s">
        <v>64</v>
      </c>
      <c r="D282" s="60" t="s">
        <v>539</v>
      </c>
      <c r="E282" s="60" t="s">
        <v>66</v>
      </c>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14" t="s">
        <v>118</v>
      </c>
      <c r="AD282" s="60" t="s">
        <v>119</v>
      </c>
      <c r="AE282" s="60" t="s">
        <v>120</v>
      </c>
      <c r="AF282" s="249" t="s">
        <v>277</v>
      </c>
      <c r="AG282" s="249" t="s">
        <v>74</v>
      </c>
      <c r="AH282" s="249" t="s">
        <v>74</v>
      </c>
      <c r="AI282" s="244">
        <v>0</v>
      </c>
      <c r="AJ282" s="244">
        <v>291298064.62</v>
      </c>
      <c r="AK282" s="246"/>
      <c r="AL282" s="244">
        <v>303676305.91000003</v>
      </c>
      <c r="AM282" s="244">
        <v>304145015.92000002</v>
      </c>
      <c r="AN282" s="246"/>
      <c r="AO282" s="244">
        <v>0</v>
      </c>
      <c r="AP282" s="244">
        <v>290352321.75</v>
      </c>
      <c r="AQ282" s="246"/>
      <c r="AR282" s="246"/>
      <c r="AS282" s="246"/>
      <c r="AT282" s="246"/>
    </row>
    <row r="283" spans="1:46" ht="135" x14ac:dyDescent="0.25">
      <c r="A283" s="248" t="s">
        <v>533</v>
      </c>
      <c r="B283" s="249" t="s">
        <v>534</v>
      </c>
      <c r="C283" s="60" t="s">
        <v>121</v>
      </c>
      <c r="D283" s="60" t="s">
        <v>68</v>
      </c>
      <c r="E283" s="60" t="s">
        <v>122</v>
      </c>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t="s">
        <v>296</v>
      </c>
      <c r="AD283" s="60" t="s">
        <v>68</v>
      </c>
      <c r="AE283" s="60" t="s">
        <v>297</v>
      </c>
      <c r="AF283" s="249" t="s">
        <v>277</v>
      </c>
      <c r="AG283" s="249" t="s">
        <v>74</v>
      </c>
      <c r="AH283" s="249" t="s">
        <v>74</v>
      </c>
      <c r="AI283" s="244">
        <v>0</v>
      </c>
      <c r="AJ283" s="244">
        <v>291298064.62</v>
      </c>
      <c r="AK283" s="246"/>
      <c r="AL283" s="244">
        <v>303676305.91000003</v>
      </c>
      <c r="AM283" s="244">
        <v>304145015.92000002</v>
      </c>
      <c r="AN283" s="246"/>
      <c r="AO283" s="244">
        <v>0</v>
      </c>
      <c r="AP283" s="244">
        <v>290352321.75</v>
      </c>
      <c r="AQ283" s="246"/>
      <c r="AR283" s="246"/>
      <c r="AS283" s="246"/>
      <c r="AT283" s="246"/>
    </row>
    <row r="284" spans="1:46" ht="168.75" x14ac:dyDescent="0.25">
      <c r="A284" s="248" t="s">
        <v>533</v>
      </c>
      <c r="B284" s="249" t="s">
        <v>534</v>
      </c>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t="s">
        <v>123</v>
      </c>
      <c r="AD284" s="60" t="s">
        <v>119</v>
      </c>
      <c r="AE284" s="60" t="s">
        <v>124</v>
      </c>
      <c r="AF284" s="249" t="s">
        <v>277</v>
      </c>
      <c r="AG284" s="249" t="s">
        <v>74</v>
      </c>
      <c r="AH284" s="249" t="s">
        <v>74</v>
      </c>
      <c r="AI284" s="244">
        <v>0</v>
      </c>
      <c r="AJ284" s="244">
        <v>291298064.62</v>
      </c>
      <c r="AK284" s="246"/>
      <c r="AL284" s="244">
        <v>303676305.91000003</v>
      </c>
      <c r="AM284" s="244">
        <v>304145015.92000002</v>
      </c>
      <c r="AN284" s="246"/>
      <c r="AO284" s="244">
        <v>0</v>
      </c>
      <c r="AP284" s="244">
        <v>290352321.75</v>
      </c>
      <c r="AQ284" s="246"/>
      <c r="AR284" s="246"/>
      <c r="AS284" s="246"/>
      <c r="AT284" s="246"/>
    </row>
    <row r="285" spans="1:46" ht="202.5" x14ac:dyDescent="0.25">
      <c r="A285" s="248" t="s">
        <v>533</v>
      </c>
      <c r="B285" s="249" t="s">
        <v>534</v>
      </c>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14" t="s">
        <v>127</v>
      </c>
      <c r="AD285" s="60" t="s">
        <v>68</v>
      </c>
      <c r="AE285" s="60" t="s">
        <v>128</v>
      </c>
      <c r="AF285" s="249" t="s">
        <v>277</v>
      </c>
      <c r="AG285" s="249" t="s">
        <v>74</v>
      </c>
      <c r="AH285" s="249" t="s">
        <v>74</v>
      </c>
      <c r="AI285" s="244">
        <v>0</v>
      </c>
      <c r="AJ285" s="244">
        <v>291298064.62</v>
      </c>
      <c r="AK285" s="246"/>
      <c r="AL285" s="244">
        <v>303676305.91000003</v>
      </c>
      <c r="AM285" s="244">
        <v>304145015.92000002</v>
      </c>
      <c r="AN285" s="246"/>
      <c r="AO285" s="244">
        <v>0</v>
      </c>
      <c r="AP285" s="244">
        <v>290352321.75</v>
      </c>
      <c r="AQ285" s="246"/>
      <c r="AR285" s="246"/>
      <c r="AS285" s="246"/>
      <c r="AT285" s="246"/>
    </row>
    <row r="286" spans="1:46" ht="270" x14ac:dyDescent="0.25">
      <c r="A286" s="248" t="s">
        <v>533</v>
      </c>
      <c r="B286" s="249" t="s">
        <v>534</v>
      </c>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14" t="s">
        <v>129</v>
      </c>
      <c r="AD286" s="60" t="s">
        <v>68</v>
      </c>
      <c r="AE286" s="60" t="s">
        <v>130</v>
      </c>
      <c r="AF286" s="249" t="s">
        <v>277</v>
      </c>
      <c r="AG286" s="249" t="s">
        <v>74</v>
      </c>
      <c r="AH286" s="249" t="s">
        <v>74</v>
      </c>
      <c r="AI286" s="244">
        <v>0</v>
      </c>
      <c r="AJ286" s="244">
        <v>291298064.62</v>
      </c>
      <c r="AK286" s="246"/>
      <c r="AL286" s="244">
        <v>303676305.91000003</v>
      </c>
      <c r="AM286" s="244">
        <v>304145015.92000002</v>
      </c>
      <c r="AN286" s="246"/>
      <c r="AO286" s="244">
        <v>0</v>
      </c>
      <c r="AP286" s="244">
        <v>290352321.75</v>
      </c>
      <c r="AQ286" s="246"/>
      <c r="AR286" s="246"/>
      <c r="AS286" s="246"/>
      <c r="AT286" s="246"/>
    </row>
    <row r="287" spans="1:46" ht="112.5" x14ac:dyDescent="0.25">
      <c r="A287" s="248" t="s">
        <v>533</v>
      </c>
      <c r="B287" s="249" t="s">
        <v>534</v>
      </c>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t="s">
        <v>322</v>
      </c>
      <c r="AD287" s="60" t="s">
        <v>540</v>
      </c>
      <c r="AE287" s="60" t="s">
        <v>324</v>
      </c>
      <c r="AF287" s="249" t="s">
        <v>277</v>
      </c>
      <c r="AG287" s="249" t="s">
        <v>74</v>
      </c>
      <c r="AH287" s="249" t="s">
        <v>74</v>
      </c>
      <c r="AI287" s="244">
        <v>0</v>
      </c>
      <c r="AJ287" s="244">
        <v>291298064.62</v>
      </c>
      <c r="AK287" s="246"/>
      <c r="AL287" s="244">
        <v>303676305.91000003</v>
      </c>
      <c r="AM287" s="244">
        <v>304145015.92000002</v>
      </c>
      <c r="AN287" s="246"/>
      <c r="AO287" s="244">
        <v>0</v>
      </c>
      <c r="AP287" s="244">
        <v>290352321.75</v>
      </c>
      <c r="AQ287" s="246"/>
      <c r="AR287" s="246"/>
      <c r="AS287" s="246"/>
      <c r="AT287" s="246"/>
    </row>
    <row r="288" spans="1:46" ht="112.5" x14ac:dyDescent="0.25">
      <c r="A288" s="248" t="s">
        <v>533</v>
      </c>
      <c r="B288" s="249" t="s">
        <v>534</v>
      </c>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t="s">
        <v>416</v>
      </c>
      <c r="AD288" s="60" t="s">
        <v>68</v>
      </c>
      <c r="AE288" s="60" t="s">
        <v>132</v>
      </c>
      <c r="AF288" s="249" t="s">
        <v>277</v>
      </c>
      <c r="AG288" s="249" t="s">
        <v>74</v>
      </c>
      <c r="AH288" s="249" t="s">
        <v>74</v>
      </c>
      <c r="AI288" s="244">
        <v>0</v>
      </c>
      <c r="AJ288" s="244">
        <v>291298064.62</v>
      </c>
      <c r="AK288" s="246"/>
      <c r="AL288" s="244">
        <v>303676305.91000003</v>
      </c>
      <c r="AM288" s="244">
        <v>304145015.92000002</v>
      </c>
      <c r="AN288" s="246"/>
      <c r="AO288" s="244">
        <v>0</v>
      </c>
      <c r="AP288" s="244">
        <v>290352321.75</v>
      </c>
      <c r="AQ288" s="246"/>
      <c r="AR288" s="246"/>
      <c r="AS288" s="246"/>
      <c r="AT288" s="246"/>
    </row>
    <row r="289" spans="1:46" ht="135" x14ac:dyDescent="0.25">
      <c r="A289" s="248" t="s">
        <v>533</v>
      </c>
      <c r="B289" s="249" t="s">
        <v>534</v>
      </c>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t="s">
        <v>131</v>
      </c>
      <c r="AD289" s="60" t="s">
        <v>68</v>
      </c>
      <c r="AE289" s="60" t="s">
        <v>132</v>
      </c>
      <c r="AF289" s="249" t="s">
        <v>277</v>
      </c>
      <c r="AG289" s="249" t="s">
        <v>74</v>
      </c>
      <c r="AH289" s="249" t="s">
        <v>74</v>
      </c>
      <c r="AI289" s="244">
        <v>0</v>
      </c>
      <c r="AJ289" s="244">
        <v>291298064.62</v>
      </c>
      <c r="AK289" s="246"/>
      <c r="AL289" s="244">
        <v>303676305.91000003</v>
      </c>
      <c r="AM289" s="244">
        <v>304145015.92000002</v>
      </c>
      <c r="AN289" s="246"/>
      <c r="AO289" s="244">
        <v>0</v>
      </c>
      <c r="AP289" s="244">
        <v>290352321.75</v>
      </c>
      <c r="AQ289" s="246"/>
      <c r="AR289" s="246"/>
      <c r="AS289" s="246"/>
      <c r="AT289" s="246"/>
    </row>
    <row r="290" spans="1:46" ht="123.75" x14ac:dyDescent="0.25">
      <c r="A290" s="248" t="s">
        <v>533</v>
      </c>
      <c r="B290" s="249" t="s">
        <v>534</v>
      </c>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t="s">
        <v>519</v>
      </c>
      <c r="AD290" s="60" t="s">
        <v>68</v>
      </c>
      <c r="AE290" s="60" t="s">
        <v>69</v>
      </c>
      <c r="AF290" s="249" t="s">
        <v>277</v>
      </c>
      <c r="AG290" s="249" t="s">
        <v>74</v>
      </c>
      <c r="AH290" s="249" t="s">
        <v>74</v>
      </c>
      <c r="AI290" s="244">
        <v>0</v>
      </c>
      <c r="AJ290" s="244">
        <v>291298064.62</v>
      </c>
      <c r="AK290" s="246"/>
      <c r="AL290" s="244">
        <v>303676305.91000003</v>
      </c>
      <c r="AM290" s="244">
        <v>304145015.92000002</v>
      </c>
      <c r="AN290" s="246"/>
      <c r="AO290" s="244">
        <v>0</v>
      </c>
      <c r="AP290" s="244">
        <v>290352321.75</v>
      </c>
      <c r="AQ290" s="246"/>
      <c r="AR290" s="246"/>
      <c r="AS290" s="246"/>
      <c r="AT290" s="246"/>
    </row>
    <row r="291" spans="1:46" ht="112.5" x14ac:dyDescent="0.25">
      <c r="A291" s="248" t="s">
        <v>533</v>
      </c>
      <c r="B291" s="249" t="s">
        <v>534</v>
      </c>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t="s">
        <v>328</v>
      </c>
      <c r="AD291" s="60" t="s">
        <v>68</v>
      </c>
      <c r="AE291" s="60" t="s">
        <v>329</v>
      </c>
      <c r="AF291" s="249" t="s">
        <v>277</v>
      </c>
      <c r="AG291" s="249" t="s">
        <v>74</v>
      </c>
      <c r="AH291" s="249" t="s">
        <v>74</v>
      </c>
      <c r="AI291" s="244">
        <v>0</v>
      </c>
      <c r="AJ291" s="244">
        <v>291298064.62</v>
      </c>
      <c r="AK291" s="246"/>
      <c r="AL291" s="244">
        <v>303676305.91000003</v>
      </c>
      <c r="AM291" s="244">
        <v>304145015.92000002</v>
      </c>
      <c r="AN291" s="246"/>
      <c r="AO291" s="244">
        <v>0</v>
      </c>
      <c r="AP291" s="244">
        <v>290352321.75</v>
      </c>
      <c r="AQ291" s="246"/>
      <c r="AR291" s="246"/>
      <c r="AS291" s="246"/>
      <c r="AT291" s="246"/>
    </row>
    <row r="292" spans="1:46" ht="101.25" x14ac:dyDescent="0.25">
      <c r="A292" s="248" t="s">
        <v>533</v>
      </c>
      <c r="B292" s="249" t="s">
        <v>534</v>
      </c>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t="s">
        <v>381</v>
      </c>
      <c r="AD292" s="60" t="s">
        <v>68</v>
      </c>
      <c r="AE292" s="60" t="s">
        <v>132</v>
      </c>
      <c r="AF292" s="249" t="s">
        <v>277</v>
      </c>
      <c r="AG292" s="249" t="s">
        <v>74</v>
      </c>
      <c r="AH292" s="249" t="s">
        <v>74</v>
      </c>
      <c r="AI292" s="244">
        <v>0</v>
      </c>
      <c r="AJ292" s="244">
        <v>291298064.62</v>
      </c>
      <c r="AK292" s="246"/>
      <c r="AL292" s="244">
        <v>303676305.91000003</v>
      </c>
      <c r="AM292" s="244">
        <v>304145015.92000002</v>
      </c>
      <c r="AN292" s="246"/>
      <c r="AO292" s="244">
        <v>0</v>
      </c>
      <c r="AP292" s="244">
        <v>290352321.75</v>
      </c>
      <c r="AQ292" s="246"/>
      <c r="AR292" s="246"/>
      <c r="AS292" s="246"/>
      <c r="AT292" s="246"/>
    </row>
    <row r="293" spans="1:46" ht="123.75" x14ac:dyDescent="0.25">
      <c r="A293" s="248" t="s">
        <v>533</v>
      </c>
      <c r="B293" s="249" t="s">
        <v>534</v>
      </c>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t="s">
        <v>331</v>
      </c>
      <c r="AD293" s="60" t="s">
        <v>68</v>
      </c>
      <c r="AE293" s="60" t="s">
        <v>332</v>
      </c>
      <c r="AF293" s="249" t="s">
        <v>277</v>
      </c>
      <c r="AG293" s="249" t="s">
        <v>74</v>
      </c>
      <c r="AH293" s="249" t="s">
        <v>74</v>
      </c>
      <c r="AI293" s="244">
        <v>0</v>
      </c>
      <c r="AJ293" s="244">
        <v>291298064.62</v>
      </c>
      <c r="AK293" s="246"/>
      <c r="AL293" s="244">
        <v>303676305.91000003</v>
      </c>
      <c r="AM293" s="244">
        <v>304145015.92000002</v>
      </c>
      <c r="AN293" s="246"/>
      <c r="AO293" s="244">
        <v>0</v>
      </c>
      <c r="AP293" s="244">
        <v>290352321.75</v>
      </c>
      <c r="AQ293" s="246"/>
      <c r="AR293" s="246"/>
      <c r="AS293" s="246"/>
      <c r="AT293" s="246"/>
    </row>
    <row r="294" spans="1:46" ht="168.75" x14ac:dyDescent="0.25">
      <c r="A294" s="248" t="s">
        <v>533</v>
      </c>
      <c r="B294" s="249" t="s">
        <v>534</v>
      </c>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t="s">
        <v>333</v>
      </c>
      <c r="AD294" s="60" t="s">
        <v>68</v>
      </c>
      <c r="AE294" s="60" t="s">
        <v>334</v>
      </c>
      <c r="AF294" s="249" t="s">
        <v>277</v>
      </c>
      <c r="AG294" s="249" t="s">
        <v>74</v>
      </c>
      <c r="AH294" s="249" t="s">
        <v>74</v>
      </c>
      <c r="AI294" s="244">
        <v>0</v>
      </c>
      <c r="AJ294" s="244">
        <v>291298064.62</v>
      </c>
      <c r="AK294" s="247"/>
      <c r="AL294" s="244">
        <v>303676305.91000003</v>
      </c>
      <c r="AM294" s="244">
        <v>304145015.92000002</v>
      </c>
      <c r="AN294" s="247"/>
      <c r="AO294" s="244">
        <v>0</v>
      </c>
      <c r="AP294" s="244">
        <v>290352321.75</v>
      </c>
      <c r="AQ294" s="247"/>
      <c r="AR294" s="247"/>
      <c r="AS294" s="247"/>
      <c r="AT294" s="247"/>
    </row>
    <row r="295" spans="1:46" ht="168.75" x14ac:dyDescent="0.25">
      <c r="A295" s="248" t="s">
        <v>541</v>
      </c>
      <c r="B295" s="249" t="s">
        <v>542</v>
      </c>
      <c r="C295" s="60" t="s">
        <v>64</v>
      </c>
      <c r="D295" s="60" t="s">
        <v>543</v>
      </c>
      <c r="E295" s="60" t="s">
        <v>66</v>
      </c>
      <c r="F295" s="60"/>
      <c r="G295" s="60"/>
      <c r="H295" s="60"/>
      <c r="I295" s="60"/>
      <c r="J295" s="60"/>
      <c r="K295" s="60"/>
      <c r="L295" s="60"/>
      <c r="M295" s="60"/>
      <c r="N295" s="60"/>
      <c r="O295" s="60"/>
      <c r="P295" s="60"/>
      <c r="Q295" s="60"/>
      <c r="R295" s="60"/>
      <c r="S295" s="60"/>
      <c r="T295" s="60"/>
      <c r="U295" s="60"/>
      <c r="V295" s="60"/>
      <c r="W295" s="60"/>
      <c r="X295" s="60"/>
      <c r="Y295" s="60"/>
      <c r="Z295" s="60" t="s">
        <v>174</v>
      </c>
      <c r="AA295" s="60" t="s">
        <v>68</v>
      </c>
      <c r="AB295" s="60" t="s">
        <v>69</v>
      </c>
      <c r="AC295" s="60" t="s">
        <v>70</v>
      </c>
      <c r="AD295" s="60" t="s">
        <v>544</v>
      </c>
      <c r="AE295" s="60" t="s">
        <v>72</v>
      </c>
      <c r="AF295" s="249" t="s">
        <v>349</v>
      </c>
      <c r="AG295" s="249" t="s">
        <v>74</v>
      </c>
      <c r="AH295" s="249" t="s">
        <v>74</v>
      </c>
      <c r="AI295" s="244">
        <v>8108950</v>
      </c>
      <c r="AJ295" s="244">
        <v>5520069</v>
      </c>
      <c r="AK295" s="244">
        <v>6838932.1900000004</v>
      </c>
      <c r="AL295" s="244">
        <v>2782216</v>
      </c>
      <c r="AM295" s="244">
        <v>2782216</v>
      </c>
      <c r="AN295" s="245"/>
      <c r="AO295" s="244">
        <v>3567300</v>
      </c>
      <c r="AP295" s="244">
        <v>3567299</v>
      </c>
      <c r="AQ295" s="245">
        <f>6838932.19-Лист6!D49</f>
        <v>3622932.1900000004</v>
      </c>
      <c r="AR295" s="245">
        <v>2782216</v>
      </c>
      <c r="AS295" s="245">
        <v>2782216</v>
      </c>
      <c r="AT295" s="245"/>
    </row>
    <row r="296" spans="1:46" ht="135" x14ac:dyDescent="0.25">
      <c r="A296" s="248" t="s">
        <v>541</v>
      </c>
      <c r="B296" s="249" t="s">
        <v>542</v>
      </c>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t="s">
        <v>133</v>
      </c>
      <c r="AD296" s="60" t="s">
        <v>68</v>
      </c>
      <c r="AE296" s="60" t="s">
        <v>132</v>
      </c>
      <c r="AF296" s="249" t="s">
        <v>349</v>
      </c>
      <c r="AG296" s="249" t="s">
        <v>74</v>
      </c>
      <c r="AH296" s="249" t="s">
        <v>74</v>
      </c>
      <c r="AI296" s="244">
        <v>0</v>
      </c>
      <c r="AJ296" s="244">
        <v>5520069</v>
      </c>
      <c r="AK296" s="244">
        <v>6838932.1900000004</v>
      </c>
      <c r="AL296" s="244">
        <v>2782216</v>
      </c>
      <c r="AM296" s="244">
        <v>2782216</v>
      </c>
      <c r="AN296" s="247"/>
      <c r="AO296" s="244">
        <v>0</v>
      </c>
      <c r="AP296" s="244">
        <v>3567299</v>
      </c>
      <c r="AQ296" s="247"/>
      <c r="AR296" s="247"/>
      <c r="AS296" s="247"/>
      <c r="AT296" s="247"/>
    </row>
    <row r="297" spans="1:46" ht="112.5" x14ac:dyDescent="0.25">
      <c r="A297" s="58" t="s">
        <v>545</v>
      </c>
      <c r="B297" s="60" t="s">
        <v>546</v>
      </c>
      <c r="C297" s="60" t="s">
        <v>59</v>
      </c>
      <c r="D297" s="60" t="s">
        <v>59</v>
      </c>
      <c r="E297" s="60" t="s">
        <v>59</v>
      </c>
      <c r="F297" s="60" t="s">
        <v>59</v>
      </c>
      <c r="G297" s="60" t="s">
        <v>59</v>
      </c>
      <c r="H297" s="60" t="s">
        <v>59</v>
      </c>
      <c r="I297" s="60" t="s">
        <v>59</v>
      </c>
      <c r="J297" s="60" t="s">
        <v>59</v>
      </c>
      <c r="K297" s="60" t="s">
        <v>59</v>
      </c>
      <c r="L297" s="60" t="s">
        <v>59</v>
      </c>
      <c r="M297" s="60" t="s">
        <v>59</v>
      </c>
      <c r="N297" s="60" t="s">
        <v>59</v>
      </c>
      <c r="O297" s="60" t="s">
        <v>59</v>
      </c>
      <c r="P297" s="60" t="s">
        <v>59</v>
      </c>
      <c r="Q297" s="60" t="s">
        <v>59</v>
      </c>
      <c r="R297" s="60" t="s">
        <v>59</v>
      </c>
      <c r="S297" s="60" t="s">
        <v>59</v>
      </c>
      <c r="T297" s="60" t="s">
        <v>59</v>
      </c>
      <c r="U297" s="60" t="s">
        <v>59</v>
      </c>
      <c r="V297" s="60" t="s">
        <v>59</v>
      </c>
      <c r="W297" s="60" t="s">
        <v>59</v>
      </c>
      <c r="X297" s="60" t="s">
        <v>59</v>
      </c>
      <c r="Y297" s="60" t="s">
        <v>59</v>
      </c>
      <c r="Z297" s="60" t="s">
        <v>59</v>
      </c>
      <c r="AA297" s="60" t="s">
        <v>59</v>
      </c>
      <c r="AB297" s="60" t="s">
        <v>59</v>
      </c>
      <c r="AC297" s="60" t="s">
        <v>59</v>
      </c>
      <c r="AD297" s="60" t="s">
        <v>59</v>
      </c>
      <c r="AE297" s="60" t="s">
        <v>59</v>
      </c>
      <c r="AF297" s="60" t="s">
        <v>59</v>
      </c>
      <c r="AG297" s="60" t="s">
        <v>59</v>
      </c>
      <c r="AH297" s="60" t="s">
        <v>59</v>
      </c>
      <c r="AI297" s="59">
        <v>2378848860.1999998</v>
      </c>
      <c r="AJ297" s="59">
        <v>2218018760.9200001</v>
      </c>
      <c r="AK297" s="59">
        <v>2478411983.9299998</v>
      </c>
      <c r="AL297" s="59">
        <v>2464549919.79</v>
      </c>
      <c r="AM297" s="59">
        <v>2444968712.8400002</v>
      </c>
      <c r="AN297" s="59"/>
      <c r="AO297" s="59">
        <v>2245008102.9400001</v>
      </c>
      <c r="AP297" s="59">
        <v>2146736378.4200001</v>
      </c>
      <c r="AQ297" s="59">
        <f>SUM(AQ299:AQ374)</f>
        <v>2461648710.9299998</v>
      </c>
      <c r="AR297" s="59">
        <f t="shared" ref="AR297:AS297" si="1">SUM(AR299:AR374)</f>
        <v>2431829936.7899995</v>
      </c>
      <c r="AS297" s="59">
        <f t="shared" si="1"/>
        <v>2434399290.3899994</v>
      </c>
      <c r="AT297" s="59"/>
    </row>
    <row r="298" spans="1:46" ht="15" x14ac:dyDescent="0.25">
      <c r="A298" s="57" t="s">
        <v>60</v>
      </c>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12"/>
      <c r="AJ298" s="12"/>
      <c r="AK298" s="12"/>
      <c r="AL298" s="12"/>
      <c r="AM298" s="12"/>
      <c r="AN298" s="12"/>
      <c r="AO298" s="12"/>
      <c r="AP298" s="12"/>
      <c r="AQ298" s="12"/>
      <c r="AR298" s="12"/>
      <c r="AS298" s="12"/>
      <c r="AT298" s="12"/>
    </row>
    <row r="299" spans="1:46" ht="247.5" x14ac:dyDescent="0.25">
      <c r="A299" s="248" t="s">
        <v>547</v>
      </c>
      <c r="B299" s="249" t="s">
        <v>548</v>
      </c>
      <c r="C299" s="60" t="s">
        <v>1029</v>
      </c>
      <c r="D299" s="60" t="s">
        <v>68</v>
      </c>
      <c r="E299" s="60" t="s">
        <v>96</v>
      </c>
      <c r="F299" s="60"/>
      <c r="G299" s="60"/>
      <c r="H299" s="60"/>
      <c r="I299" s="60"/>
      <c r="J299" s="60"/>
      <c r="K299" s="60"/>
      <c r="L299" s="60"/>
      <c r="M299" s="60"/>
      <c r="N299" s="60"/>
      <c r="O299" s="60"/>
      <c r="P299" s="60"/>
      <c r="Q299" s="60"/>
      <c r="R299" s="60"/>
      <c r="S299" s="60"/>
      <c r="T299" s="60"/>
      <c r="U299" s="60"/>
      <c r="V299" s="60"/>
      <c r="W299" s="14" t="s">
        <v>549</v>
      </c>
      <c r="X299" s="60" t="s">
        <v>550</v>
      </c>
      <c r="Y299" s="60" t="s">
        <v>551</v>
      </c>
      <c r="Z299" s="14" t="s">
        <v>92</v>
      </c>
      <c r="AA299" s="60" t="s">
        <v>68</v>
      </c>
      <c r="AB299" s="60" t="s">
        <v>80</v>
      </c>
      <c r="AC299" s="60" t="s">
        <v>70</v>
      </c>
      <c r="AD299" s="60" t="s">
        <v>552</v>
      </c>
      <c r="AE299" s="60" t="s">
        <v>72</v>
      </c>
      <c r="AF299" s="249" t="s">
        <v>73</v>
      </c>
      <c r="AG299" s="249" t="s">
        <v>74</v>
      </c>
      <c r="AH299" s="249" t="s">
        <v>74</v>
      </c>
      <c r="AI299" s="244">
        <v>899461520.00999999</v>
      </c>
      <c r="AJ299" s="244">
        <v>789986540.47000003</v>
      </c>
      <c r="AK299" s="245">
        <v>957776599.66999996</v>
      </c>
      <c r="AL299" s="244">
        <v>932772202.88</v>
      </c>
      <c r="AM299" s="244">
        <v>933781967.80999994</v>
      </c>
      <c r="AN299" s="245"/>
      <c r="AO299" s="244">
        <v>899461520.00999999</v>
      </c>
      <c r="AP299" s="244">
        <v>789986540.47000003</v>
      </c>
      <c r="AQ299" s="245">
        <v>957776599.66999996</v>
      </c>
      <c r="AR299" s="245">
        <v>932772202.88</v>
      </c>
      <c r="AS299" s="245">
        <v>933781967.80999994</v>
      </c>
      <c r="AT299" s="245"/>
    </row>
    <row r="300" spans="1:46" ht="123.75" x14ac:dyDescent="0.25">
      <c r="A300" s="248" t="s">
        <v>547</v>
      </c>
      <c r="B300" s="249" t="s">
        <v>548</v>
      </c>
      <c r="C300" s="60" t="s">
        <v>102</v>
      </c>
      <c r="D300" s="60" t="s">
        <v>553</v>
      </c>
      <c r="E300" s="60" t="s">
        <v>104</v>
      </c>
      <c r="F300" s="60"/>
      <c r="G300" s="60"/>
      <c r="H300" s="60"/>
      <c r="I300" s="60"/>
      <c r="J300" s="60"/>
      <c r="K300" s="60"/>
      <c r="L300" s="60"/>
      <c r="M300" s="60"/>
      <c r="N300" s="60"/>
      <c r="O300" s="60"/>
      <c r="P300" s="60"/>
      <c r="Q300" s="60"/>
      <c r="R300" s="60"/>
      <c r="S300" s="60"/>
      <c r="T300" s="60"/>
      <c r="U300" s="60"/>
      <c r="V300" s="60"/>
      <c r="W300" s="60" t="s">
        <v>89</v>
      </c>
      <c r="X300" s="60" t="s">
        <v>554</v>
      </c>
      <c r="Y300" s="60" t="s">
        <v>91</v>
      </c>
      <c r="Z300" s="60"/>
      <c r="AA300" s="60"/>
      <c r="AB300" s="60"/>
      <c r="AC300" s="60" t="s">
        <v>555</v>
      </c>
      <c r="AD300" s="60" t="s">
        <v>556</v>
      </c>
      <c r="AE300" s="60" t="s">
        <v>111</v>
      </c>
      <c r="AF300" s="249" t="s">
        <v>73</v>
      </c>
      <c r="AG300" s="249" t="s">
        <v>74</v>
      </c>
      <c r="AH300" s="249" t="s">
        <v>74</v>
      </c>
      <c r="AI300" s="244">
        <v>0</v>
      </c>
      <c r="AJ300" s="244">
        <v>789986540.47000003</v>
      </c>
      <c r="AK300" s="246"/>
      <c r="AL300" s="244">
        <v>932772202.88</v>
      </c>
      <c r="AM300" s="244">
        <v>933781967.80999994</v>
      </c>
      <c r="AN300" s="246"/>
      <c r="AO300" s="244">
        <v>0</v>
      </c>
      <c r="AP300" s="244">
        <v>789986540.47000003</v>
      </c>
      <c r="AQ300" s="246"/>
      <c r="AR300" s="246"/>
      <c r="AS300" s="246"/>
      <c r="AT300" s="246"/>
    </row>
    <row r="301" spans="1:46" ht="78.75" x14ac:dyDescent="0.25">
      <c r="A301" s="248" t="s">
        <v>547</v>
      </c>
      <c r="B301" s="249" t="s">
        <v>548</v>
      </c>
      <c r="C301" s="60" t="s">
        <v>286</v>
      </c>
      <c r="D301" s="60" t="s">
        <v>557</v>
      </c>
      <c r="E301" s="60" t="s">
        <v>288</v>
      </c>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t="s">
        <v>75</v>
      </c>
      <c r="AD301" s="60" t="s">
        <v>76</v>
      </c>
      <c r="AE301" s="60" t="s">
        <v>77</v>
      </c>
      <c r="AF301" s="249" t="s">
        <v>73</v>
      </c>
      <c r="AG301" s="249" t="s">
        <v>74</v>
      </c>
      <c r="AH301" s="249" t="s">
        <v>74</v>
      </c>
      <c r="AI301" s="244">
        <v>0</v>
      </c>
      <c r="AJ301" s="244">
        <v>789986540.47000003</v>
      </c>
      <c r="AK301" s="246"/>
      <c r="AL301" s="244">
        <v>932772202.88</v>
      </c>
      <c r="AM301" s="244">
        <v>933781967.80999994</v>
      </c>
      <c r="AN301" s="246"/>
      <c r="AO301" s="244">
        <v>0</v>
      </c>
      <c r="AP301" s="244">
        <v>789986540.47000003</v>
      </c>
      <c r="AQ301" s="246"/>
      <c r="AR301" s="246"/>
      <c r="AS301" s="246"/>
      <c r="AT301" s="246"/>
    </row>
    <row r="302" spans="1:46" ht="202.5" x14ac:dyDescent="0.25">
      <c r="A302" s="248" t="s">
        <v>547</v>
      </c>
      <c r="B302" s="249" t="s">
        <v>548</v>
      </c>
      <c r="C302" s="60" t="s">
        <v>558</v>
      </c>
      <c r="D302" s="60" t="s">
        <v>68</v>
      </c>
      <c r="E302" s="60" t="s">
        <v>559</v>
      </c>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14" t="s">
        <v>100</v>
      </c>
      <c r="AD302" s="60" t="s">
        <v>560</v>
      </c>
      <c r="AE302" s="60" t="s">
        <v>101</v>
      </c>
      <c r="AF302" s="249" t="s">
        <v>73</v>
      </c>
      <c r="AG302" s="249" t="s">
        <v>74</v>
      </c>
      <c r="AH302" s="249" t="s">
        <v>74</v>
      </c>
      <c r="AI302" s="244">
        <v>0</v>
      </c>
      <c r="AJ302" s="244">
        <v>789986540.47000003</v>
      </c>
      <c r="AK302" s="246"/>
      <c r="AL302" s="244">
        <v>932772202.88</v>
      </c>
      <c r="AM302" s="244">
        <v>933781967.80999994</v>
      </c>
      <c r="AN302" s="246"/>
      <c r="AO302" s="244">
        <v>0</v>
      </c>
      <c r="AP302" s="244">
        <v>789986540.47000003</v>
      </c>
      <c r="AQ302" s="246"/>
      <c r="AR302" s="246"/>
      <c r="AS302" s="246"/>
      <c r="AT302" s="246"/>
    </row>
    <row r="303" spans="1:46" ht="337.5" x14ac:dyDescent="0.25">
      <c r="A303" s="248" t="s">
        <v>547</v>
      </c>
      <c r="B303" s="249" t="s">
        <v>548</v>
      </c>
      <c r="C303" s="60" t="s">
        <v>64</v>
      </c>
      <c r="D303" s="60" t="s">
        <v>561</v>
      </c>
      <c r="E303" s="60" t="s">
        <v>66</v>
      </c>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14" t="s">
        <v>105</v>
      </c>
      <c r="AD303" s="60" t="s">
        <v>562</v>
      </c>
      <c r="AE303" s="60" t="s">
        <v>106</v>
      </c>
      <c r="AF303" s="249" t="s">
        <v>73</v>
      </c>
      <c r="AG303" s="249" t="s">
        <v>74</v>
      </c>
      <c r="AH303" s="249" t="s">
        <v>74</v>
      </c>
      <c r="AI303" s="244">
        <v>0</v>
      </c>
      <c r="AJ303" s="244">
        <v>789986540.47000003</v>
      </c>
      <c r="AK303" s="246"/>
      <c r="AL303" s="244">
        <v>932772202.88</v>
      </c>
      <c r="AM303" s="244">
        <v>933781967.80999994</v>
      </c>
      <c r="AN303" s="246"/>
      <c r="AO303" s="244">
        <v>0</v>
      </c>
      <c r="AP303" s="244">
        <v>789986540.47000003</v>
      </c>
      <c r="AQ303" s="246"/>
      <c r="AR303" s="246"/>
      <c r="AS303" s="246"/>
      <c r="AT303" s="246"/>
    </row>
    <row r="304" spans="1:46" ht="168.75" x14ac:dyDescent="0.25">
      <c r="A304" s="248" t="s">
        <v>547</v>
      </c>
      <c r="B304" s="249" t="s">
        <v>548</v>
      </c>
      <c r="C304" s="60" t="s">
        <v>121</v>
      </c>
      <c r="D304" s="60" t="s">
        <v>68</v>
      </c>
      <c r="E304" s="60" t="s">
        <v>122</v>
      </c>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t="s">
        <v>563</v>
      </c>
      <c r="AD304" s="60" t="s">
        <v>564</v>
      </c>
      <c r="AE304" s="60" t="s">
        <v>565</v>
      </c>
      <c r="AF304" s="249" t="s">
        <v>73</v>
      </c>
      <c r="AG304" s="249" t="s">
        <v>74</v>
      </c>
      <c r="AH304" s="249" t="s">
        <v>74</v>
      </c>
      <c r="AI304" s="244">
        <v>0</v>
      </c>
      <c r="AJ304" s="244">
        <v>789986540.47000003</v>
      </c>
      <c r="AK304" s="246"/>
      <c r="AL304" s="244">
        <v>932772202.88</v>
      </c>
      <c r="AM304" s="244">
        <v>933781967.80999994</v>
      </c>
      <c r="AN304" s="246"/>
      <c r="AO304" s="244">
        <v>0</v>
      </c>
      <c r="AP304" s="244">
        <v>789986540.47000003</v>
      </c>
      <c r="AQ304" s="246"/>
      <c r="AR304" s="246"/>
      <c r="AS304" s="246"/>
      <c r="AT304" s="246"/>
    </row>
    <row r="305" spans="1:46" ht="135" x14ac:dyDescent="0.25">
      <c r="A305" s="248" t="s">
        <v>547</v>
      </c>
      <c r="B305" s="249" t="s">
        <v>548</v>
      </c>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t="s">
        <v>109</v>
      </c>
      <c r="AD305" s="60" t="s">
        <v>566</v>
      </c>
      <c r="AE305" s="60" t="s">
        <v>111</v>
      </c>
      <c r="AF305" s="249" t="s">
        <v>73</v>
      </c>
      <c r="AG305" s="249" t="s">
        <v>74</v>
      </c>
      <c r="AH305" s="249" t="s">
        <v>74</v>
      </c>
      <c r="AI305" s="244">
        <v>0</v>
      </c>
      <c r="AJ305" s="244">
        <v>789986540.47000003</v>
      </c>
      <c r="AK305" s="246"/>
      <c r="AL305" s="244">
        <v>932772202.88</v>
      </c>
      <c r="AM305" s="244">
        <v>933781967.80999994</v>
      </c>
      <c r="AN305" s="246"/>
      <c r="AO305" s="244">
        <v>0</v>
      </c>
      <c r="AP305" s="244">
        <v>789986540.47000003</v>
      </c>
      <c r="AQ305" s="246"/>
      <c r="AR305" s="246"/>
      <c r="AS305" s="246"/>
      <c r="AT305" s="246"/>
    </row>
    <row r="306" spans="1:46" ht="213.75" x14ac:dyDescent="0.25">
      <c r="A306" s="248" t="s">
        <v>547</v>
      </c>
      <c r="B306" s="249" t="s">
        <v>548</v>
      </c>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14" t="s">
        <v>118</v>
      </c>
      <c r="AD306" s="60" t="s">
        <v>407</v>
      </c>
      <c r="AE306" s="60" t="s">
        <v>120</v>
      </c>
      <c r="AF306" s="249" t="s">
        <v>73</v>
      </c>
      <c r="AG306" s="249" t="s">
        <v>74</v>
      </c>
      <c r="AH306" s="249" t="s">
        <v>74</v>
      </c>
      <c r="AI306" s="244">
        <v>0</v>
      </c>
      <c r="AJ306" s="244">
        <v>789986540.47000003</v>
      </c>
      <c r="AK306" s="246"/>
      <c r="AL306" s="244">
        <v>932772202.88</v>
      </c>
      <c r="AM306" s="244">
        <v>933781967.80999994</v>
      </c>
      <c r="AN306" s="246"/>
      <c r="AO306" s="244">
        <v>0</v>
      </c>
      <c r="AP306" s="244">
        <v>789986540.47000003</v>
      </c>
      <c r="AQ306" s="246"/>
      <c r="AR306" s="246"/>
      <c r="AS306" s="246"/>
      <c r="AT306" s="246"/>
    </row>
    <row r="307" spans="1:46" ht="67.5" x14ac:dyDescent="0.25">
      <c r="A307" s="248" t="s">
        <v>547</v>
      </c>
      <c r="B307" s="249" t="s">
        <v>548</v>
      </c>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t="s">
        <v>567</v>
      </c>
      <c r="AD307" s="60" t="s">
        <v>568</v>
      </c>
      <c r="AE307" s="60" t="s">
        <v>569</v>
      </c>
      <c r="AF307" s="249" t="s">
        <v>73</v>
      </c>
      <c r="AG307" s="249" t="s">
        <v>74</v>
      </c>
      <c r="AH307" s="249" t="s">
        <v>74</v>
      </c>
      <c r="AI307" s="244">
        <v>0</v>
      </c>
      <c r="AJ307" s="244">
        <v>789986540.47000003</v>
      </c>
      <c r="AK307" s="246"/>
      <c r="AL307" s="244">
        <v>932772202.88</v>
      </c>
      <c r="AM307" s="244">
        <v>933781967.80999994</v>
      </c>
      <c r="AN307" s="246"/>
      <c r="AO307" s="244">
        <v>0</v>
      </c>
      <c r="AP307" s="244">
        <v>789986540.47000003</v>
      </c>
      <c r="AQ307" s="246"/>
      <c r="AR307" s="246"/>
      <c r="AS307" s="246"/>
      <c r="AT307" s="246"/>
    </row>
    <row r="308" spans="1:46" ht="135" x14ac:dyDescent="0.25">
      <c r="A308" s="248" t="s">
        <v>547</v>
      </c>
      <c r="B308" s="249" t="s">
        <v>548</v>
      </c>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t="s">
        <v>302</v>
      </c>
      <c r="AD308" s="60" t="s">
        <v>570</v>
      </c>
      <c r="AE308" s="60" t="s">
        <v>303</v>
      </c>
      <c r="AF308" s="249" t="s">
        <v>73</v>
      </c>
      <c r="AG308" s="249" t="s">
        <v>74</v>
      </c>
      <c r="AH308" s="249" t="s">
        <v>74</v>
      </c>
      <c r="AI308" s="244">
        <v>0</v>
      </c>
      <c r="AJ308" s="244">
        <v>789986540.47000003</v>
      </c>
      <c r="AK308" s="246"/>
      <c r="AL308" s="244">
        <v>932772202.88</v>
      </c>
      <c r="AM308" s="244">
        <v>933781967.80999994</v>
      </c>
      <c r="AN308" s="246"/>
      <c r="AO308" s="244">
        <v>0</v>
      </c>
      <c r="AP308" s="244">
        <v>789986540.47000003</v>
      </c>
      <c r="AQ308" s="246"/>
      <c r="AR308" s="246"/>
      <c r="AS308" s="246"/>
      <c r="AT308" s="246"/>
    </row>
    <row r="309" spans="1:46" ht="90" x14ac:dyDescent="0.25">
      <c r="A309" s="248" t="s">
        <v>547</v>
      </c>
      <c r="B309" s="249" t="s">
        <v>548</v>
      </c>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t="s">
        <v>571</v>
      </c>
      <c r="AD309" s="60" t="s">
        <v>572</v>
      </c>
      <c r="AE309" s="60" t="s">
        <v>573</v>
      </c>
      <c r="AF309" s="249" t="s">
        <v>73</v>
      </c>
      <c r="AG309" s="249" t="s">
        <v>74</v>
      </c>
      <c r="AH309" s="249" t="s">
        <v>74</v>
      </c>
      <c r="AI309" s="244">
        <v>0</v>
      </c>
      <c r="AJ309" s="244">
        <v>789986540.47000003</v>
      </c>
      <c r="AK309" s="246"/>
      <c r="AL309" s="244">
        <v>932772202.88</v>
      </c>
      <c r="AM309" s="244">
        <v>933781967.80999994</v>
      </c>
      <c r="AN309" s="246"/>
      <c r="AO309" s="244">
        <v>0</v>
      </c>
      <c r="AP309" s="244">
        <v>789986540.47000003</v>
      </c>
      <c r="AQ309" s="246"/>
      <c r="AR309" s="246"/>
      <c r="AS309" s="246"/>
      <c r="AT309" s="246"/>
    </row>
    <row r="310" spans="1:46" ht="168.75" x14ac:dyDescent="0.25">
      <c r="A310" s="248" t="s">
        <v>547</v>
      </c>
      <c r="B310" s="249" t="s">
        <v>548</v>
      </c>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t="s">
        <v>123</v>
      </c>
      <c r="AD310" s="60" t="s">
        <v>407</v>
      </c>
      <c r="AE310" s="60" t="s">
        <v>124</v>
      </c>
      <c r="AF310" s="249" t="s">
        <v>73</v>
      </c>
      <c r="AG310" s="249" t="s">
        <v>74</v>
      </c>
      <c r="AH310" s="249" t="s">
        <v>74</v>
      </c>
      <c r="AI310" s="244">
        <v>0</v>
      </c>
      <c r="AJ310" s="244">
        <v>789986540.47000003</v>
      </c>
      <c r="AK310" s="246"/>
      <c r="AL310" s="244">
        <v>932772202.88</v>
      </c>
      <c r="AM310" s="244">
        <v>933781967.80999994</v>
      </c>
      <c r="AN310" s="246"/>
      <c r="AO310" s="244">
        <v>0</v>
      </c>
      <c r="AP310" s="244">
        <v>789986540.47000003</v>
      </c>
      <c r="AQ310" s="246"/>
      <c r="AR310" s="246"/>
      <c r="AS310" s="246"/>
      <c r="AT310" s="246"/>
    </row>
    <row r="311" spans="1:46" ht="112.5" x14ac:dyDescent="0.25">
      <c r="A311" s="248" t="s">
        <v>547</v>
      </c>
      <c r="B311" s="249" t="s">
        <v>548</v>
      </c>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t="s">
        <v>574</v>
      </c>
      <c r="AD311" s="60" t="s">
        <v>165</v>
      </c>
      <c r="AE311" s="60" t="s">
        <v>575</v>
      </c>
      <c r="AF311" s="249" t="s">
        <v>73</v>
      </c>
      <c r="AG311" s="249" t="s">
        <v>74</v>
      </c>
      <c r="AH311" s="249" t="s">
        <v>74</v>
      </c>
      <c r="AI311" s="244">
        <v>0</v>
      </c>
      <c r="AJ311" s="244">
        <v>789986540.47000003</v>
      </c>
      <c r="AK311" s="246"/>
      <c r="AL311" s="244">
        <v>932772202.88</v>
      </c>
      <c r="AM311" s="244">
        <v>933781967.80999994</v>
      </c>
      <c r="AN311" s="246"/>
      <c r="AO311" s="244">
        <v>0</v>
      </c>
      <c r="AP311" s="244">
        <v>789986540.47000003</v>
      </c>
      <c r="AQ311" s="246"/>
      <c r="AR311" s="246"/>
      <c r="AS311" s="246"/>
      <c r="AT311" s="246"/>
    </row>
    <row r="312" spans="1:46" ht="157.5" x14ac:dyDescent="0.25">
      <c r="A312" s="248" t="s">
        <v>547</v>
      </c>
      <c r="B312" s="249" t="s">
        <v>548</v>
      </c>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t="s">
        <v>576</v>
      </c>
      <c r="AD312" s="60" t="s">
        <v>577</v>
      </c>
      <c r="AE312" s="60" t="s">
        <v>578</v>
      </c>
      <c r="AF312" s="249" t="s">
        <v>73</v>
      </c>
      <c r="AG312" s="249" t="s">
        <v>74</v>
      </c>
      <c r="AH312" s="249" t="s">
        <v>74</v>
      </c>
      <c r="AI312" s="244">
        <v>0</v>
      </c>
      <c r="AJ312" s="244">
        <v>789986540.47000003</v>
      </c>
      <c r="AK312" s="246"/>
      <c r="AL312" s="244">
        <v>932772202.88</v>
      </c>
      <c r="AM312" s="244">
        <v>933781967.80999994</v>
      </c>
      <c r="AN312" s="246"/>
      <c r="AO312" s="244">
        <v>0</v>
      </c>
      <c r="AP312" s="244">
        <v>789986540.47000003</v>
      </c>
      <c r="AQ312" s="246"/>
      <c r="AR312" s="246"/>
      <c r="AS312" s="246"/>
      <c r="AT312" s="246"/>
    </row>
    <row r="313" spans="1:46" ht="225" x14ac:dyDescent="0.25">
      <c r="A313" s="248" t="s">
        <v>547</v>
      </c>
      <c r="B313" s="249" t="s">
        <v>548</v>
      </c>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14" t="s">
        <v>579</v>
      </c>
      <c r="AD313" s="60" t="s">
        <v>68</v>
      </c>
      <c r="AE313" s="60" t="s">
        <v>580</v>
      </c>
      <c r="AF313" s="249" t="s">
        <v>73</v>
      </c>
      <c r="AG313" s="249" t="s">
        <v>74</v>
      </c>
      <c r="AH313" s="249" t="s">
        <v>74</v>
      </c>
      <c r="AI313" s="244">
        <v>0</v>
      </c>
      <c r="AJ313" s="244">
        <v>789986540.47000003</v>
      </c>
      <c r="AK313" s="246"/>
      <c r="AL313" s="244">
        <v>932772202.88</v>
      </c>
      <c r="AM313" s="244">
        <v>933781967.80999994</v>
      </c>
      <c r="AN313" s="246"/>
      <c r="AO313" s="244">
        <v>0</v>
      </c>
      <c r="AP313" s="244">
        <v>789986540.47000003</v>
      </c>
      <c r="AQ313" s="246"/>
      <c r="AR313" s="246"/>
      <c r="AS313" s="246"/>
      <c r="AT313" s="246"/>
    </row>
    <row r="314" spans="1:46" ht="168.75" x14ac:dyDescent="0.25">
      <c r="A314" s="248" t="s">
        <v>547</v>
      </c>
      <c r="B314" s="249" t="s">
        <v>548</v>
      </c>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t="s">
        <v>581</v>
      </c>
      <c r="AD314" s="60" t="s">
        <v>582</v>
      </c>
      <c r="AE314" s="60" t="s">
        <v>583</v>
      </c>
      <c r="AF314" s="249" t="s">
        <v>73</v>
      </c>
      <c r="AG314" s="249" t="s">
        <v>74</v>
      </c>
      <c r="AH314" s="249" t="s">
        <v>74</v>
      </c>
      <c r="AI314" s="244">
        <v>0</v>
      </c>
      <c r="AJ314" s="244">
        <v>789986540.47000003</v>
      </c>
      <c r="AK314" s="246"/>
      <c r="AL314" s="244">
        <v>932772202.88</v>
      </c>
      <c r="AM314" s="244">
        <v>933781967.80999994</v>
      </c>
      <c r="AN314" s="246"/>
      <c r="AO314" s="244">
        <v>0</v>
      </c>
      <c r="AP314" s="244">
        <v>789986540.47000003</v>
      </c>
      <c r="AQ314" s="246"/>
      <c r="AR314" s="246"/>
      <c r="AS314" s="246"/>
      <c r="AT314" s="246"/>
    </row>
    <row r="315" spans="1:46" ht="202.5" x14ac:dyDescent="0.25">
      <c r="A315" s="248" t="s">
        <v>547</v>
      </c>
      <c r="B315" s="249" t="s">
        <v>548</v>
      </c>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14" t="s">
        <v>127</v>
      </c>
      <c r="AD315" s="60" t="s">
        <v>68</v>
      </c>
      <c r="AE315" s="60" t="s">
        <v>128</v>
      </c>
      <c r="AF315" s="249" t="s">
        <v>73</v>
      </c>
      <c r="AG315" s="249" t="s">
        <v>74</v>
      </c>
      <c r="AH315" s="249" t="s">
        <v>74</v>
      </c>
      <c r="AI315" s="244">
        <v>0</v>
      </c>
      <c r="AJ315" s="244">
        <v>789986540.47000003</v>
      </c>
      <c r="AK315" s="246"/>
      <c r="AL315" s="244">
        <v>932772202.88</v>
      </c>
      <c r="AM315" s="244">
        <v>933781967.80999994</v>
      </c>
      <c r="AN315" s="246"/>
      <c r="AO315" s="244">
        <v>0</v>
      </c>
      <c r="AP315" s="244">
        <v>789986540.47000003</v>
      </c>
      <c r="AQ315" s="246"/>
      <c r="AR315" s="246"/>
      <c r="AS315" s="246"/>
      <c r="AT315" s="246"/>
    </row>
    <row r="316" spans="1:46" ht="270" x14ac:dyDescent="0.25">
      <c r="A316" s="248" t="s">
        <v>547</v>
      </c>
      <c r="B316" s="249" t="s">
        <v>548</v>
      </c>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14" t="s">
        <v>129</v>
      </c>
      <c r="AD316" s="60" t="s">
        <v>68</v>
      </c>
      <c r="AE316" s="60" t="s">
        <v>130</v>
      </c>
      <c r="AF316" s="249" t="s">
        <v>73</v>
      </c>
      <c r="AG316" s="249" t="s">
        <v>74</v>
      </c>
      <c r="AH316" s="249" t="s">
        <v>74</v>
      </c>
      <c r="AI316" s="244">
        <v>0</v>
      </c>
      <c r="AJ316" s="244">
        <v>789986540.47000003</v>
      </c>
      <c r="AK316" s="246"/>
      <c r="AL316" s="244">
        <v>932772202.88</v>
      </c>
      <c r="AM316" s="244">
        <v>933781967.80999994</v>
      </c>
      <c r="AN316" s="246"/>
      <c r="AO316" s="244">
        <v>0</v>
      </c>
      <c r="AP316" s="244">
        <v>789986540.47000003</v>
      </c>
      <c r="AQ316" s="246"/>
      <c r="AR316" s="246"/>
      <c r="AS316" s="246"/>
      <c r="AT316" s="246"/>
    </row>
    <row r="317" spans="1:46" ht="191.25" x14ac:dyDescent="0.25">
      <c r="A317" s="248" t="s">
        <v>547</v>
      </c>
      <c r="B317" s="249" t="s">
        <v>548</v>
      </c>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14" t="s">
        <v>584</v>
      </c>
      <c r="AD317" s="60" t="s">
        <v>68</v>
      </c>
      <c r="AE317" s="60" t="s">
        <v>230</v>
      </c>
      <c r="AF317" s="249" t="s">
        <v>73</v>
      </c>
      <c r="AG317" s="249" t="s">
        <v>74</v>
      </c>
      <c r="AH317" s="249" t="s">
        <v>74</v>
      </c>
      <c r="AI317" s="244">
        <v>0</v>
      </c>
      <c r="AJ317" s="244">
        <v>789986540.47000003</v>
      </c>
      <c r="AK317" s="246"/>
      <c r="AL317" s="244">
        <v>932772202.88</v>
      </c>
      <c r="AM317" s="244">
        <v>933781967.80999994</v>
      </c>
      <c r="AN317" s="246"/>
      <c r="AO317" s="244">
        <v>0</v>
      </c>
      <c r="AP317" s="244">
        <v>789986540.47000003</v>
      </c>
      <c r="AQ317" s="246"/>
      <c r="AR317" s="246"/>
      <c r="AS317" s="246"/>
      <c r="AT317" s="246"/>
    </row>
    <row r="318" spans="1:46" ht="191.25" x14ac:dyDescent="0.25">
      <c r="A318" s="248" t="s">
        <v>547</v>
      </c>
      <c r="B318" s="249" t="s">
        <v>548</v>
      </c>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t="s">
        <v>585</v>
      </c>
      <c r="AD318" s="60" t="s">
        <v>68</v>
      </c>
      <c r="AE318" s="60" t="s">
        <v>586</v>
      </c>
      <c r="AF318" s="249" t="s">
        <v>73</v>
      </c>
      <c r="AG318" s="249" t="s">
        <v>74</v>
      </c>
      <c r="AH318" s="249" t="s">
        <v>74</v>
      </c>
      <c r="AI318" s="244">
        <v>0</v>
      </c>
      <c r="AJ318" s="244">
        <v>789986540.47000003</v>
      </c>
      <c r="AK318" s="246"/>
      <c r="AL318" s="244">
        <v>932772202.88</v>
      </c>
      <c r="AM318" s="244">
        <v>933781967.80999994</v>
      </c>
      <c r="AN318" s="246"/>
      <c r="AO318" s="244">
        <v>0</v>
      </c>
      <c r="AP318" s="244">
        <v>789986540.47000003</v>
      </c>
      <c r="AQ318" s="246"/>
      <c r="AR318" s="246"/>
      <c r="AS318" s="246"/>
      <c r="AT318" s="246"/>
    </row>
    <row r="319" spans="1:46" ht="135" x14ac:dyDescent="0.25">
      <c r="A319" s="248" t="s">
        <v>547</v>
      </c>
      <c r="B319" s="249" t="s">
        <v>548</v>
      </c>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t="s">
        <v>131</v>
      </c>
      <c r="AD319" s="60" t="s">
        <v>196</v>
      </c>
      <c r="AE319" s="60" t="s">
        <v>132</v>
      </c>
      <c r="AF319" s="249" t="s">
        <v>73</v>
      </c>
      <c r="AG319" s="249" t="s">
        <v>74</v>
      </c>
      <c r="AH319" s="249" t="s">
        <v>74</v>
      </c>
      <c r="AI319" s="244">
        <v>0</v>
      </c>
      <c r="AJ319" s="244">
        <v>789986540.47000003</v>
      </c>
      <c r="AK319" s="246"/>
      <c r="AL319" s="244">
        <v>932772202.88</v>
      </c>
      <c r="AM319" s="244">
        <v>933781967.80999994</v>
      </c>
      <c r="AN319" s="246"/>
      <c r="AO319" s="244">
        <v>0</v>
      </c>
      <c r="AP319" s="244">
        <v>789986540.47000003</v>
      </c>
      <c r="AQ319" s="246"/>
      <c r="AR319" s="246"/>
      <c r="AS319" s="246"/>
      <c r="AT319" s="246"/>
    </row>
    <row r="320" spans="1:46" ht="146.25" x14ac:dyDescent="0.25">
      <c r="A320" s="248" t="s">
        <v>547</v>
      </c>
      <c r="B320" s="249" t="s">
        <v>548</v>
      </c>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t="s">
        <v>417</v>
      </c>
      <c r="AD320" s="60" t="s">
        <v>68</v>
      </c>
      <c r="AE320" s="60" t="s">
        <v>69</v>
      </c>
      <c r="AF320" s="249" t="s">
        <v>73</v>
      </c>
      <c r="AG320" s="249" t="s">
        <v>74</v>
      </c>
      <c r="AH320" s="249" t="s">
        <v>74</v>
      </c>
      <c r="AI320" s="244">
        <v>0</v>
      </c>
      <c r="AJ320" s="244">
        <v>789986540.47000003</v>
      </c>
      <c r="AK320" s="246"/>
      <c r="AL320" s="244">
        <v>932772202.88</v>
      </c>
      <c r="AM320" s="244">
        <v>933781967.80999994</v>
      </c>
      <c r="AN320" s="246"/>
      <c r="AO320" s="244">
        <v>0</v>
      </c>
      <c r="AP320" s="244">
        <v>789986540.47000003</v>
      </c>
      <c r="AQ320" s="246"/>
      <c r="AR320" s="246"/>
      <c r="AS320" s="246"/>
      <c r="AT320" s="246"/>
    </row>
    <row r="321" spans="1:46" ht="123.75" x14ac:dyDescent="0.25">
      <c r="A321" s="248" t="s">
        <v>547</v>
      </c>
      <c r="B321" s="249" t="s">
        <v>548</v>
      </c>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t="s">
        <v>519</v>
      </c>
      <c r="AD321" s="60" t="s">
        <v>196</v>
      </c>
      <c r="AE321" s="60" t="s">
        <v>69</v>
      </c>
      <c r="AF321" s="249" t="s">
        <v>73</v>
      </c>
      <c r="AG321" s="249" t="s">
        <v>74</v>
      </c>
      <c r="AH321" s="249" t="s">
        <v>74</v>
      </c>
      <c r="AI321" s="244">
        <v>0</v>
      </c>
      <c r="AJ321" s="244">
        <v>789986540.47000003</v>
      </c>
      <c r="AK321" s="246"/>
      <c r="AL321" s="244">
        <v>932772202.88</v>
      </c>
      <c r="AM321" s="244">
        <v>933781967.80999994</v>
      </c>
      <c r="AN321" s="246"/>
      <c r="AO321" s="244">
        <v>0</v>
      </c>
      <c r="AP321" s="244">
        <v>789986540.47000003</v>
      </c>
      <c r="AQ321" s="246"/>
      <c r="AR321" s="246"/>
      <c r="AS321" s="246"/>
      <c r="AT321" s="246"/>
    </row>
    <row r="322" spans="1:46" ht="123.75" x14ac:dyDescent="0.25">
      <c r="A322" s="248" t="s">
        <v>547</v>
      </c>
      <c r="B322" s="249" t="s">
        <v>548</v>
      </c>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t="s">
        <v>587</v>
      </c>
      <c r="AD322" s="60" t="s">
        <v>68</v>
      </c>
      <c r="AE322" s="60" t="s">
        <v>132</v>
      </c>
      <c r="AF322" s="249" t="s">
        <v>73</v>
      </c>
      <c r="AG322" s="249" t="s">
        <v>74</v>
      </c>
      <c r="AH322" s="249" t="s">
        <v>74</v>
      </c>
      <c r="AI322" s="244">
        <v>0</v>
      </c>
      <c r="AJ322" s="244">
        <v>789986540.47000003</v>
      </c>
      <c r="AK322" s="246"/>
      <c r="AL322" s="244">
        <v>932772202.88</v>
      </c>
      <c r="AM322" s="244">
        <v>933781967.80999994</v>
      </c>
      <c r="AN322" s="246"/>
      <c r="AO322" s="244">
        <v>0</v>
      </c>
      <c r="AP322" s="244">
        <v>789986540.47000003</v>
      </c>
      <c r="AQ322" s="246"/>
      <c r="AR322" s="246"/>
      <c r="AS322" s="246"/>
      <c r="AT322" s="246"/>
    </row>
    <row r="323" spans="1:46" ht="123.75" x14ac:dyDescent="0.25">
      <c r="A323" s="248" t="s">
        <v>547</v>
      </c>
      <c r="B323" s="249" t="s">
        <v>548</v>
      </c>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t="s">
        <v>331</v>
      </c>
      <c r="AD323" s="60" t="s">
        <v>68</v>
      </c>
      <c r="AE323" s="60" t="s">
        <v>332</v>
      </c>
      <c r="AF323" s="249" t="s">
        <v>73</v>
      </c>
      <c r="AG323" s="249" t="s">
        <v>74</v>
      </c>
      <c r="AH323" s="249" t="s">
        <v>74</v>
      </c>
      <c r="AI323" s="244">
        <v>0</v>
      </c>
      <c r="AJ323" s="244">
        <v>789986540.47000003</v>
      </c>
      <c r="AK323" s="246"/>
      <c r="AL323" s="244">
        <v>932772202.88</v>
      </c>
      <c r="AM323" s="244">
        <v>933781967.80999994</v>
      </c>
      <c r="AN323" s="246"/>
      <c r="AO323" s="244">
        <v>0</v>
      </c>
      <c r="AP323" s="244">
        <v>789986540.47000003</v>
      </c>
      <c r="AQ323" s="246"/>
      <c r="AR323" s="246"/>
      <c r="AS323" s="246"/>
      <c r="AT323" s="246"/>
    </row>
    <row r="324" spans="1:46" ht="135" x14ac:dyDescent="0.25">
      <c r="A324" s="248" t="s">
        <v>547</v>
      </c>
      <c r="B324" s="249" t="s">
        <v>548</v>
      </c>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t="s">
        <v>81</v>
      </c>
      <c r="AD324" s="60" t="s">
        <v>68</v>
      </c>
      <c r="AE324" s="60" t="s">
        <v>69</v>
      </c>
      <c r="AF324" s="249" t="s">
        <v>73</v>
      </c>
      <c r="AG324" s="249" t="s">
        <v>74</v>
      </c>
      <c r="AH324" s="249" t="s">
        <v>74</v>
      </c>
      <c r="AI324" s="244">
        <v>0</v>
      </c>
      <c r="AJ324" s="244">
        <v>789986540.47000003</v>
      </c>
      <c r="AK324" s="247"/>
      <c r="AL324" s="244">
        <v>932772202.88</v>
      </c>
      <c r="AM324" s="244">
        <v>933781967.80999994</v>
      </c>
      <c r="AN324" s="247"/>
      <c r="AO324" s="244">
        <v>0</v>
      </c>
      <c r="AP324" s="244">
        <v>789986540.47000003</v>
      </c>
      <c r="AQ324" s="247"/>
      <c r="AR324" s="247"/>
      <c r="AS324" s="247"/>
      <c r="AT324" s="247"/>
    </row>
    <row r="325" spans="1:46" ht="135" x14ac:dyDescent="0.25">
      <c r="A325" s="248" t="s">
        <v>588</v>
      </c>
      <c r="B325" s="249" t="s">
        <v>589</v>
      </c>
      <c r="C325" s="60" t="s">
        <v>64</v>
      </c>
      <c r="D325" s="60" t="s">
        <v>590</v>
      </c>
      <c r="E325" s="60" t="s">
        <v>66</v>
      </c>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t="s">
        <v>70</v>
      </c>
      <c r="AD325" s="60" t="s">
        <v>591</v>
      </c>
      <c r="AE325" s="60" t="s">
        <v>72</v>
      </c>
      <c r="AF325" s="249" t="s">
        <v>592</v>
      </c>
      <c r="AG325" s="249" t="s">
        <v>74</v>
      </c>
      <c r="AH325" s="249" t="s">
        <v>74</v>
      </c>
      <c r="AI325" s="244">
        <v>61246824.539999999</v>
      </c>
      <c r="AJ325" s="244">
        <v>60936330.289999999</v>
      </c>
      <c r="AK325" s="245">
        <v>52788436.039999999</v>
      </c>
      <c r="AL325" s="244">
        <v>105612576.20999999</v>
      </c>
      <c r="AM325" s="244">
        <v>101380727.34999999</v>
      </c>
      <c r="AN325" s="245"/>
      <c r="AO325" s="244">
        <v>0</v>
      </c>
      <c r="AP325" s="244">
        <v>60936330.289999999</v>
      </c>
      <c r="AQ325" s="245">
        <v>52788436.039999999</v>
      </c>
      <c r="AR325" s="245">
        <v>105612576.20999999</v>
      </c>
      <c r="AS325" s="245">
        <v>101380727.34999999</v>
      </c>
      <c r="AT325" s="245"/>
    </row>
    <row r="326" spans="1:46" ht="78.75" x14ac:dyDescent="0.25">
      <c r="A326" s="248" t="s">
        <v>588</v>
      </c>
      <c r="B326" s="249" t="s">
        <v>589</v>
      </c>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t="s">
        <v>75</v>
      </c>
      <c r="AD326" s="60" t="s">
        <v>593</v>
      </c>
      <c r="AE326" s="60" t="s">
        <v>77</v>
      </c>
      <c r="AF326" s="249" t="s">
        <v>592</v>
      </c>
      <c r="AG326" s="249" t="s">
        <v>74</v>
      </c>
      <c r="AH326" s="249" t="s">
        <v>74</v>
      </c>
      <c r="AI326" s="244">
        <v>0</v>
      </c>
      <c r="AJ326" s="244">
        <v>60936330.289999999</v>
      </c>
      <c r="AK326" s="246"/>
      <c r="AL326" s="244">
        <v>105612576.20999999</v>
      </c>
      <c r="AM326" s="244">
        <v>101380727.34999999</v>
      </c>
      <c r="AN326" s="246"/>
      <c r="AO326" s="244">
        <v>0</v>
      </c>
      <c r="AP326" s="244">
        <v>60936330.289999999</v>
      </c>
      <c r="AQ326" s="246"/>
      <c r="AR326" s="246"/>
      <c r="AS326" s="246"/>
      <c r="AT326" s="246"/>
    </row>
    <row r="327" spans="1:46" ht="90" x14ac:dyDescent="0.25">
      <c r="A327" s="248" t="s">
        <v>588</v>
      </c>
      <c r="B327" s="249" t="s">
        <v>589</v>
      </c>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t="s">
        <v>148</v>
      </c>
      <c r="AD327" s="60" t="s">
        <v>594</v>
      </c>
      <c r="AE327" s="60" t="s">
        <v>115</v>
      </c>
      <c r="AF327" s="249" t="s">
        <v>592</v>
      </c>
      <c r="AG327" s="249" t="s">
        <v>74</v>
      </c>
      <c r="AH327" s="249" t="s">
        <v>74</v>
      </c>
      <c r="AI327" s="244">
        <v>0</v>
      </c>
      <c r="AJ327" s="244">
        <v>60936330.289999999</v>
      </c>
      <c r="AK327" s="246"/>
      <c r="AL327" s="244">
        <v>105612576.20999999</v>
      </c>
      <c r="AM327" s="244">
        <v>101380727.34999999</v>
      </c>
      <c r="AN327" s="246"/>
      <c r="AO327" s="244">
        <v>0</v>
      </c>
      <c r="AP327" s="244">
        <v>60936330.289999999</v>
      </c>
      <c r="AQ327" s="246"/>
      <c r="AR327" s="246"/>
      <c r="AS327" s="246"/>
      <c r="AT327" s="246"/>
    </row>
    <row r="328" spans="1:46" ht="123.75" x14ac:dyDescent="0.25">
      <c r="A328" s="248" t="s">
        <v>588</v>
      </c>
      <c r="B328" s="249" t="s">
        <v>589</v>
      </c>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t="s">
        <v>595</v>
      </c>
      <c r="AD328" s="60" t="s">
        <v>596</v>
      </c>
      <c r="AE328" s="60" t="s">
        <v>99</v>
      </c>
      <c r="AF328" s="249" t="s">
        <v>592</v>
      </c>
      <c r="AG328" s="249" t="s">
        <v>74</v>
      </c>
      <c r="AH328" s="249" t="s">
        <v>74</v>
      </c>
      <c r="AI328" s="244">
        <v>0</v>
      </c>
      <c r="AJ328" s="244">
        <v>60936330.289999999</v>
      </c>
      <c r="AK328" s="246"/>
      <c r="AL328" s="244">
        <v>105612576.20999999</v>
      </c>
      <c r="AM328" s="244">
        <v>101380727.34999999</v>
      </c>
      <c r="AN328" s="246"/>
      <c r="AO328" s="244">
        <v>0</v>
      </c>
      <c r="AP328" s="244">
        <v>60936330.289999999</v>
      </c>
      <c r="AQ328" s="246"/>
      <c r="AR328" s="246"/>
      <c r="AS328" s="246"/>
      <c r="AT328" s="246"/>
    </row>
    <row r="329" spans="1:46" ht="135" x14ac:dyDescent="0.25">
      <c r="A329" s="248" t="s">
        <v>588</v>
      </c>
      <c r="B329" s="249" t="s">
        <v>589</v>
      </c>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t="s">
        <v>81</v>
      </c>
      <c r="AD329" s="60" t="s">
        <v>68</v>
      </c>
      <c r="AE329" s="60" t="s">
        <v>69</v>
      </c>
      <c r="AF329" s="249" t="s">
        <v>592</v>
      </c>
      <c r="AG329" s="249" t="s">
        <v>74</v>
      </c>
      <c r="AH329" s="249" t="s">
        <v>74</v>
      </c>
      <c r="AI329" s="244">
        <v>0</v>
      </c>
      <c r="AJ329" s="244">
        <v>60936330.289999999</v>
      </c>
      <c r="AK329" s="246"/>
      <c r="AL329" s="244">
        <v>105612576.20999999</v>
      </c>
      <c r="AM329" s="244">
        <v>101380727.34999999</v>
      </c>
      <c r="AN329" s="246"/>
      <c r="AO329" s="244">
        <v>0</v>
      </c>
      <c r="AP329" s="244">
        <v>60936330.289999999</v>
      </c>
      <c r="AQ329" s="246"/>
      <c r="AR329" s="246"/>
      <c r="AS329" s="246"/>
      <c r="AT329" s="246"/>
    </row>
    <row r="330" spans="1:46" ht="168.75" x14ac:dyDescent="0.25">
      <c r="A330" s="248" t="s">
        <v>588</v>
      </c>
      <c r="B330" s="249" t="s">
        <v>589</v>
      </c>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t="s">
        <v>597</v>
      </c>
      <c r="AD330" s="60" t="s">
        <v>68</v>
      </c>
      <c r="AE330" s="60" t="s">
        <v>598</v>
      </c>
      <c r="AF330" s="249" t="s">
        <v>592</v>
      </c>
      <c r="AG330" s="249" t="s">
        <v>74</v>
      </c>
      <c r="AH330" s="249" t="s">
        <v>74</v>
      </c>
      <c r="AI330" s="244">
        <v>0</v>
      </c>
      <c r="AJ330" s="244">
        <v>60936330.289999999</v>
      </c>
      <c r="AK330" s="246"/>
      <c r="AL330" s="244">
        <v>105612576.20999999</v>
      </c>
      <c r="AM330" s="244">
        <v>101380727.34999999</v>
      </c>
      <c r="AN330" s="246"/>
      <c r="AO330" s="244">
        <v>0</v>
      </c>
      <c r="AP330" s="244">
        <v>60936330.289999999</v>
      </c>
      <c r="AQ330" s="246"/>
      <c r="AR330" s="246"/>
      <c r="AS330" s="246"/>
      <c r="AT330" s="246"/>
    </row>
    <row r="331" spans="1:46" ht="135" x14ac:dyDescent="0.25">
      <c r="A331" s="248" t="s">
        <v>588</v>
      </c>
      <c r="B331" s="249" t="s">
        <v>589</v>
      </c>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t="s">
        <v>599</v>
      </c>
      <c r="AD331" s="60" t="s">
        <v>68</v>
      </c>
      <c r="AE331" s="60" t="s">
        <v>600</v>
      </c>
      <c r="AF331" s="249" t="s">
        <v>592</v>
      </c>
      <c r="AG331" s="249" t="s">
        <v>74</v>
      </c>
      <c r="AH331" s="249" t="s">
        <v>74</v>
      </c>
      <c r="AI331" s="244">
        <v>0</v>
      </c>
      <c r="AJ331" s="244">
        <v>60936330.289999999</v>
      </c>
      <c r="AK331" s="246"/>
      <c r="AL331" s="244">
        <v>105612576.20999999</v>
      </c>
      <c r="AM331" s="244">
        <v>101380727.34999999</v>
      </c>
      <c r="AN331" s="246"/>
      <c r="AO331" s="244">
        <v>0</v>
      </c>
      <c r="AP331" s="244">
        <v>60936330.289999999</v>
      </c>
      <c r="AQ331" s="246"/>
      <c r="AR331" s="246"/>
      <c r="AS331" s="246"/>
      <c r="AT331" s="246"/>
    </row>
    <row r="332" spans="1:46" ht="168.75" x14ac:dyDescent="0.25">
      <c r="A332" s="248" t="s">
        <v>588</v>
      </c>
      <c r="B332" s="249" t="s">
        <v>589</v>
      </c>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t="s">
        <v>601</v>
      </c>
      <c r="AD332" s="60" t="s">
        <v>68</v>
      </c>
      <c r="AE332" s="60" t="s">
        <v>602</v>
      </c>
      <c r="AF332" s="249" t="s">
        <v>592</v>
      </c>
      <c r="AG332" s="249" t="s">
        <v>74</v>
      </c>
      <c r="AH332" s="249" t="s">
        <v>74</v>
      </c>
      <c r="AI332" s="244">
        <v>0</v>
      </c>
      <c r="AJ332" s="244">
        <v>60936330.289999999</v>
      </c>
      <c r="AK332" s="246"/>
      <c r="AL332" s="244">
        <v>105612576.20999999</v>
      </c>
      <c r="AM332" s="244">
        <v>101380727.34999999</v>
      </c>
      <c r="AN332" s="246"/>
      <c r="AO332" s="244">
        <v>0</v>
      </c>
      <c r="AP332" s="244">
        <v>60936330.289999999</v>
      </c>
      <c r="AQ332" s="246"/>
      <c r="AR332" s="246"/>
      <c r="AS332" s="246"/>
      <c r="AT332" s="246"/>
    </row>
    <row r="333" spans="1:46" ht="168.75" x14ac:dyDescent="0.25">
      <c r="A333" s="248" t="s">
        <v>588</v>
      </c>
      <c r="B333" s="249" t="s">
        <v>589</v>
      </c>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t="s">
        <v>603</v>
      </c>
      <c r="AD333" s="60" t="s">
        <v>68</v>
      </c>
      <c r="AE333" s="60" t="s">
        <v>604</v>
      </c>
      <c r="AF333" s="249" t="s">
        <v>592</v>
      </c>
      <c r="AG333" s="249" t="s">
        <v>74</v>
      </c>
      <c r="AH333" s="249" t="s">
        <v>74</v>
      </c>
      <c r="AI333" s="244">
        <v>0</v>
      </c>
      <c r="AJ333" s="244">
        <v>60936330.289999999</v>
      </c>
      <c r="AK333" s="247"/>
      <c r="AL333" s="244">
        <v>105612576.20999999</v>
      </c>
      <c r="AM333" s="244">
        <v>101380727.34999999</v>
      </c>
      <c r="AN333" s="247"/>
      <c r="AO333" s="244">
        <v>0</v>
      </c>
      <c r="AP333" s="244">
        <v>60936330.289999999</v>
      </c>
      <c r="AQ333" s="247"/>
      <c r="AR333" s="247"/>
      <c r="AS333" s="247"/>
      <c r="AT333" s="247"/>
    </row>
    <row r="334" spans="1:46" ht="146.25" x14ac:dyDescent="0.25">
      <c r="A334" s="253" t="s">
        <v>605</v>
      </c>
      <c r="B334" s="249" t="s">
        <v>606</v>
      </c>
      <c r="C334" s="60" t="s">
        <v>1029</v>
      </c>
      <c r="D334" s="60" t="s">
        <v>68</v>
      </c>
      <c r="E334" s="60" t="s">
        <v>96</v>
      </c>
      <c r="F334" s="60"/>
      <c r="G334" s="60"/>
      <c r="H334" s="60"/>
      <c r="I334" s="60"/>
      <c r="J334" s="60"/>
      <c r="K334" s="60"/>
      <c r="L334" s="60"/>
      <c r="M334" s="60"/>
      <c r="N334" s="60"/>
      <c r="O334" s="60"/>
      <c r="P334" s="60"/>
      <c r="Q334" s="60"/>
      <c r="R334" s="60"/>
      <c r="S334" s="60"/>
      <c r="T334" s="60"/>
      <c r="U334" s="60"/>
      <c r="V334" s="60"/>
      <c r="W334" s="60"/>
      <c r="X334" s="60"/>
      <c r="Y334" s="60"/>
      <c r="Z334" s="60" t="s">
        <v>512</v>
      </c>
      <c r="AA334" s="60" t="s">
        <v>68</v>
      </c>
      <c r="AB334" s="60" t="s">
        <v>69</v>
      </c>
      <c r="AC334" s="60" t="s">
        <v>70</v>
      </c>
      <c r="AD334" s="60" t="s">
        <v>607</v>
      </c>
      <c r="AE334" s="60" t="s">
        <v>72</v>
      </c>
      <c r="AF334" s="249" t="s">
        <v>73</v>
      </c>
      <c r="AG334" s="249" t="s">
        <v>74</v>
      </c>
      <c r="AH334" s="249" t="s">
        <v>74</v>
      </c>
      <c r="AI334" s="244">
        <v>1382135075.4300001</v>
      </c>
      <c r="AJ334" s="244">
        <v>1331866849.75</v>
      </c>
      <c r="AK334" s="245">
        <v>1445913394.6500001</v>
      </c>
      <c r="AL334" s="244">
        <v>1380968168.1800001</v>
      </c>
      <c r="AM334" s="244">
        <v>1385004517.0799999</v>
      </c>
      <c r="AN334" s="245"/>
      <c r="AO334" s="244">
        <v>1332404983.0699999</v>
      </c>
      <c r="AP334" s="244">
        <v>1283448307.6099999</v>
      </c>
      <c r="AQ334" s="245">
        <f>1445913394.65-Лист6!D50</f>
        <v>1433710230.8500001</v>
      </c>
      <c r="AR334" s="245">
        <f>1380968168.18-Лист6!E50</f>
        <v>1375576622.8</v>
      </c>
      <c r="AS334" s="245">
        <f>1385004517.08-Лист6!F50</f>
        <v>1380707524.8799999</v>
      </c>
      <c r="AT334" s="245"/>
    </row>
    <row r="335" spans="1:46" ht="202.5" x14ac:dyDescent="0.25">
      <c r="A335" s="253" t="s">
        <v>605</v>
      </c>
      <c r="B335" s="249" t="s">
        <v>606</v>
      </c>
      <c r="C335" s="60" t="s">
        <v>286</v>
      </c>
      <c r="D335" s="60" t="s">
        <v>557</v>
      </c>
      <c r="E335" s="60" t="s">
        <v>288</v>
      </c>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14" t="s">
        <v>100</v>
      </c>
      <c r="AD335" s="60" t="s">
        <v>68</v>
      </c>
      <c r="AE335" s="60" t="s">
        <v>101</v>
      </c>
      <c r="AF335" s="249" t="s">
        <v>73</v>
      </c>
      <c r="AG335" s="249" t="s">
        <v>74</v>
      </c>
      <c r="AH335" s="249" t="s">
        <v>74</v>
      </c>
      <c r="AI335" s="244">
        <v>0</v>
      </c>
      <c r="AJ335" s="244">
        <v>1331866849.75</v>
      </c>
      <c r="AK335" s="246"/>
      <c r="AL335" s="244">
        <v>1380968168.1800001</v>
      </c>
      <c r="AM335" s="244">
        <v>1385004517.0799999</v>
      </c>
      <c r="AN335" s="246"/>
      <c r="AO335" s="244">
        <v>0</v>
      </c>
      <c r="AP335" s="244">
        <v>1283448307.6099999</v>
      </c>
      <c r="AQ335" s="246"/>
      <c r="AR335" s="246"/>
      <c r="AS335" s="246"/>
      <c r="AT335" s="246"/>
    </row>
    <row r="336" spans="1:46" ht="101.25" x14ac:dyDescent="0.25">
      <c r="A336" s="253" t="s">
        <v>605</v>
      </c>
      <c r="B336" s="249" t="s">
        <v>606</v>
      </c>
      <c r="C336" s="60" t="s">
        <v>64</v>
      </c>
      <c r="D336" s="60" t="s">
        <v>608</v>
      </c>
      <c r="E336" s="60" t="s">
        <v>66</v>
      </c>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t="s">
        <v>296</v>
      </c>
      <c r="AD336" s="60" t="s">
        <v>465</v>
      </c>
      <c r="AE336" s="60" t="s">
        <v>297</v>
      </c>
      <c r="AF336" s="249" t="s">
        <v>73</v>
      </c>
      <c r="AG336" s="249" t="s">
        <v>74</v>
      </c>
      <c r="AH336" s="249" t="s">
        <v>74</v>
      </c>
      <c r="AI336" s="244">
        <v>0</v>
      </c>
      <c r="AJ336" s="244">
        <v>1331866849.75</v>
      </c>
      <c r="AK336" s="246"/>
      <c r="AL336" s="244">
        <v>1380968168.1800001</v>
      </c>
      <c r="AM336" s="244">
        <v>1385004517.0799999</v>
      </c>
      <c r="AN336" s="246"/>
      <c r="AO336" s="244">
        <v>0</v>
      </c>
      <c r="AP336" s="244">
        <v>1283448307.6099999</v>
      </c>
      <c r="AQ336" s="246"/>
      <c r="AR336" s="246"/>
      <c r="AS336" s="246"/>
      <c r="AT336" s="246"/>
    </row>
    <row r="337" spans="1:46" ht="135" x14ac:dyDescent="0.25">
      <c r="A337" s="253" t="s">
        <v>605</v>
      </c>
      <c r="B337" s="249" t="s">
        <v>606</v>
      </c>
      <c r="C337" s="60" t="s">
        <v>121</v>
      </c>
      <c r="D337" s="60" t="s">
        <v>68</v>
      </c>
      <c r="E337" s="60" t="s">
        <v>122</v>
      </c>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t="s">
        <v>322</v>
      </c>
      <c r="AD337" s="60" t="s">
        <v>609</v>
      </c>
      <c r="AE337" s="60" t="s">
        <v>324</v>
      </c>
      <c r="AF337" s="249" t="s">
        <v>73</v>
      </c>
      <c r="AG337" s="249" t="s">
        <v>74</v>
      </c>
      <c r="AH337" s="249" t="s">
        <v>74</v>
      </c>
      <c r="AI337" s="244">
        <v>0</v>
      </c>
      <c r="AJ337" s="244">
        <v>1331866849.75</v>
      </c>
      <c r="AK337" s="246"/>
      <c r="AL337" s="244">
        <v>1380968168.1800001</v>
      </c>
      <c r="AM337" s="244">
        <v>1385004517.0799999</v>
      </c>
      <c r="AN337" s="246"/>
      <c r="AO337" s="244">
        <v>0</v>
      </c>
      <c r="AP337" s="244">
        <v>1283448307.6099999</v>
      </c>
      <c r="AQ337" s="246"/>
      <c r="AR337" s="246"/>
      <c r="AS337" s="246"/>
      <c r="AT337" s="246"/>
    </row>
    <row r="338" spans="1:46" ht="135" x14ac:dyDescent="0.25">
      <c r="A338" s="253" t="s">
        <v>605</v>
      </c>
      <c r="B338" s="249" t="s">
        <v>606</v>
      </c>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t="s">
        <v>131</v>
      </c>
      <c r="AD338" s="60" t="s">
        <v>465</v>
      </c>
      <c r="AE338" s="60" t="s">
        <v>132</v>
      </c>
      <c r="AF338" s="249" t="s">
        <v>73</v>
      </c>
      <c r="AG338" s="249" t="s">
        <v>74</v>
      </c>
      <c r="AH338" s="249" t="s">
        <v>74</v>
      </c>
      <c r="AI338" s="244">
        <v>0</v>
      </c>
      <c r="AJ338" s="244">
        <v>1331866849.75</v>
      </c>
      <c r="AK338" s="246"/>
      <c r="AL338" s="244">
        <v>1380968168.1800001</v>
      </c>
      <c r="AM338" s="244">
        <v>1385004517.0799999</v>
      </c>
      <c r="AN338" s="246"/>
      <c r="AO338" s="244">
        <v>0</v>
      </c>
      <c r="AP338" s="244">
        <v>1283448307.6099999</v>
      </c>
      <c r="AQ338" s="246"/>
      <c r="AR338" s="246"/>
      <c r="AS338" s="246"/>
      <c r="AT338" s="246"/>
    </row>
    <row r="339" spans="1:46" ht="146.25" x14ac:dyDescent="0.25">
      <c r="A339" s="253" t="s">
        <v>605</v>
      </c>
      <c r="B339" s="249" t="s">
        <v>606</v>
      </c>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t="s">
        <v>417</v>
      </c>
      <c r="AD339" s="60" t="s">
        <v>68</v>
      </c>
      <c r="AE339" s="60" t="s">
        <v>69</v>
      </c>
      <c r="AF339" s="249" t="s">
        <v>73</v>
      </c>
      <c r="AG339" s="249" t="s">
        <v>74</v>
      </c>
      <c r="AH339" s="249" t="s">
        <v>74</v>
      </c>
      <c r="AI339" s="244">
        <v>0</v>
      </c>
      <c r="AJ339" s="244">
        <v>1331866849.75</v>
      </c>
      <c r="AK339" s="246"/>
      <c r="AL339" s="244">
        <v>1380968168.1800001</v>
      </c>
      <c r="AM339" s="244">
        <v>1385004517.0799999</v>
      </c>
      <c r="AN339" s="246"/>
      <c r="AO339" s="244">
        <v>0</v>
      </c>
      <c r="AP339" s="244">
        <v>1283448307.6099999</v>
      </c>
      <c r="AQ339" s="246"/>
      <c r="AR339" s="246"/>
      <c r="AS339" s="246"/>
      <c r="AT339" s="246"/>
    </row>
    <row r="340" spans="1:46" ht="191.25" x14ac:dyDescent="0.25">
      <c r="A340" s="253" t="s">
        <v>605</v>
      </c>
      <c r="B340" s="249" t="s">
        <v>606</v>
      </c>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t="s">
        <v>195</v>
      </c>
      <c r="AD340" s="60" t="s">
        <v>68</v>
      </c>
      <c r="AE340" s="60" t="s">
        <v>132</v>
      </c>
      <c r="AF340" s="249" t="s">
        <v>73</v>
      </c>
      <c r="AG340" s="249" t="s">
        <v>74</v>
      </c>
      <c r="AH340" s="249" t="s">
        <v>74</v>
      </c>
      <c r="AI340" s="244">
        <v>0</v>
      </c>
      <c r="AJ340" s="244">
        <v>1331866849.75</v>
      </c>
      <c r="AK340" s="246"/>
      <c r="AL340" s="244">
        <v>1380968168.1800001</v>
      </c>
      <c r="AM340" s="244">
        <v>1385004517.0799999</v>
      </c>
      <c r="AN340" s="246"/>
      <c r="AO340" s="244">
        <v>0</v>
      </c>
      <c r="AP340" s="244">
        <v>1283448307.6099999</v>
      </c>
      <c r="AQ340" s="246"/>
      <c r="AR340" s="246"/>
      <c r="AS340" s="246"/>
      <c r="AT340" s="246"/>
    </row>
    <row r="341" spans="1:46" ht="135" x14ac:dyDescent="0.25">
      <c r="A341" s="253" t="s">
        <v>605</v>
      </c>
      <c r="B341" s="249" t="s">
        <v>606</v>
      </c>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t="s">
        <v>133</v>
      </c>
      <c r="AD341" s="60" t="s">
        <v>68</v>
      </c>
      <c r="AE341" s="60" t="s">
        <v>132</v>
      </c>
      <c r="AF341" s="249" t="s">
        <v>73</v>
      </c>
      <c r="AG341" s="249" t="s">
        <v>74</v>
      </c>
      <c r="AH341" s="249" t="s">
        <v>74</v>
      </c>
      <c r="AI341" s="244">
        <v>0</v>
      </c>
      <c r="AJ341" s="244">
        <v>1331866849.75</v>
      </c>
      <c r="AK341" s="246"/>
      <c r="AL341" s="244">
        <v>1380968168.1800001</v>
      </c>
      <c r="AM341" s="244">
        <v>1385004517.0799999</v>
      </c>
      <c r="AN341" s="246"/>
      <c r="AO341" s="244">
        <v>0</v>
      </c>
      <c r="AP341" s="244">
        <v>1283448307.6099999</v>
      </c>
      <c r="AQ341" s="246"/>
      <c r="AR341" s="246"/>
      <c r="AS341" s="246"/>
      <c r="AT341" s="246"/>
    </row>
    <row r="342" spans="1:46" ht="123.75" x14ac:dyDescent="0.25">
      <c r="A342" s="253" t="s">
        <v>605</v>
      </c>
      <c r="B342" s="249" t="s">
        <v>606</v>
      </c>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t="s">
        <v>519</v>
      </c>
      <c r="AD342" s="60" t="s">
        <v>68</v>
      </c>
      <c r="AE342" s="60" t="s">
        <v>69</v>
      </c>
      <c r="AF342" s="249" t="s">
        <v>73</v>
      </c>
      <c r="AG342" s="249" t="s">
        <v>74</v>
      </c>
      <c r="AH342" s="249" t="s">
        <v>74</v>
      </c>
      <c r="AI342" s="244">
        <v>0</v>
      </c>
      <c r="AJ342" s="244">
        <v>1331866849.75</v>
      </c>
      <c r="AK342" s="246"/>
      <c r="AL342" s="244">
        <v>1380968168.1800001</v>
      </c>
      <c r="AM342" s="244">
        <v>1385004517.0799999</v>
      </c>
      <c r="AN342" s="246"/>
      <c r="AO342" s="244">
        <v>0</v>
      </c>
      <c r="AP342" s="244">
        <v>1283448307.6099999</v>
      </c>
      <c r="AQ342" s="246"/>
      <c r="AR342" s="246"/>
      <c r="AS342" s="246"/>
      <c r="AT342" s="246"/>
    </row>
    <row r="343" spans="1:46" ht="123.75" x14ac:dyDescent="0.25">
      <c r="A343" s="253" t="s">
        <v>605</v>
      </c>
      <c r="B343" s="249" t="s">
        <v>606</v>
      </c>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t="s">
        <v>587</v>
      </c>
      <c r="AD343" s="60" t="s">
        <v>196</v>
      </c>
      <c r="AE343" s="60" t="s">
        <v>132</v>
      </c>
      <c r="AF343" s="249" t="s">
        <v>73</v>
      </c>
      <c r="AG343" s="249" t="s">
        <v>74</v>
      </c>
      <c r="AH343" s="249" t="s">
        <v>74</v>
      </c>
      <c r="AI343" s="244">
        <v>0</v>
      </c>
      <c r="AJ343" s="244">
        <v>1331866849.75</v>
      </c>
      <c r="AK343" s="246"/>
      <c r="AL343" s="244">
        <v>1380968168.1800001</v>
      </c>
      <c r="AM343" s="244">
        <v>1385004517.0799999</v>
      </c>
      <c r="AN343" s="246"/>
      <c r="AO343" s="244">
        <v>0</v>
      </c>
      <c r="AP343" s="244">
        <v>1283448307.6099999</v>
      </c>
      <c r="AQ343" s="246"/>
      <c r="AR343" s="246"/>
      <c r="AS343" s="246"/>
      <c r="AT343" s="246"/>
    </row>
    <row r="344" spans="1:46" ht="112.5" x14ac:dyDescent="0.25">
      <c r="A344" s="253" t="s">
        <v>605</v>
      </c>
      <c r="B344" s="249" t="s">
        <v>606</v>
      </c>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t="s">
        <v>351</v>
      </c>
      <c r="AD344" s="60" t="s">
        <v>68</v>
      </c>
      <c r="AE344" s="60" t="s">
        <v>352</v>
      </c>
      <c r="AF344" s="249" t="s">
        <v>73</v>
      </c>
      <c r="AG344" s="249" t="s">
        <v>74</v>
      </c>
      <c r="AH344" s="249" t="s">
        <v>74</v>
      </c>
      <c r="AI344" s="244">
        <v>0</v>
      </c>
      <c r="AJ344" s="244">
        <v>1331866849.75</v>
      </c>
      <c r="AK344" s="246"/>
      <c r="AL344" s="244">
        <v>1380968168.1800001</v>
      </c>
      <c r="AM344" s="244">
        <v>1385004517.0799999</v>
      </c>
      <c r="AN344" s="246"/>
      <c r="AO344" s="244">
        <v>0</v>
      </c>
      <c r="AP344" s="244">
        <v>1283448307.6099999</v>
      </c>
      <c r="AQ344" s="246"/>
      <c r="AR344" s="246"/>
      <c r="AS344" s="246"/>
      <c r="AT344" s="246"/>
    </row>
    <row r="345" spans="1:46" ht="101.25" x14ac:dyDescent="0.25">
      <c r="A345" s="253" t="s">
        <v>605</v>
      </c>
      <c r="B345" s="249" t="s">
        <v>606</v>
      </c>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t="s">
        <v>381</v>
      </c>
      <c r="AD345" s="60" t="s">
        <v>68</v>
      </c>
      <c r="AE345" s="60" t="s">
        <v>132</v>
      </c>
      <c r="AF345" s="249" t="s">
        <v>73</v>
      </c>
      <c r="AG345" s="249" t="s">
        <v>74</v>
      </c>
      <c r="AH345" s="249" t="s">
        <v>74</v>
      </c>
      <c r="AI345" s="244">
        <v>0</v>
      </c>
      <c r="AJ345" s="244">
        <v>1331866849.75</v>
      </c>
      <c r="AK345" s="246"/>
      <c r="AL345" s="244">
        <v>1380968168.1800001</v>
      </c>
      <c r="AM345" s="244">
        <v>1385004517.0799999</v>
      </c>
      <c r="AN345" s="246"/>
      <c r="AO345" s="244">
        <v>0</v>
      </c>
      <c r="AP345" s="244">
        <v>1283448307.6099999</v>
      </c>
      <c r="AQ345" s="246"/>
      <c r="AR345" s="246"/>
      <c r="AS345" s="246"/>
      <c r="AT345" s="246"/>
    </row>
    <row r="346" spans="1:46" ht="123.75" x14ac:dyDescent="0.25">
      <c r="A346" s="253" t="s">
        <v>605</v>
      </c>
      <c r="B346" s="249" t="s">
        <v>606</v>
      </c>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t="s">
        <v>331</v>
      </c>
      <c r="AD346" s="60" t="s">
        <v>68</v>
      </c>
      <c r="AE346" s="60" t="s">
        <v>332</v>
      </c>
      <c r="AF346" s="249" t="s">
        <v>73</v>
      </c>
      <c r="AG346" s="249" t="s">
        <v>74</v>
      </c>
      <c r="AH346" s="249" t="s">
        <v>74</v>
      </c>
      <c r="AI346" s="244">
        <v>0</v>
      </c>
      <c r="AJ346" s="244">
        <v>1331866849.75</v>
      </c>
      <c r="AK346" s="246"/>
      <c r="AL346" s="244">
        <v>1380968168.1800001</v>
      </c>
      <c r="AM346" s="244">
        <v>1385004517.0799999</v>
      </c>
      <c r="AN346" s="246"/>
      <c r="AO346" s="244">
        <v>0</v>
      </c>
      <c r="AP346" s="244">
        <v>1283448307.6099999</v>
      </c>
      <c r="AQ346" s="246"/>
      <c r="AR346" s="246"/>
      <c r="AS346" s="246"/>
      <c r="AT346" s="246"/>
    </row>
    <row r="347" spans="1:46" ht="168.75" x14ac:dyDescent="0.25">
      <c r="A347" s="253" t="s">
        <v>605</v>
      </c>
      <c r="B347" s="249" t="s">
        <v>606</v>
      </c>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t="s">
        <v>134</v>
      </c>
      <c r="AD347" s="60" t="s">
        <v>68</v>
      </c>
      <c r="AE347" s="60" t="s">
        <v>132</v>
      </c>
      <c r="AF347" s="249" t="s">
        <v>73</v>
      </c>
      <c r="AG347" s="249" t="s">
        <v>74</v>
      </c>
      <c r="AH347" s="249" t="s">
        <v>74</v>
      </c>
      <c r="AI347" s="244">
        <v>0</v>
      </c>
      <c r="AJ347" s="244">
        <v>1331866849.75</v>
      </c>
      <c r="AK347" s="246"/>
      <c r="AL347" s="244">
        <v>1380968168.1800001</v>
      </c>
      <c r="AM347" s="244">
        <v>1385004517.0799999</v>
      </c>
      <c r="AN347" s="246"/>
      <c r="AO347" s="244">
        <v>0</v>
      </c>
      <c r="AP347" s="244">
        <v>1283448307.6099999</v>
      </c>
      <c r="AQ347" s="246"/>
      <c r="AR347" s="246"/>
      <c r="AS347" s="246"/>
      <c r="AT347" s="246"/>
    </row>
    <row r="348" spans="1:46" ht="146.25" x14ac:dyDescent="0.25">
      <c r="A348" s="253" t="s">
        <v>605</v>
      </c>
      <c r="B348" s="249" t="s">
        <v>606</v>
      </c>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t="s">
        <v>382</v>
      </c>
      <c r="AD348" s="60" t="s">
        <v>383</v>
      </c>
      <c r="AE348" s="60" t="s">
        <v>384</v>
      </c>
      <c r="AF348" s="249" t="s">
        <v>73</v>
      </c>
      <c r="AG348" s="249" t="s">
        <v>74</v>
      </c>
      <c r="AH348" s="249" t="s">
        <v>74</v>
      </c>
      <c r="AI348" s="244">
        <v>0</v>
      </c>
      <c r="AJ348" s="244">
        <v>1331866849.75</v>
      </c>
      <c r="AK348" s="246"/>
      <c r="AL348" s="244">
        <v>1380968168.1800001</v>
      </c>
      <c r="AM348" s="244">
        <v>1385004517.0799999</v>
      </c>
      <c r="AN348" s="246"/>
      <c r="AO348" s="244">
        <v>0</v>
      </c>
      <c r="AP348" s="244">
        <v>1283448307.6099999</v>
      </c>
      <c r="AQ348" s="246"/>
      <c r="AR348" s="246"/>
      <c r="AS348" s="246"/>
      <c r="AT348" s="246"/>
    </row>
    <row r="349" spans="1:46" ht="258.75" x14ac:dyDescent="0.25">
      <c r="A349" s="253" t="s">
        <v>605</v>
      </c>
      <c r="B349" s="249" t="s">
        <v>606</v>
      </c>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14" t="s">
        <v>610</v>
      </c>
      <c r="AD349" s="60" t="s">
        <v>68</v>
      </c>
      <c r="AE349" s="60" t="s">
        <v>611</v>
      </c>
      <c r="AF349" s="249" t="s">
        <v>73</v>
      </c>
      <c r="AG349" s="249" t="s">
        <v>74</v>
      </c>
      <c r="AH349" s="249" t="s">
        <v>74</v>
      </c>
      <c r="AI349" s="244">
        <v>0</v>
      </c>
      <c r="AJ349" s="244">
        <v>1331866849.75</v>
      </c>
      <c r="AK349" s="247"/>
      <c r="AL349" s="244">
        <v>1380968168.1800001</v>
      </c>
      <c r="AM349" s="244">
        <v>1385004517.0799999</v>
      </c>
      <c r="AN349" s="247"/>
      <c r="AO349" s="244">
        <v>0</v>
      </c>
      <c r="AP349" s="244">
        <v>1283448307.6099999</v>
      </c>
      <c r="AQ349" s="247"/>
      <c r="AR349" s="247"/>
      <c r="AS349" s="247"/>
      <c r="AT349" s="247"/>
    </row>
    <row r="350" spans="1:46" ht="135" x14ac:dyDescent="0.25">
      <c r="A350" s="253" t="s">
        <v>612</v>
      </c>
      <c r="B350" s="249" t="s">
        <v>613</v>
      </c>
      <c r="C350" s="60" t="s">
        <v>64</v>
      </c>
      <c r="D350" s="60" t="s">
        <v>614</v>
      </c>
      <c r="E350" s="60" t="s">
        <v>66</v>
      </c>
      <c r="F350" s="60"/>
      <c r="G350" s="60"/>
      <c r="H350" s="60"/>
      <c r="I350" s="60"/>
      <c r="J350" s="60"/>
      <c r="K350" s="60"/>
      <c r="L350" s="60"/>
      <c r="M350" s="60"/>
      <c r="N350" s="60"/>
      <c r="O350" s="60"/>
      <c r="P350" s="60"/>
      <c r="Q350" s="60"/>
      <c r="R350" s="60"/>
      <c r="S350" s="60"/>
      <c r="T350" s="60"/>
      <c r="U350" s="60"/>
      <c r="V350" s="60"/>
      <c r="W350" s="60" t="s">
        <v>615</v>
      </c>
      <c r="X350" s="60" t="s">
        <v>616</v>
      </c>
      <c r="Y350" s="60" t="s">
        <v>617</v>
      </c>
      <c r="Z350" s="60"/>
      <c r="AA350" s="60"/>
      <c r="AB350" s="60"/>
      <c r="AC350" s="60" t="s">
        <v>70</v>
      </c>
      <c r="AD350" s="60" t="s">
        <v>618</v>
      </c>
      <c r="AE350" s="60" t="s">
        <v>72</v>
      </c>
      <c r="AF350" s="249" t="s">
        <v>73</v>
      </c>
      <c r="AG350" s="249" t="s">
        <v>74</v>
      </c>
      <c r="AH350" s="249" t="s">
        <v>74</v>
      </c>
      <c r="AI350" s="244">
        <v>0</v>
      </c>
      <c r="AJ350" s="244">
        <v>0</v>
      </c>
      <c r="AK350" s="245">
        <v>3290331.08</v>
      </c>
      <c r="AL350" s="244">
        <v>0</v>
      </c>
      <c r="AM350" s="244">
        <v>0</v>
      </c>
      <c r="AN350" s="245"/>
      <c r="AO350" s="244">
        <v>0</v>
      </c>
      <c r="AP350" s="244">
        <v>0</v>
      </c>
      <c r="AQ350" s="245">
        <v>3290331.08</v>
      </c>
      <c r="AR350" s="245">
        <v>0</v>
      </c>
      <c r="AS350" s="245">
        <v>0</v>
      </c>
      <c r="AT350" s="59"/>
    </row>
    <row r="351" spans="1:46" ht="135" x14ac:dyDescent="0.25">
      <c r="A351" s="253" t="s">
        <v>612</v>
      </c>
      <c r="B351" s="249" t="s">
        <v>613</v>
      </c>
      <c r="C351" s="60" t="s">
        <v>619</v>
      </c>
      <c r="D351" s="60" t="s">
        <v>620</v>
      </c>
      <c r="E351" s="60" t="s">
        <v>621</v>
      </c>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t="s">
        <v>131</v>
      </c>
      <c r="AD351" s="60" t="s">
        <v>196</v>
      </c>
      <c r="AE351" s="60" t="s">
        <v>132</v>
      </c>
      <c r="AF351" s="249" t="s">
        <v>73</v>
      </c>
      <c r="AG351" s="249" t="s">
        <v>74</v>
      </c>
      <c r="AH351" s="249" t="s">
        <v>74</v>
      </c>
      <c r="AI351" s="244">
        <v>0</v>
      </c>
      <c r="AJ351" s="244">
        <v>0</v>
      </c>
      <c r="AK351" s="247"/>
      <c r="AL351" s="244">
        <v>0</v>
      </c>
      <c r="AM351" s="244">
        <v>0</v>
      </c>
      <c r="AN351" s="247"/>
      <c r="AO351" s="244">
        <v>0</v>
      </c>
      <c r="AP351" s="244">
        <v>0</v>
      </c>
      <c r="AQ351" s="247"/>
      <c r="AR351" s="247"/>
      <c r="AS351" s="247"/>
      <c r="AT351" s="59"/>
    </row>
    <row r="352" spans="1:46" ht="135" x14ac:dyDescent="0.25">
      <c r="A352" s="248" t="s">
        <v>622</v>
      </c>
      <c r="B352" s="249" t="s">
        <v>623</v>
      </c>
      <c r="C352" s="60" t="s">
        <v>64</v>
      </c>
      <c r="D352" s="60" t="s">
        <v>624</v>
      </c>
      <c r="E352" s="60" t="s">
        <v>66</v>
      </c>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t="s">
        <v>70</v>
      </c>
      <c r="AD352" s="60" t="s">
        <v>625</v>
      </c>
      <c r="AE352" s="60" t="s">
        <v>72</v>
      </c>
      <c r="AF352" s="249" t="s">
        <v>73</v>
      </c>
      <c r="AG352" s="249" t="s">
        <v>74</v>
      </c>
      <c r="AH352" s="249" t="s">
        <v>74</v>
      </c>
      <c r="AI352" s="244">
        <v>437240</v>
      </c>
      <c r="AJ352" s="244">
        <v>437240</v>
      </c>
      <c r="AK352" s="245">
        <v>377183.02</v>
      </c>
      <c r="AL352" s="244">
        <v>681137.68</v>
      </c>
      <c r="AM352" s="244">
        <v>681137.68</v>
      </c>
      <c r="AN352" s="245"/>
      <c r="AO352" s="244">
        <v>437240</v>
      </c>
      <c r="AP352" s="244">
        <v>437240</v>
      </c>
      <c r="AQ352" s="245">
        <v>377183.02</v>
      </c>
      <c r="AR352" s="245">
        <v>681137.68</v>
      </c>
      <c r="AS352" s="245">
        <v>681137.68</v>
      </c>
      <c r="AT352" s="245"/>
    </row>
    <row r="353" spans="1:46" ht="123.75" x14ac:dyDescent="0.25">
      <c r="A353" s="248" t="s">
        <v>622</v>
      </c>
      <c r="B353" s="249" t="s">
        <v>623</v>
      </c>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t="s">
        <v>519</v>
      </c>
      <c r="AD353" s="60" t="s">
        <v>196</v>
      </c>
      <c r="AE353" s="60" t="s">
        <v>69</v>
      </c>
      <c r="AF353" s="249" t="s">
        <v>73</v>
      </c>
      <c r="AG353" s="249" t="s">
        <v>74</v>
      </c>
      <c r="AH353" s="249" t="s">
        <v>74</v>
      </c>
      <c r="AI353" s="244">
        <v>0</v>
      </c>
      <c r="AJ353" s="244">
        <v>437240</v>
      </c>
      <c r="AK353" s="247"/>
      <c r="AL353" s="244">
        <v>681137.68</v>
      </c>
      <c r="AM353" s="244">
        <v>681137.68</v>
      </c>
      <c r="AN353" s="247"/>
      <c r="AO353" s="244">
        <v>0</v>
      </c>
      <c r="AP353" s="244">
        <v>437240</v>
      </c>
      <c r="AQ353" s="247"/>
      <c r="AR353" s="247"/>
      <c r="AS353" s="247"/>
      <c r="AT353" s="247"/>
    </row>
    <row r="354" spans="1:46" ht="135" x14ac:dyDescent="0.25">
      <c r="A354" s="253" t="s">
        <v>626</v>
      </c>
      <c r="B354" s="249" t="s">
        <v>627</v>
      </c>
      <c r="C354" s="60" t="s">
        <v>64</v>
      </c>
      <c r="D354" s="60" t="s">
        <v>628</v>
      </c>
      <c r="E354" s="60" t="s">
        <v>66</v>
      </c>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t="s">
        <v>70</v>
      </c>
      <c r="AD354" s="60" t="s">
        <v>629</v>
      </c>
      <c r="AE354" s="60" t="s">
        <v>72</v>
      </c>
      <c r="AF354" s="249" t="s">
        <v>73</v>
      </c>
      <c r="AG354" s="249" t="s">
        <v>74</v>
      </c>
      <c r="AH354" s="249" t="s">
        <v>74</v>
      </c>
      <c r="AI354" s="244">
        <v>8040344.4100000001</v>
      </c>
      <c r="AJ354" s="244">
        <v>8036071.6100000003</v>
      </c>
      <c r="AK354" s="245">
        <v>8236367.1200000001</v>
      </c>
      <c r="AL354" s="244">
        <v>8236367.1200000001</v>
      </c>
      <c r="AM354" s="244">
        <v>8236367.1200000001</v>
      </c>
      <c r="AN354" s="245"/>
      <c r="AO354" s="244">
        <v>8040344.4100000001</v>
      </c>
      <c r="AP354" s="244">
        <v>8036071.6100000003</v>
      </c>
      <c r="AQ354" s="245">
        <v>8236367.1200000001</v>
      </c>
      <c r="AR354" s="245">
        <v>8236367.1200000001</v>
      </c>
      <c r="AS354" s="245">
        <v>8236367.1200000001</v>
      </c>
      <c r="AT354" s="245"/>
    </row>
    <row r="355" spans="1:46" ht="123.75" x14ac:dyDescent="0.25">
      <c r="A355" s="253" t="s">
        <v>626</v>
      </c>
      <c r="B355" s="249" t="s">
        <v>627</v>
      </c>
      <c r="C355" s="60" t="s">
        <v>630</v>
      </c>
      <c r="D355" s="60" t="s">
        <v>631</v>
      </c>
      <c r="E355" s="60" t="s">
        <v>632</v>
      </c>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t="s">
        <v>519</v>
      </c>
      <c r="AD355" s="60" t="s">
        <v>196</v>
      </c>
      <c r="AE355" s="60" t="s">
        <v>69</v>
      </c>
      <c r="AF355" s="249" t="s">
        <v>73</v>
      </c>
      <c r="AG355" s="249" t="s">
        <v>74</v>
      </c>
      <c r="AH355" s="249" t="s">
        <v>74</v>
      </c>
      <c r="AI355" s="244">
        <v>0</v>
      </c>
      <c r="AJ355" s="244">
        <v>8036071.6100000003</v>
      </c>
      <c r="AK355" s="247"/>
      <c r="AL355" s="244">
        <v>8236367.1200000001</v>
      </c>
      <c r="AM355" s="244">
        <v>8236367.1200000001</v>
      </c>
      <c r="AN355" s="247"/>
      <c r="AO355" s="244">
        <v>0</v>
      </c>
      <c r="AP355" s="244">
        <v>8036071.6100000003</v>
      </c>
      <c r="AQ355" s="247"/>
      <c r="AR355" s="247"/>
      <c r="AS355" s="247"/>
      <c r="AT355" s="247"/>
    </row>
    <row r="356" spans="1:46" ht="135" x14ac:dyDescent="0.25">
      <c r="A356" s="253" t="s">
        <v>633</v>
      </c>
      <c r="B356" s="249" t="s">
        <v>634</v>
      </c>
      <c r="C356" s="60" t="s">
        <v>102</v>
      </c>
      <c r="D356" s="60" t="s">
        <v>635</v>
      </c>
      <c r="E356" s="60" t="s">
        <v>104</v>
      </c>
      <c r="F356" s="60"/>
      <c r="G356" s="60"/>
      <c r="H356" s="60"/>
      <c r="I356" s="60"/>
      <c r="J356" s="60"/>
      <c r="K356" s="60"/>
      <c r="L356" s="60"/>
      <c r="M356" s="60"/>
      <c r="N356" s="60"/>
      <c r="O356" s="60"/>
      <c r="P356" s="60"/>
      <c r="Q356" s="60"/>
      <c r="R356" s="60"/>
      <c r="S356" s="60"/>
      <c r="T356" s="60"/>
      <c r="U356" s="60"/>
      <c r="V356" s="60"/>
      <c r="W356" s="60" t="s">
        <v>89</v>
      </c>
      <c r="X356" s="60" t="s">
        <v>636</v>
      </c>
      <c r="Y356" s="60" t="s">
        <v>91</v>
      </c>
      <c r="Z356" s="60"/>
      <c r="AA356" s="60"/>
      <c r="AB356" s="60"/>
      <c r="AC356" s="60" t="s">
        <v>70</v>
      </c>
      <c r="AD356" s="60" t="s">
        <v>637</v>
      </c>
      <c r="AE356" s="60" t="s">
        <v>72</v>
      </c>
      <c r="AF356" s="249" t="s">
        <v>73</v>
      </c>
      <c r="AG356" s="249" t="s">
        <v>74</v>
      </c>
      <c r="AH356" s="249" t="s">
        <v>74</v>
      </c>
      <c r="AI356" s="244">
        <v>3881639.99</v>
      </c>
      <c r="AJ356" s="244">
        <v>3109521.99</v>
      </c>
      <c r="AK356" s="245">
        <v>4204859.87</v>
      </c>
      <c r="AL356" s="244">
        <v>4539659.87</v>
      </c>
      <c r="AM356" s="244">
        <v>4045659.87</v>
      </c>
      <c r="AN356" s="245"/>
      <c r="AO356" s="244">
        <v>3881639.99</v>
      </c>
      <c r="AP356" s="244">
        <v>3109521.99</v>
      </c>
      <c r="AQ356" s="245">
        <v>4204859.87</v>
      </c>
      <c r="AR356" s="245">
        <v>4539659.87</v>
      </c>
      <c r="AS356" s="245">
        <v>4045659.87</v>
      </c>
      <c r="AT356" s="245"/>
    </row>
    <row r="357" spans="1:46" ht="135" x14ac:dyDescent="0.25">
      <c r="A357" s="253" t="s">
        <v>633</v>
      </c>
      <c r="B357" s="249" t="s">
        <v>634</v>
      </c>
      <c r="C357" s="60" t="s">
        <v>64</v>
      </c>
      <c r="D357" s="60" t="s">
        <v>638</v>
      </c>
      <c r="E357" s="60" t="s">
        <v>66</v>
      </c>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t="s">
        <v>109</v>
      </c>
      <c r="AD357" s="60" t="s">
        <v>639</v>
      </c>
      <c r="AE357" s="60" t="s">
        <v>111</v>
      </c>
      <c r="AF357" s="249" t="s">
        <v>73</v>
      </c>
      <c r="AG357" s="249" t="s">
        <v>74</v>
      </c>
      <c r="AH357" s="249" t="s">
        <v>74</v>
      </c>
      <c r="AI357" s="244">
        <v>0</v>
      </c>
      <c r="AJ357" s="244">
        <v>3109521.99</v>
      </c>
      <c r="AK357" s="246"/>
      <c r="AL357" s="244">
        <v>4539659.87</v>
      </c>
      <c r="AM357" s="244">
        <v>4045659.87</v>
      </c>
      <c r="AN357" s="246"/>
      <c r="AO357" s="244">
        <v>0</v>
      </c>
      <c r="AP357" s="244">
        <v>3109521.99</v>
      </c>
      <c r="AQ357" s="246"/>
      <c r="AR357" s="246"/>
      <c r="AS357" s="246"/>
      <c r="AT357" s="246"/>
    </row>
    <row r="358" spans="1:46" ht="168.75" x14ac:dyDescent="0.25">
      <c r="A358" s="253" t="s">
        <v>633</v>
      </c>
      <c r="B358" s="249" t="s">
        <v>634</v>
      </c>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t="s">
        <v>640</v>
      </c>
      <c r="AD358" s="60" t="s">
        <v>641</v>
      </c>
      <c r="AE358" s="60" t="s">
        <v>642</v>
      </c>
      <c r="AF358" s="249" t="s">
        <v>73</v>
      </c>
      <c r="AG358" s="249" t="s">
        <v>74</v>
      </c>
      <c r="AH358" s="249" t="s">
        <v>74</v>
      </c>
      <c r="AI358" s="244">
        <v>0</v>
      </c>
      <c r="AJ358" s="244">
        <v>3109521.99</v>
      </c>
      <c r="AK358" s="246"/>
      <c r="AL358" s="244">
        <v>4539659.87</v>
      </c>
      <c r="AM358" s="244">
        <v>4045659.87</v>
      </c>
      <c r="AN358" s="246"/>
      <c r="AO358" s="244">
        <v>0</v>
      </c>
      <c r="AP358" s="244">
        <v>3109521.99</v>
      </c>
      <c r="AQ358" s="246"/>
      <c r="AR358" s="246"/>
      <c r="AS358" s="246"/>
      <c r="AT358" s="246"/>
    </row>
    <row r="359" spans="1:46" ht="191.25" x14ac:dyDescent="0.25">
      <c r="A359" s="253" t="s">
        <v>633</v>
      </c>
      <c r="B359" s="249" t="s">
        <v>634</v>
      </c>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14" t="s">
        <v>584</v>
      </c>
      <c r="AD359" s="60" t="s">
        <v>68</v>
      </c>
      <c r="AE359" s="60" t="s">
        <v>230</v>
      </c>
      <c r="AF359" s="249" t="s">
        <v>73</v>
      </c>
      <c r="AG359" s="249" t="s">
        <v>74</v>
      </c>
      <c r="AH359" s="249" t="s">
        <v>74</v>
      </c>
      <c r="AI359" s="244">
        <v>0</v>
      </c>
      <c r="AJ359" s="244">
        <v>3109521.99</v>
      </c>
      <c r="AK359" s="246"/>
      <c r="AL359" s="244">
        <v>4539659.87</v>
      </c>
      <c r="AM359" s="244">
        <v>4045659.87</v>
      </c>
      <c r="AN359" s="246"/>
      <c r="AO359" s="244">
        <v>0</v>
      </c>
      <c r="AP359" s="244">
        <v>3109521.99</v>
      </c>
      <c r="AQ359" s="246"/>
      <c r="AR359" s="246"/>
      <c r="AS359" s="246"/>
      <c r="AT359" s="246"/>
    </row>
    <row r="360" spans="1:46" ht="180" x14ac:dyDescent="0.25">
      <c r="A360" s="253" t="s">
        <v>633</v>
      </c>
      <c r="B360" s="249" t="s">
        <v>634</v>
      </c>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t="s">
        <v>500</v>
      </c>
      <c r="AD360" s="60" t="s">
        <v>196</v>
      </c>
      <c r="AE360" s="60" t="s">
        <v>132</v>
      </c>
      <c r="AF360" s="249" t="s">
        <v>73</v>
      </c>
      <c r="AG360" s="249" t="s">
        <v>74</v>
      </c>
      <c r="AH360" s="249" t="s">
        <v>74</v>
      </c>
      <c r="AI360" s="244">
        <v>0</v>
      </c>
      <c r="AJ360" s="244">
        <v>3109521.99</v>
      </c>
      <c r="AK360" s="246"/>
      <c r="AL360" s="244">
        <v>4539659.87</v>
      </c>
      <c r="AM360" s="244">
        <v>4045659.87</v>
      </c>
      <c r="AN360" s="246"/>
      <c r="AO360" s="244">
        <v>0</v>
      </c>
      <c r="AP360" s="244">
        <v>3109521.99</v>
      </c>
      <c r="AQ360" s="246"/>
      <c r="AR360" s="246"/>
      <c r="AS360" s="246"/>
      <c r="AT360" s="246"/>
    </row>
    <row r="361" spans="1:46" ht="112.5" x14ac:dyDescent="0.25">
      <c r="A361" s="253" t="s">
        <v>633</v>
      </c>
      <c r="B361" s="249" t="s">
        <v>634</v>
      </c>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t="s">
        <v>416</v>
      </c>
      <c r="AD361" s="60" t="s">
        <v>68</v>
      </c>
      <c r="AE361" s="60" t="s">
        <v>132</v>
      </c>
      <c r="AF361" s="249" t="s">
        <v>73</v>
      </c>
      <c r="AG361" s="249" t="s">
        <v>74</v>
      </c>
      <c r="AH361" s="249" t="s">
        <v>74</v>
      </c>
      <c r="AI361" s="244">
        <v>0</v>
      </c>
      <c r="AJ361" s="244">
        <v>3109521.99</v>
      </c>
      <c r="AK361" s="246"/>
      <c r="AL361" s="244">
        <v>4539659.87</v>
      </c>
      <c r="AM361" s="244">
        <v>4045659.87</v>
      </c>
      <c r="AN361" s="246"/>
      <c r="AO361" s="244">
        <v>0</v>
      </c>
      <c r="AP361" s="244">
        <v>3109521.99</v>
      </c>
      <c r="AQ361" s="246"/>
      <c r="AR361" s="246"/>
      <c r="AS361" s="246"/>
      <c r="AT361" s="246"/>
    </row>
    <row r="362" spans="1:46" ht="135" x14ac:dyDescent="0.25">
      <c r="A362" s="253" t="s">
        <v>633</v>
      </c>
      <c r="B362" s="249" t="s">
        <v>634</v>
      </c>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t="s">
        <v>131</v>
      </c>
      <c r="AD362" s="60" t="s">
        <v>196</v>
      </c>
      <c r="AE362" s="60" t="s">
        <v>132</v>
      </c>
      <c r="AF362" s="249" t="s">
        <v>73</v>
      </c>
      <c r="AG362" s="249" t="s">
        <v>74</v>
      </c>
      <c r="AH362" s="249" t="s">
        <v>74</v>
      </c>
      <c r="AI362" s="244">
        <v>0</v>
      </c>
      <c r="AJ362" s="244">
        <v>3109521.99</v>
      </c>
      <c r="AK362" s="246"/>
      <c r="AL362" s="244">
        <v>4539659.87</v>
      </c>
      <c r="AM362" s="244">
        <v>4045659.87</v>
      </c>
      <c r="AN362" s="246"/>
      <c r="AO362" s="244">
        <v>0</v>
      </c>
      <c r="AP362" s="244">
        <v>3109521.99</v>
      </c>
      <c r="AQ362" s="246"/>
      <c r="AR362" s="246"/>
      <c r="AS362" s="246"/>
      <c r="AT362" s="246"/>
    </row>
    <row r="363" spans="1:46" ht="146.25" x14ac:dyDescent="0.25">
      <c r="A363" s="253" t="s">
        <v>633</v>
      </c>
      <c r="B363" s="249" t="s">
        <v>634</v>
      </c>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t="s">
        <v>417</v>
      </c>
      <c r="AD363" s="60" t="s">
        <v>68</v>
      </c>
      <c r="AE363" s="60" t="s">
        <v>69</v>
      </c>
      <c r="AF363" s="249" t="s">
        <v>73</v>
      </c>
      <c r="AG363" s="249" t="s">
        <v>74</v>
      </c>
      <c r="AH363" s="249" t="s">
        <v>74</v>
      </c>
      <c r="AI363" s="244">
        <v>0</v>
      </c>
      <c r="AJ363" s="244">
        <v>3109521.99</v>
      </c>
      <c r="AK363" s="246"/>
      <c r="AL363" s="244">
        <v>4539659.87</v>
      </c>
      <c r="AM363" s="244">
        <v>4045659.87</v>
      </c>
      <c r="AN363" s="246"/>
      <c r="AO363" s="244">
        <v>0</v>
      </c>
      <c r="AP363" s="244">
        <v>3109521.99</v>
      </c>
      <c r="AQ363" s="246"/>
      <c r="AR363" s="246"/>
      <c r="AS363" s="246"/>
      <c r="AT363" s="246"/>
    </row>
    <row r="364" spans="1:46" ht="191.25" x14ac:dyDescent="0.25">
      <c r="A364" s="253" t="s">
        <v>633</v>
      </c>
      <c r="B364" s="249" t="s">
        <v>634</v>
      </c>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t="s">
        <v>195</v>
      </c>
      <c r="AD364" s="60" t="s">
        <v>465</v>
      </c>
      <c r="AE364" s="60" t="s">
        <v>132</v>
      </c>
      <c r="AF364" s="249" t="s">
        <v>73</v>
      </c>
      <c r="AG364" s="249" t="s">
        <v>74</v>
      </c>
      <c r="AH364" s="249" t="s">
        <v>74</v>
      </c>
      <c r="AI364" s="244">
        <v>0</v>
      </c>
      <c r="AJ364" s="244">
        <v>3109521.99</v>
      </c>
      <c r="AK364" s="246"/>
      <c r="AL364" s="244">
        <v>4539659.87</v>
      </c>
      <c r="AM364" s="244">
        <v>4045659.87</v>
      </c>
      <c r="AN364" s="246"/>
      <c r="AO364" s="244">
        <v>0</v>
      </c>
      <c r="AP364" s="244">
        <v>3109521.99</v>
      </c>
      <c r="AQ364" s="246"/>
      <c r="AR364" s="246"/>
      <c r="AS364" s="246"/>
      <c r="AT364" s="246"/>
    </row>
    <row r="365" spans="1:46" ht="40.5" customHeight="1" x14ac:dyDescent="0.25">
      <c r="A365" s="253" t="s">
        <v>633</v>
      </c>
      <c r="B365" s="249" t="s">
        <v>634</v>
      </c>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t="s">
        <v>262</v>
      </c>
      <c r="AD365" s="60" t="s">
        <v>196</v>
      </c>
      <c r="AE365" s="60" t="s">
        <v>263</v>
      </c>
      <c r="AF365" s="249" t="s">
        <v>73</v>
      </c>
      <c r="AG365" s="249" t="s">
        <v>74</v>
      </c>
      <c r="AH365" s="249" t="s">
        <v>74</v>
      </c>
      <c r="AI365" s="244">
        <v>0</v>
      </c>
      <c r="AJ365" s="244">
        <v>3109521.99</v>
      </c>
      <c r="AK365" s="246"/>
      <c r="AL365" s="244">
        <v>4539659.87</v>
      </c>
      <c r="AM365" s="244">
        <v>4045659.87</v>
      </c>
      <c r="AN365" s="246"/>
      <c r="AO365" s="244">
        <v>0</v>
      </c>
      <c r="AP365" s="244">
        <v>3109521.99</v>
      </c>
      <c r="AQ365" s="246"/>
      <c r="AR365" s="246"/>
      <c r="AS365" s="246"/>
      <c r="AT365" s="246"/>
    </row>
    <row r="366" spans="1:46" ht="123.75" x14ac:dyDescent="0.25">
      <c r="A366" s="253" t="s">
        <v>633</v>
      </c>
      <c r="B366" s="249" t="s">
        <v>634</v>
      </c>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t="s">
        <v>519</v>
      </c>
      <c r="AD366" s="60" t="s">
        <v>196</v>
      </c>
      <c r="AE366" s="60" t="s">
        <v>69</v>
      </c>
      <c r="AF366" s="249" t="s">
        <v>73</v>
      </c>
      <c r="AG366" s="249" t="s">
        <v>74</v>
      </c>
      <c r="AH366" s="249" t="s">
        <v>74</v>
      </c>
      <c r="AI366" s="244">
        <v>0</v>
      </c>
      <c r="AJ366" s="244">
        <v>3109521.99</v>
      </c>
      <c r="AK366" s="246"/>
      <c r="AL366" s="244">
        <v>4539659.87</v>
      </c>
      <c r="AM366" s="244">
        <v>4045659.87</v>
      </c>
      <c r="AN366" s="246"/>
      <c r="AO366" s="244">
        <v>0</v>
      </c>
      <c r="AP366" s="244">
        <v>3109521.99</v>
      </c>
      <c r="AQ366" s="246"/>
      <c r="AR366" s="246"/>
      <c r="AS366" s="246"/>
      <c r="AT366" s="246"/>
    </row>
    <row r="367" spans="1:46" ht="123.75" x14ac:dyDescent="0.25">
      <c r="A367" s="253" t="s">
        <v>633</v>
      </c>
      <c r="B367" s="249" t="s">
        <v>634</v>
      </c>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t="s">
        <v>587</v>
      </c>
      <c r="AD367" s="60" t="s">
        <v>465</v>
      </c>
      <c r="AE367" s="60" t="s">
        <v>132</v>
      </c>
      <c r="AF367" s="249" t="s">
        <v>73</v>
      </c>
      <c r="AG367" s="249" t="s">
        <v>74</v>
      </c>
      <c r="AH367" s="249" t="s">
        <v>74</v>
      </c>
      <c r="AI367" s="244">
        <v>0</v>
      </c>
      <c r="AJ367" s="244">
        <v>3109521.99</v>
      </c>
      <c r="AK367" s="246"/>
      <c r="AL367" s="244">
        <v>4539659.87</v>
      </c>
      <c r="AM367" s="244">
        <v>4045659.87</v>
      </c>
      <c r="AN367" s="246"/>
      <c r="AO367" s="244">
        <v>0</v>
      </c>
      <c r="AP367" s="244">
        <v>3109521.99</v>
      </c>
      <c r="AQ367" s="246"/>
      <c r="AR367" s="246"/>
      <c r="AS367" s="246"/>
      <c r="AT367" s="246"/>
    </row>
    <row r="368" spans="1:46" ht="112.5" x14ac:dyDescent="0.25">
      <c r="A368" s="253" t="s">
        <v>633</v>
      </c>
      <c r="B368" s="249" t="s">
        <v>634</v>
      </c>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t="s">
        <v>328</v>
      </c>
      <c r="AD368" s="60" t="s">
        <v>68</v>
      </c>
      <c r="AE368" s="60" t="s">
        <v>329</v>
      </c>
      <c r="AF368" s="249" t="s">
        <v>73</v>
      </c>
      <c r="AG368" s="249" t="s">
        <v>74</v>
      </c>
      <c r="AH368" s="249" t="s">
        <v>74</v>
      </c>
      <c r="AI368" s="244">
        <v>0</v>
      </c>
      <c r="AJ368" s="244">
        <v>3109521.99</v>
      </c>
      <c r="AK368" s="246"/>
      <c r="AL368" s="244">
        <v>4539659.87</v>
      </c>
      <c r="AM368" s="244">
        <v>4045659.87</v>
      </c>
      <c r="AN368" s="246"/>
      <c r="AO368" s="244">
        <v>0</v>
      </c>
      <c r="AP368" s="244">
        <v>3109521.99</v>
      </c>
      <c r="AQ368" s="246"/>
      <c r="AR368" s="246"/>
      <c r="AS368" s="246"/>
      <c r="AT368" s="246"/>
    </row>
    <row r="369" spans="1:46" ht="101.25" x14ac:dyDescent="0.25">
      <c r="A369" s="253" t="s">
        <v>633</v>
      </c>
      <c r="B369" s="249" t="s">
        <v>634</v>
      </c>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t="s">
        <v>381</v>
      </c>
      <c r="AD369" s="60" t="s">
        <v>68</v>
      </c>
      <c r="AE369" s="60" t="s">
        <v>132</v>
      </c>
      <c r="AF369" s="249" t="s">
        <v>73</v>
      </c>
      <c r="AG369" s="249" t="s">
        <v>74</v>
      </c>
      <c r="AH369" s="249" t="s">
        <v>74</v>
      </c>
      <c r="AI369" s="244">
        <v>0</v>
      </c>
      <c r="AJ369" s="244">
        <v>3109521.99</v>
      </c>
      <c r="AK369" s="246"/>
      <c r="AL369" s="244">
        <v>4539659.87</v>
      </c>
      <c r="AM369" s="244">
        <v>4045659.87</v>
      </c>
      <c r="AN369" s="246"/>
      <c r="AO369" s="244">
        <v>0</v>
      </c>
      <c r="AP369" s="244">
        <v>3109521.99</v>
      </c>
      <c r="AQ369" s="246"/>
      <c r="AR369" s="246"/>
      <c r="AS369" s="246"/>
      <c r="AT369" s="246"/>
    </row>
    <row r="370" spans="1:46" ht="24.75" customHeight="1" x14ac:dyDescent="0.25">
      <c r="A370" s="253" t="s">
        <v>633</v>
      </c>
      <c r="B370" s="249" t="s">
        <v>634</v>
      </c>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t="s">
        <v>331</v>
      </c>
      <c r="AD370" s="60" t="s">
        <v>68</v>
      </c>
      <c r="AE370" s="60" t="s">
        <v>332</v>
      </c>
      <c r="AF370" s="249" t="s">
        <v>73</v>
      </c>
      <c r="AG370" s="249" t="s">
        <v>74</v>
      </c>
      <c r="AH370" s="249" t="s">
        <v>74</v>
      </c>
      <c r="AI370" s="244">
        <v>0</v>
      </c>
      <c r="AJ370" s="244">
        <v>3109521.99</v>
      </c>
      <c r="AK370" s="246"/>
      <c r="AL370" s="244">
        <v>4539659.87</v>
      </c>
      <c r="AM370" s="244">
        <v>4045659.87</v>
      </c>
      <c r="AN370" s="246"/>
      <c r="AO370" s="244">
        <v>0</v>
      </c>
      <c r="AP370" s="244">
        <v>3109521.99</v>
      </c>
      <c r="AQ370" s="246"/>
      <c r="AR370" s="246"/>
      <c r="AS370" s="246"/>
      <c r="AT370" s="246"/>
    </row>
    <row r="371" spans="1:46" ht="168.75" x14ac:dyDescent="0.25">
      <c r="A371" s="253" t="s">
        <v>633</v>
      </c>
      <c r="B371" s="249" t="s">
        <v>634</v>
      </c>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t="s">
        <v>134</v>
      </c>
      <c r="AD371" s="60" t="s">
        <v>68</v>
      </c>
      <c r="AE371" s="60" t="s">
        <v>132</v>
      </c>
      <c r="AF371" s="249" t="s">
        <v>73</v>
      </c>
      <c r="AG371" s="249" t="s">
        <v>74</v>
      </c>
      <c r="AH371" s="249" t="s">
        <v>74</v>
      </c>
      <c r="AI371" s="244">
        <v>0</v>
      </c>
      <c r="AJ371" s="244">
        <v>3109521.99</v>
      </c>
      <c r="AK371" s="247"/>
      <c r="AL371" s="244">
        <v>4539659.87</v>
      </c>
      <c r="AM371" s="244">
        <v>4045659.87</v>
      </c>
      <c r="AN371" s="247"/>
      <c r="AO371" s="244">
        <v>0</v>
      </c>
      <c r="AP371" s="244">
        <v>3109521.99</v>
      </c>
      <c r="AQ371" s="247"/>
      <c r="AR371" s="247"/>
      <c r="AS371" s="247"/>
      <c r="AT371" s="247"/>
    </row>
    <row r="372" spans="1:46" ht="99" customHeight="1" x14ac:dyDescent="0.25">
      <c r="A372" s="253" t="s">
        <v>643</v>
      </c>
      <c r="B372" s="249" t="s">
        <v>644</v>
      </c>
      <c r="C372" s="60" t="s">
        <v>64</v>
      </c>
      <c r="D372" s="60" t="s">
        <v>645</v>
      </c>
      <c r="E372" s="60" t="s">
        <v>66</v>
      </c>
      <c r="F372" s="60"/>
      <c r="G372" s="60"/>
      <c r="H372" s="60"/>
      <c r="I372" s="60"/>
      <c r="J372" s="60" t="s">
        <v>646</v>
      </c>
      <c r="K372" s="60" t="s">
        <v>647</v>
      </c>
      <c r="L372" s="60" t="s">
        <v>648</v>
      </c>
      <c r="M372" s="60"/>
      <c r="N372" s="60"/>
      <c r="O372" s="60"/>
      <c r="P372" s="60"/>
      <c r="Q372" s="60"/>
      <c r="R372" s="60"/>
      <c r="S372" s="60"/>
      <c r="T372" s="60"/>
      <c r="U372" s="60"/>
      <c r="V372" s="60"/>
      <c r="W372" s="60"/>
      <c r="X372" s="60"/>
      <c r="Y372" s="60"/>
      <c r="Z372" s="60" t="s">
        <v>142</v>
      </c>
      <c r="AA372" s="60" t="s">
        <v>68</v>
      </c>
      <c r="AB372" s="60" t="s">
        <v>69</v>
      </c>
      <c r="AC372" s="60" t="s">
        <v>70</v>
      </c>
      <c r="AD372" s="60" t="s">
        <v>649</v>
      </c>
      <c r="AE372" s="60" t="s">
        <v>72</v>
      </c>
      <c r="AF372" s="249" t="s">
        <v>145</v>
      </c>
      <c r="AG372" s="249" t="s">
        <v>74</v>
      </c>
      <c r="AH372" s="249" t="s">
        <v>74</v>
      </c>
      <c r="AI372" s="244">
        <v>23646215.82</v>
      </c>
      <c r="AJ372" s="244">
        <v>23646206.809999999</v>
      </c>
      <c r="AK372" s="245">
        <v>5824812.4800000004</v>
      </c>
      <c r="AL372" s="244">
        <v>31739807.850000001</v>
      </c>
      <c r="AM372" s="244">
        <v>11838335.93</v>
      </c>
      <c r="AN372" s="245"/>
      <c r="AO372" s="244">
        <v>782375.46</v>
      </c>
      <c r="AP372" s="244">
        <v>782366.45</v>
      </c>
      <c r="AQ372" s="245">
        <f>5824812.48-Лист6!D64</f>
        <v>1264703.2800000003</v>
      </c>
      <c r="AR372" s="245">
        <f>31739807.85-Лист6!E64</f>
        <v>4411370.2300000042</v>
      </c>
      <c r="AS372" s="245">
        <f>11838335.93-Лист6!F64</f>
        <v>5565905.6799999997</v>
      </c>
      <c r="AT372" s="245"/>
    </row>
    <row r="373" spans="1:46" ht="270" x14ac:dyDescent="0.25">
      <c r="A373" s="253" t="s">
        <v>643</v>
      </c>
      <c r="B373" s="249" t="s">
        <v>644</v>
      </c>
      <c r="C373" s="60" t="s">
        <v>650</v>
      </c>
      <c r="D373" s="60" t="s">
        <v>651</v>
      </c>
      <c r="E373" s="60" t="s">
        <v>652</v>
      </c>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14" t="s">
        <v>653</v>
      </c>
      <c r="AD373" s="60" t="s">
        <v>68</v>
      </c>
      <c r="AE373" s="60" t="s">
        <v>654</v>
      </c>
      <c r="AF373" s="249" t="s">
        <v>145</v>
      </c>
      <c r="AG373" s="249" t="s">
        <v>74</v>
      </c>
      <c r="AH373" s="249" t="s">
        <v>74</v>
      </c>
      <c r="AI373" s="244">
        <v>0</v>
      </c>
      <c r="AJ373" s="244">
        <v>23646206.809999999</v>
      </c>
      <c r="AK373" s="246"/>
      <c r="AL373" s="244">
        <v>31739807.850000001</v>
      </c>
      <c r="AM373" s="244">
        <v>11838335.93</v>
      </c>
      <c r="AN373" s="246"/>
      <c r="AO373" s="244">
        <v>0</v>
      </c>
      <c r="AP373" s="244">
        <v>782366.45</v>
      </c>
      <c r="AQ373" s="246"/>
      <c r="AR373" s="246"/>
      <c r="AS373" s="246"/>
      <c r="AT373" s="246"/>
    </row>
    <row r="374" spans="1:46" ht="146.25" x14ac:dyDescent="0.25">
      <c r="A374" s="253" t="s">
        <v>643</v>
      </c>
      <c r="B374" s="249" t="s">
        <v>644</v>
      </c>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t="s">
        <v>136</v>
      </c>
      <c r="AD374" s="60" t="s">
        <v>68</v>
      </c>
      <c r="AE374" s="60" t="s">
        <v>132</v>
      </c>
      <c r="AF374" s="249" t="s">
        <v>145</v>
      </c>
      <c r="AG374" s="249" t="s">
        <v>74</v>
      </c>
      <c r="AH374" s="249" t="s">
        <v>74</v>
      </c>
      <c r="AI374" s="244">
        <v>0</v>
      </c>
      <c r="AJ374" s="244">
        <v>23646206.809999999</v>
      </c>
      <c r="AK374" s="247"/>
      <c r="AL374" s="244">
        <v>31739807.850000001</v>
      </c>
      <c r="AM374" s="244">
        <v>11838335.93</v>
      </c>
      <c r="AN374" s="247"/>
      <c r="AO374" s="244">
        <v>0</v>
      </c>
      <c r="AP374" s="244">
        <v>782366.45</v>
      </c>
      <c r="AQ374" s="247"/>
      <c r="AR374" s="247"/>
      <c r="AS374" s="247"/>
      <c r="AT374" s="247"/>
    </row>
    <row r="375" spans="1:46" ht="123.75" x14ac:dyDescent="0.25">
      <c r="A375" s="58" t="s">
        <v>655</v>
      </c>
      <c r="B375" s="60" t="s">
        <v>656</v>
      </c>
      <c r="C375" s="60" t="s">
        <v>59</v>
      </c>
      <c r="D375" s="60" t="s">
        <v>59</v>
      </c>
      <c r="E375" s="60" t="s">
        <v>59</v>
      </c>
      <c r="F375" s="60" t="s">
        <v>59</v>
      </c>
      <c r="G375" s="60" t="s">
        <v>59</v>
      </c>
      <c r="H375" s="60" t="s">
        <v>59</v>
      </c>
      <c r="I375" s="60" t="s">
        <v>59</v>
      </c>
      <c r="J375" s="60" t="s">
        <v>59</v>
      </c>
      <c r="K375" s="60" t="s">
        <v>59</v>
      </c>
      <c r="L375" s="60" t="s">
        <v>59</v>
      </c>
      <c r="M375" s="60" t="s">
        <v>59</v>
      </c>
      <c r="N375" s="60" t="s">
        <v>59</v>
      </c>
      <c r="O375" s="60" t="s">
        <v>59</v>
      </c>
      <c r="P375" s="60" t="s">
        <v>59</v>
      </c>
      <c r="Q375" s="60" t="s">
        <v>59</v>
      </c>
      <c r="R375" s="60" t="s">
        <v>59</v>
      </c>
      <c r="S375" s="60" t="s">
        <v>59</v>
      </c>
      <c r="T375" s="60" t="s">
        <v>59</v>
      </c>
      <c r="U375" s="60" t="s">
        <v>59</v>
      </c>
      <c r="V375" s="60" t="s">
        <v>59</v>
      </c>
      <c r="W375" s="60" t="s">
        <v>59</v>
      </c>
      <c r="X375" s="60" t="s">
        <v>59</v>
      </c>
      <c r="Y375" s="60" t="s">
        <v>59</v>
      </c>
      <c r="Z375" s="60" t="s">
        <v>59</v>
      </c>
      <c r="AA375" s="60" t="s">
        <v>59</v>
      </c>
      <c r="AB375" s="60" t="s">
        <v>59</v>
      </c>
      <c r="AC375" s="60" t="s">
        <v>59</v>
      </c>
      <c r="AD375" s="60" t="s">
        <v>59</v>
      </c>
      <c r="AE375" s="60" t="s">
        <v>59</v>
      </c>
      <c r="AF375" s="60" t="s">
        <v>59</v>
      </c>
      <c r="AG375" s="60" t="s">
        <v>59</v>
      </c>
      <c r="AH375" s="60" t="s">
        <v>59</v>
      </c>
      <c r="AI375" s="59">
        <v>420072139.04000002</v>
      </c>
      <c r="AJ375" s="59">
        <v>378694906.35000002</v>
      </c>
      <c r="AK375" s="59">
        <f>AK377+AK384+AK419</f>
        <v>258995730.38</v>
      </c>
      <c r="AL375" s="59">
        <v>166062074.12</v>
      </c>
      <c r="AM375" s="59">
        <v>165030051.31999999</v>
      </c>
      <c r="AN375" s="59"/>
      <c r="AO375" s="59">
        <v>420024164.04000002</v>
      </c>
      <c r="AP375" s="59">
        <v>378646931.35000002</v>
      </c>
      <c r="AQ375" s="59">
        <f>AQ377+AQ384+AQ419</f>
        <v>258995730.38000003</v>
      </c>
      <c r="AR375" s="59">
        <f t="shared" ref="AR375:AS375" si="2">AR377+AR384+AR419</f>
        <v>166062074.12</v>
      </c>
      <c r="AS375" s="59">
        <f t="shared" si="2"/>
        <v>165030051.31999999</v>
      </c>
      <c r="AT375" s="59"/>
    </row>
    <row r="376" spans="1:46" ht="15" x14ac:dyDescent="0.25">
      <c r="A376" s="57" t="s">
        <v>60</v>
      </c>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12"/>
      <c r="AJ376" s="12"/>
      <c r="AK376" s="12"/>
      <c r="AL376" s="12"/>
      <c r="AM376" s="12"/>
      <c r="AN376" s="12"/>
      <c r="AO376" s="12"/>
      <c r="AP376" s="12"/>
      <c r="AQ376" s="12"/>
      <c r="AR376" s="12"/>
      <c r="AS376" s="12"/>
      <c r="AT376" s="12"/>
    </row>
    <row r="377" spans="1:46" ht="67.5" x14ac:dyDescent="0.25">
      <c r="A377" s="57" t="s">
        <v>657</v>
      </c>
      <c r="B377" s="60" t="s">
        <v>658</v>
      </c>
      <c r="C377" s="60" t="s">
        <v>59</v>
      </c>
      <c r="D377" s="60" t="s">
        <v>59</v>
      </c>
      <c r="E377" s="60" t="s">
        <v>59</v>
      </c>
      <c r="F377" s="60" t="s">
        <v>59</v>
      </c>
      <c r="G377" s="60" t="s">
        <v>59</v>
      </c>
      <c r="H377" s="60" t="s">
        <v>59</v>
      </c>
      <c r="I377" s="60" t="s">
        <v>59</v>
      </c>
      <c r="J377" s="60" t="s">
        <v>59</v>
      </c>
      <c r="K377" s="60" t="s">
        <v>59</v>
      </c>
      <c r="L377" s="60" t="s">
        <v>59</v>
      </c>
      <c r="M377" s="60" t="s">
        <v>59</v>
      </c>
      <c r="N377" s="60" t="s">
        <v>59</v>
      </c>
      <c r="O377" s="60" t="s">
        <v>59</v>
      </c>
      <c r="P377" s="60" t="s">
        <v>59</v>
      </c>
      <c r="Q377" s="60" t="s">
        <v>59</v>
      </c>
      <c r="R377" s="60" t="s">
        <v>59</v>
      </c>
      <c r="S377" s="60" t="s">
        <v>59</v>
      </c>
      <c r="T377" s="60" t="s">
        <v>59</v>
      </c>
      <c r="U377" s="60" t="s">
        <v>59</v>
      </c>
      <c r="V377" s="60" t="s">
        <v>59</v>
      </c>
      <c r="W377" s="60" t="s">
        <v>59</v>
      </c>
      <c r="X377" s="60" t="s">
        <v>59</v>
      </c>
      <c r="Y377" s="60" t="s">
        <v>59</v>
      </c>
      <c r="Z377" s="60" t="s">
        <v>59</v>
      </c>
      <c r="AA377" s="60" t="s">
        <v>59</v>
      </c>
      <c r="AB377" s="60" t="s">
        <v>59</v>
      </c>
      <c r="AC377" s="60" t="s">
        <v>59</v>
      </c>
      <c r="AD377" s="60" t="s">
        <v>59</v>
      </c>
      <c r="AE377" s="60" t="s">
        <v>59</v>
      </c>
      <c r="AF377" s="60" t="s">
        <v>59</v>
      </c>
      <c r="AG377" s="60" t="s">
        <v>59</v>
      </c>
      <c r="AH377" s="60" t="s">
        <v>59</v>
      </c>
      <c r="AI377" s="59">
        <v>755161</v>
      </c>
      <c r="AJ377" s="59">
        <v>755161</v>
      </c>
      <c r="AK377" s="59">
        <v>660000</v>
      </c>
      <c r="AL377" s="59">
        <v>660000</v>
      </c>
      <c r="AM377" s="59">
        <v>600000</v>
      </c>
      <c r="AN377" s="59"/>
      <c r="AO377" s="59">
        <v>755161</v>
      </c>
      <c r="AP377" s="59">
        <v>755161</v>
      </c>
      <c r="AQ377" s="59">
        <v>660000</v>
      </c>
      <c r="AR377" s="59">
        <v>660000</v>
      </c>
      <c r="AS377" s="59">
        <v>600000</v>
      </c>
      <c r="AT377" s="59"/>
    </row>
    <row r="378" spans="1:46" ht="15" x14ac:dyDescent="0.25">
      <c r="A378" s="57" t="s">
        <v>60</v>
      </c>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12"/>
      <c r="AJ378" s="12"/>
      <c r="AK378" s="12"/>
      <c r="AL378" s="12"/>
      <c r="AM378" s="12"/>
      <c r="AN378" s="12"/>
      <c r="AO378" s="12"/>
      <c r="AP378" s="12"/>
      <c r="AQ378" s="12"/>
      <c r="AR378" s="12"/>
      <c r="AS378" s="12"/>
      <c r="AT378" s="12"/>
    </row>
    <row r="379" spans="1:46" ht="135" x14ac:dyDescent="0.25">
      <c r="A379" s="248" t="s">
        <v>659</v>
      </c>
      <c r="B379" s="249" t="s">
        <v>660</v>
      </c>
      <c r="C379" s="60" t="s">
        <v>64</v>
      </c>
      <c r="D379" s="60" t="s">
        <v>661</v>
      </c>
      <c r="E379" s="60" t="s">
        <v>66</v>
      </c>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t="s">
        <v>109</v>
      </c>
      <c r="AD379" s="60" t="s">
        <v>220</v>
      </c>
      <c r="AE379" s="60" t="s">
        <v>111</v>
      </c>
      <c r="AF379" s="249" t="s">
        <v>662</v>
      </c>
      <c r="AG379" s="249" t="s">
        <v>74</v>
      </c>
      <c r="AH379" s="249" t="s">
        <v>74</v>
      </c>
      <c r="AI379" s="244">
        <v>595786</v>
      </c>
      <c r="AJ379" s="244">
        <v>595786</v>
      </c>
      <c r="AK379" s="245">
        <v>600000</v>
      </c>
      <c r="AL379" s="244">
        <v>600000</v>
      </c>
      <c r="AM379" s="244">
        <v>600000</v>
      </c>
      <c r="AN379" s="245"/>
      <c r="AO379" s="244">
        <v>595786</v>
      </c>
      <c r="AP379" s="244">
        <v>595786</v>
      </c>
      <c r="AQ379" s="245">
        <v>600000</v>
      </c>
      <c r="AR379" s="245">
        <v>600000</v>
      </c>
      <c r="AS379" s="245">
        <v>600000</v>
      </c>
      <c r="AT379" s="245"/>
    </row>
    <row r="380" spans="1:46" ht="146.25" x14ac:dyDescent="0.25">
      <c r="A380" s="248" t="s">
        <v>659</v>
      </c>
      <c r="B380" s="249" t="s">
        <v>660</v>
      </c>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t="s">
        <v>663</v>
      </c>
      <c r="AD380" s="60" t="s">
        <v>68</v>
      </c>
      <c r="AE380" s="60" t="s">
        <v>288</v>
      </c>
      <c r="AF380" s="249" t="s">
        <v>662</v>
      </c>
      <c r="AG380" s="249" t="s">
        <v>74</v>
      </c>
      <c r="AH380" s="249" t="s">
        <v>74</v>
      </c>
      <c r="AI380" s="244">
        <v>0</v>
      </c>
      <c r="AJ380" s="244">
        <v>595786</v>
      </c>
      <c r="AK380" s="246"/>
      <c r="AL380" s="244">
        <v>600000</v>
      </c>
      <c r="AM380" s="244">
        <v>600000</v>
      </c>
      <c r="AN380" s="246"/>
      <c r="AO380" s="244">
        <v>0</v>
      </c>
      <c r="AP380" s="244">
        <v>595786</v>
      </c>
      <c r="AQ380" s="246"/>
      <c r="AR380" s="246"/>
      <c r="AS380" s="246"/>
      <c r="AT380" s="246"/>
    </row>
    <row r="381" spans="1:46" ht="112.5" x14ac:dyDescent="0.25">
      <c r="A381" s="248" t="s">
        <v>659</v>
      </c>
      <c r="B381" s="249" t="s">
        <v>660</v>
      </c>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t="s">
        <v>327</v>
      </c>
      <c r="AD381" s="60" t="s">
        <v>68</v>
      </c>
      <c r="AE381" s="60" t="s">
        <v>132</v>
      </c>
      <c r="AF381" s="249" t="s">
        <v>662</v>
      </c>
      <c r="AG381" s="249" t="s">
        <v>74</v>
      </c>
      <c r="AH381" s="249" t="s">
        <v>74</v>
      </c>
      <c r="AI381" s="244">
        <v>0</v>
      </c>
      <c r="AJ381" s="244">
        <v>595786</v>
      </c>
      <c r="AK381" s="247"/>
      <c r="AL381" s="244">
        <v>600000</v>
      </c>
      <c r="AM381" s="244">
        <v>600000</v>
      </c>
      <c r="AN381" s="247"/>
      <c r="AO381" s="244">
        <v>0</v>
      </c>
      <c r="AP381" s="244">
        <v>595786</v>
      </c>
      <c r="AQ381" s="247"/>
      <c r="AR381" s="247"/>
      <c r="AS381" s="247"/>
      <c r="AT381" s="247"/>
    </row>
    <row r="382" spans="1:46" ht="236.25" x14ac:dyDescent="0.25">
      <c r="A382" s="253" t="s">
        <v>664</v>
      </c>
      <c r="B382" s="249" t="s">
        <v>665</v>
      </c>
      <c r="C382" s="60" t="s">
        <v>293</v>
      </c>
      <c r="D382" s="60" t="s">
        <v>666</v>
      </c>
      <c r="E382" s="60" t="s">
        <v>275</v>
      </c>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14" t="s">
        <v>667</v>
      </c>
      <c r="AD382" s="60" t="s">
        <v>68</v>
      </c>
      <c r="AE382" s="60" t="s">
        <v>668</v>
      </c>
      <c r="AF382" s="249" t="s">
        <v>662</v>
      </c>
      <c r="AG382" s="249" t="s">
        <v>74</v>
      </c>
      <c r="AH382" s="249" t="s">
        <v>74</v>
      </c>
      <c r="AI382" s="244">
        <v>159375</v>
      </c>
      <c r="AJ382" s="244">
        <v>159375</v>
      </c>
      <c r="AK382" s="245">
        <v>60000</v>
      </c>
      <c r="AL382" s="244">
        <v>60000</v>
      </c>
      <c r="AM382" s="244">
        <v>0</v>
      </c>
      <c r="AN382" s="245"/>
      <c r="AO382" s="244">
        <v>159375</v>
      </c>
      <c r="AP382" s="244">
        <v>159375</v>
      </c>
      <c r="AQ382" s="245">
        <v>60000</v>
      </c>
      <c r="AR382" s="245">
        <v>60000</v>
      </c>
      <c r="AS382" s="245">
        <v>0</v>
      </c>
      <c r="AT382" s="245"/>
    </row>
    <row r="383" spans="1:46" ht="112.5" x14ac:dyDescent="0.25">
      <c r="A383" s="253" t="s">
        <v>664</v>
      </c>
      <c r="B383" s="249" t="s">
        <v>665</v>
      </c>
      <c r="C383" s="60" t="s">
        <v>64</v>
      </c>
      <c r="D383" s="60" t="s">
        <v>669</v>
      </c>
      <c r="E383" s="60" t="s">
        <v>66</v>
      </c>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t="s">
        <v>328</v>
      </c>
      <c r="AD383" s="60" t="s">
        <v>68</v>
      </c>
      <c r="AE383" s="60" t="s">
        <v>329</v>
      </c>
      <c r="AF383" s="249" t="s">
        <v>662</v>
      </c>
      <c r="AG383" s="249" t="s">
        <v>74</v>
      </c>
      <c r="AH383" s="249" t="s">
        <v>74</v>
      </c>
      <c r="AI383" s="244">
        <v>0</v>
      </c>
      <c r="AJ383" s="244">
        <v>159375</v>
      </c>
      <c r="AK383" s="247"/>
      <c r="AL383" s="244">
        <v>60000</v>
      </c>
      <c r="AM383" s="244">
        <v>0</v>
      </c>
      <c r="AN383" s="247"/>
      <c r="AO383" s="244">
        <v>0</v>
      </c>
      <c r="AP383" s="244">
        <v>159375</v>
      </c>
      <c r="AQ383" s="247"/>
      <c r="AR383" s="247"/>
      <c r="AS383" s="247"/>
      <c r="AT383" s="247"/>
    </row>
    <row r="384" spans="1:46" ht="123.75" x14ac:dyDescent="0.25">
      <c r="A384" s="58" t="s">
        <v>670</v>
      </c>
      <c r="B384" s="60" t="s">
        <v>671</v>
      </c>
      <c r="C384" s="60" t="s">
        <v>59</v>
      </c>
      <c r="D384" s="60" t="s">
        <v>59</v>
      </c>
      <c r="E384" s="60" t="s">
        <v>59</v>
      </c>
      <c r="F384" s="60" t="s">
        <v>59</v>
      </c>
      <c r="G384" s="60" t="s">
        <v>59</v>
      </c>
      <c r="H384" s="60" t="s">
        <v>59</v>
      </c>
      <c r="I384" s="60" t="s">
        <v>59</v>
      </c>
      <c r="J384" s="60" t="s">
        <v>59</v>
      </c>
      <c r="K384" s="60" t="s">
        <v>59</v>
      </c>
      <c r="L384" s="60" t="s">
        <v>59</v>
      </c>
      <c r="M384" s="60" t="s">
        <v>59</v>
      </c>
      <c r="N384" s="60" t="s">
        <v>59</v>
      </c>
      <c r="O384" s="60" t="s">
        <v>59</v>
      </c>
      <c r="P384" s="60" t="s">
        <v>59</v>
      </c>
      <c r="Q384" s="60" t="s">
        <v>59</v>
      </c>
      <c r="R384" s="60" t="s">
        <v>59</v>
      </c>
      <c r="S384" s="60" t="s">
        <v>59</v>
      </c>
      <c r="T384" s="60" t="s">
        <v>59</v>
      </c>
      <c r="U384" s="60" t="s">
        <v>59</v>
      </c>
      <c r="V384" s="60" t="s">
        <v>59</v>
      </c>
      <c r="W384" s="60" t="s">
        <v>59</v>
      </c>
      <c r="X384" s="60" t="s">
        <v>59</v>
      </c>
      <c r="Y384" s="60" t="s">
        <v>59</v>
      </c>
      <c r="Z384" s="60" t="s">
        <v>59</v>
      </c>
      <c r="AA384" s="60" t="s">
        <v>59</v>
      </c>
      <c r="AB384" s="60" t="s">
        <v>59</v>
      </c>
      <c r="AC384" s="60" t="s">
        <v>59</v>
      </c>
      <c r="AD384" s="60" t="s">
        <v>59</v>
      </c>
      <c r="AE384" s="60" t="s">
        <v>59</v>
      </c>
      <c r="AF384" s="60" t="s">
        <v>59</v>
      </c>
      <c r="AG384" s="60" t="s">
        <v>59</v>
      </c>
      <c r="AH384" s="60" t="s">
        <v>59</v>
      </c>
      <c r="AI384" s="59">
        <v>369301988.66000003</v>
      </c>
      <c r="AJ384" s="59">
        <v>328022416.27999997</v>
      </c>
      <c r="AK384" s="59">
        <v>258104251.91999999</v>
      </c>
      <c r="AL384" s="59">
        <v>125338456</v>
      </c>
      <c r="AM384" s="59">
        <v>124450616.59999999</v>
      </c>
      <c r="AN384" s="59"/>
      <c r="AO384" s="59">
        <v>369254013.66000003</v>
      </c>
      <c r="AP384" s="59">
        <v>327974441.27999997</v>
      </c>
      <c r="AQ384" s="59">
        <f>SUM(AQ386:AQ418)</f>
        <v>258104251.92000002</v>
      </c>
      <c r="AR384" s="59">
        <f t="shared" ref="AR384:AS384" si="3">SUM(AR386:AR418)</f>
        <v>125338456</v>
      </c>
      <c r="AS384" s="59">
        <f t="shared" si="3"/>
        <v>124450616.59999999</v>
      </c>
      <c r="AT384" s="59"/>
    </row>
    <row r="385" spans="1:46" ht="15" x14ac:dyDescent="0.25">
      <c r="A385" s="57" t="s">
        <v>60</v>
      </c>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0"/>
      <c r="AI385" s="12"/>
      <c r="AJ385" s="12"/>
      <c r="AK385" s="12"/>
      <c r="AL385" s="12"/>
      <c r="AM385" s="12"/>
      <c r="AN385" s="12"/>
      <c r="AO385" s="12"/>
      <c r="AP385" s="12"/>
      <c r="AQ385" s="12"/>
      <c r="AR385" s="12"/>
      <c r="AS385" s="12"/>
      <c r="AT385" s="12"/>
    </row>
    <row r="386" spans="1:46" ht="135" x14ac:dyDescent="0.25">
      <c r="A386" s="248" t="s">
        <v>672</v>
      </c>
      <c r="B386" s="249" t="s">
        <v>673</v>
      </c>
      <c r="C386" s="60" t="s">
        <v>1028</v>
      </c>
      <c r="D386" s="60" t="s">
        <v>674</v>
      </c>
      <c r="E386" s="60" t="s">
        <v>88</v>
      </c>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t="s">
        <v>93</v>
      </c>
      <c r="AD386" s="60" t="s">
        <v>675</v>
      </c>
      <c r="AE386" s="60" t="s">
        <v>72</v>
      </c>
      <c r="AF386" s="249"/>
      <c r="AG386" s="249" t="s">
        <v>74</v>
      </c>
      <c r="AH386" s="249" t="s">
        <v>74</v>
      </c>
      <c r="AI386" s="244">
        <v>340844250.64999998</v>
      </c>
      <c r="AJ386" s="244">
        <v>301273924.38999999</v>
      </c>
      <c r="AK386" s="245">
        <v>228896368.80000001</v>
      </c>
      <c r="AL386" s="244">
        <v>97005845.180000007</v>
      </c>
      <c r="AM386" s="244">
        <v>95886541.780000001</v>
      </c>
      <c r="AN386" s="245"/>
      <c r="AO386" s="244">
        <v>340844250.64999998</v>
      </c>
      <c r="AP386" s="244">
        <v>301273924.38999999</v>
      </c>
      <c r="AQ386" s="245">
        <v>228896368.80000001</v>
      </c>
      <c r="AR386" s="245">
        <v>97005845.180000007</v>
      </c>
      <c r="AS386" s="245">
        <v>95886541.780000001</v>
      </c>
      <c r="AT386" s="245"/>
    </row>
    <row r="387" spans="1:46" ht="101.25" x14ac:dyDescent="0.25">
      <c r="A387" s="248" t="s">
        <v>672</v>
      </c>
      <c r="B387" s="249" t="s">
        <v>673</v>
      </c>
      <c r="C387" s="60" t="s">
        <v>64</v>
      </c>
      <c r="D387" s="60" t="s">
        <v>676</v>
      </c>
      <c r="E387" s="60" t="s">
        <v>66</v>
      </c>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t="s">
        <v>677</v>
      </c>
      <c r="AD387" s="60" t="s">
        <v>68</v>
      </c>
      <c r="AE387" s="60" t="s">
        <v>678</v>
      </c>
      <c r="AF387" s="249"/>
      <c r="AG387" s="249" t="s">
        <v>74</v>
      </c>
      <c r="AH387" s="249" t="s">
        <v>74</v>
      </c>
      <c r="AI387" s="244">
        <v>0</v>
      </c>
      <c r="AJ387" s="244">
        <v>301273924.38999999</v>
      </c>
      <c r="AK387" s="246"/>
      <c r="AL387" s="244">
        <v>97005845.180000007</v>
      </c>
      <c r="AM387" s="244">
        <v>95886541.780000001</v>
      </c>
      <c r="AN387" s="246"/>
      <c r="AO387" s="244">
        <v>0</v>
      </c>
      <c r="AP387" s="244">
        <v>301273924.38999999</v>
      </c>
      <c r="AQ387" s="246"/>
      <c r="AR387" s="246"/>
      <c r="AS387" s="246"/>
      <c r="AT387" s="246"/>
    </row>
    <row r="388" spans="1:46" ht="101.25" x14ac:dyDescent="0.25">
      <c r="A388" s="248" t="s">
        <v>672</v>
      </c>
      <c r="B388" s="249" t="s">
        <v>673</v>
      </c>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t="s">
        <v>679</v>
      </c>
      <c r="AD388" s="60" t="s">
        <v>68</v>
      </c>
      <c r="AE388" s="60" t="s">
        <v>680</v>
      </c>
      <c r="AF388" s="249"/>
      <c r="AG388" s="249" t="s">
        <v>74</v>
      </c>
      <c r="AH388" s="249" t="s">
        <v>74</v>
      </c>
      <c r="AI388" s="244">
        <v>0</v>
      </c>
      <c r="AJ388" s="244">
        <v>301273924.38999999</v>
      </c>
      <c r="AK388" s="246"/>
      <c r="AL388" s="244">
        <v>97005845.180000007</v>
      </c>
      <c r="AM388" s="244">
        <v>95886541.780000001</v>
      </c>
      <c r="AN388" s="246"/>
      <c r="AO388" s="244">
        <v>0</v>
      </c>
      <c r="AP388" s="244">
        <v>301273924.38999999</v>
      </c>
      <c r="AQ388" s="246"/>
      <c r="AR388" s="246"/>
      <c r="AS388" s="246"/>
      <c r="AT388" s="246"/>
    </row>
    <row r="389" spans="1:46" ht="123.75" x14ac:dyDescent="0.25">
      <c r="A389" s="248" t="s">
        <v>672</v>
      </c>
      <c r="B389" s="249" t="s">
        <v>673</v>
      </c>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t="s">
        <v>681</v>
      </c>
      <c r="AD389" s="60" t="s">
        <v>245</v>
      </c>
      <c r="AE389" s="60" t="s">
        <v>682</v>
      </c>
      <c r="AF389" s="249"/>
      <c r="AG389" s="249" t="s">
        <v>74</v>
      </c>
      <c r="AH389" s="249" t="s">
        <v>74</v>
      </c>
      <c r="AI389" s="244">
        <v>0</v>
      </c>
      <c r="AJ389" s="244">
        <v>301273924.38999999</v>
      </c>
      <c r="AK389" s="246"/>
      <c r="AL389" s="244">
        <v>97005845.180000007</v>
      </c>
      <c r="AM389" s="244">
        <v>95886541.780000001</v>
      </c>
      <c r="AN389" s="246"/>
      <c r="AO389" s="244">
        <v>0</v>
      </c>
      <c r="AP389" s="244">
        <v>301273924.38999999</v>
      </c>
      <c r="AQ389" s="246"/>
      <c r="AR389" s="246"/>
      <c r="AS389" s="246"/>
      <c r="AT389" s="246"/>
    </row>
    <row r="390" spans="1:46" ht="90" x14ac:dyDescent="0.25">
      <c r="A390" s="248" t="s">
        <v>672</v>
      </c>
      <c r="B390" s="249" t="s">
        <v>673</v>
      </c>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t="s">
        <v>683</v>
      </c>
      <c r="AD390" s="60" t="s">
        <v>245</v>
      </c>
      <c r="AE390" s="60" t="s">
        <v>326</v>
      </c>
      <c r="AF390" s="249"/>
      <c r="AG390" s="249" t="s">
        <v>74</v>
      </c>
      <c r="AH390" s="249" t="s">
        <v>74</v>
      </c>
      <c r="AI390" s="244">
        <v>0</v>
      </c>
      <c r="AJ390" s="244">
        <v>301273924.38999999</v>
      </c>
      <c r="AK390" s="246"/>
      <c r="AL390" s="244">
        <v>97005845.180000007</v>
      </c>
      <c r="AM390" s="244">
        <v>95886541.780000001</v>
      </c>
      <c r="AN390" s="246"/>
      <c r="AO390" s="244">
        <v>0</v>
      </c>
      <c r="AP390" s="244">
        <v>301273924.38999999</v>
      </c>
      <c r="AQ390" s="246"/>
      <c r="AR390" s="246"/>
      <c r="AS390" s="246"/>
      <c r="AT390" s="246"/>
    </row>
    <row r="391" spans="1:46" ht="168.75" x14ac:dyDescent="0.25">
      <c r="A391" s="248" t="s">
        <v>672</v>
      </c>
      <c r="B391" s="249" t="s">
        <v>673</v>
      </c>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t="s">
        <v>684</v>
      </c>
      <c r="AD391" s="60" t="s">
        <v>685</v>
      </c>
      <c r="AE391" s="60" t="s">
        <v>686</v>
      </c>
      <c r="AF391" s="249"/>
      <c r="AG391" s="249" t="s">
        <v>74</v>
      </c>
      <c r="AH391" s="249" t="s">
        <v>74</v>
      </c>
      <c r="AI391" s="244">
        <v>0</v>
      </c>
      <c r="AJ391" s="244">
        <v>301273924.38999999</v>
      </c>
      <c r="AK391" s="246"/>
      <c r="AL391" s="244">
        <v>97005845.180000007</v>
      </c>
      <c r="AM391" s="244">
        <v>95886541.780000001</v>
      </c>
      <c r="AN391" s="246"/>
      <c r="AO391" s="244">
        <v>0</v>
      </c>
      <c r="AP391" s="244">
        <v>301273924.38999999</v>
      </c>
      <c r="AQ391" s="246"/>
      <c r="AR391" s="246"/>
      <c r="AS391" s="246"/>
      <c r="AT391" s="246"/>
    </row>
    <row r="392" spans="1:46" ht="123.75" x14ac:dyDescent="0.25">
      <c r="A392" s="248" t="s">
        <v>672</v>
      </c>
      <c r="B392" s="249" t="s">
        <v>673</v>
      </c>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t="s">
        <v>687</v>
      </c>
      <c r="AD392" s="60" t="s">
        <v>688</v>
      </c>
      <c r="AE392" s="60" t="s">
        <v>689</v>
      </c>
      <c r="AF392" s="249"/>
      <c r="AG392" s="249" t="s">
        <v>74</v>
      </c>
      <c r="AH392" s="249" t="s">
        <v>74</v>
      </c>
      <c r="AI392" s="244">
        <v>0</v>
      </c>
      <c r="AJ392" s="244">
        <v>301273924.38999999</v>
      </c>
      <c r="AK392" s="246"/>
      <c r="AL392" s="244">
        <v>97005845.180000007</v>
      </c>
      <c r="AM392" s="244">
        <v>95886541.780000001</v>
      </c>
      <c r="AN392" s="246"/>
      <c r="AO392" s="244">
        <v>0</v>
      </c>
      <c r="AP392" s="244">
        <v>301273924.38999999</v>
      </c>
      <c r="AQ392" s="246"/>
      <c r="AR392" s="246"/>
      <c r="AS392" s="246"/>
      <c r="AT392" s="246"/>
    </row>
    <row r="393" spans="1:46" ht="146.25" x14ac:dyDescent="0.25">
      <c r="A393" s="248" t="s">
        <v>672</v>
      </c>
      <c r="B393" s="249" t="s">
        <v>673</v>
      </c>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t="s">
        <v>690</v>
      </c>
      <c r="AD393" s="60" t="s">
        <v>292</v>
      </c>
      <c r="AE393" s="60" t="s">
        <v>691</v>
      </c>
      <c r="AF393" s="249"/>
      <c r="AG393" s="249" t="s">
        <v>74</v>
      </c>
      <c r="AH393" s="249" t="s">
        <v>74</v>
      </c>
      <c r="AI393" s="244">
        <v>0</v>
      </c>
      <c r="AJ393" s="244">
        <v>301273924.38999999</v>
      </c>
      <c r="AK393" s="246"/>
      <c r="AL393" s="244">
        <v>97005845.180000007</v>
      </c>
      <c r="AM393" s="244">
        <v>95886541.780000001</v>
      </c>
      <c r="AN393" s="246"/>
      <c r="AO393" s="244">
        <v>0</v>
      </c>
      <c r="AP393" s="244">
        <v>301273924.38999999</v>
      </c>
      <c r="AQ393" s="246"/>
      <c r="AR393" s="246"/>
      <c r="AS393" s="246"/>
      <c r="AT393" s="246"/>
    </row>
    <row r="394" spans="1:46" ht="146.25" x14ac:dyDescent="0.25">
      <c r="A394" s="248" t="s">
        <v>672</v>
      </c>
      <c r="B394" s="249" t="s">
        <v>673</v>
      </c>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t="s">
        <v>692</v>
      </c>
      <c r="AD394" s="60" t="s">
        <v>165</v>
      </c>
      <c r="AE394" s="60" t="s">
        <v>693</v>
      </c>
      <c r="AF394" s="249"/>
      <c r="AG394" s="249" t="s">
        <v>74</v>
      </c>
      <c r="AH394" s="249" t="s">
        <v>74</v>
      </c>
      <c r="AI394" s="244">
        <v>0</v>
      </c>
      <c r="AJ394" s="244">
        <v>301273924.38999999</v>
      </c>
      <c r="AK394" s="246"/>
      <c r="AL394" s="244">
        <v>97005845.180000007</v>
      </c>
      <c r="AM394" s="244">
        <v>95886541.780000001</v>
      </c>
      <c r="AN394" s="246"/>
      <c r="AO394" s="244">
        <v>0</v>
      </c>
      <c r="AP394" s="244">
        <v>301273924.38999999</v>
      </c>
      <c r="AQ394" s="246"/>
      <c r="AR394" s="246"/>
      <c r="AS394" s="246"/>
      <c r="AT394" s="246"/>
    </row>
    <row r="395" spans="1:46" ht="135" x14ac:dyDescent="0.25">
      <c r="A395" s="248" t="s">
        <v>672</v>
      </c>
      <c r="B395" s="249" t="s">
        <v>673</v>
      </c>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t="s">
        <v>302</v>
      </c>
      <c r="AD395" s="60" t="s">
        <v>119</v>
      </c>
      <c r="AE395" s="60" t="s">
        <v>303</v>
      </c>
      <c r="AF395" s="249"/>
      <c r="AG395" s="249" t="s">
        <v>74</v>
      </c>
      <c r="AH395" s="249" t="s">
        <v>74</v>
      </c>
      <c r="AI395" s="244">
        <v>0</v>
      </c>
      <c r="AJ395" s="244">
        <v>301273924.38999999</v>
      </c>
      <c r="AK395" s="246"/>
      <c r="AL395" s="244">
        <v>97005845.180000007</v>
      </c>
      <c r="AM395" s="244">
        <v>95886541.780000001</v>
      </c>
      <c r="AN395" s="246"/>
      <c r="AO395" s="244">
        <v>0</v>
      </c>
      <c r="AP395" s="244">
        <v>301273924.38999999</v>
      </c>
      <c r="AQ395" s="246"/>
      <c r="AR395" s="246"/>
      <c r="AS395" s="246"/>
      <c r="AT395" s="246"/>
    </row>
    <row r="396" spans="1:46" ht="168.75" x14ac:dyDescent="0.25">
      <c r="A396" s="248" t="s">
        <v>672</v>
      </c>
      <c r="B396" s="249" t="s">
        <v>673</v>
      </c>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t="s">
        <v>694</v>
      </c>
      <c r="AD396" s="60" t="s">
        <v>68</v>
      </c>
      <c r="AE396" s="60" t="s">
        <v>124</v>
      </c>
      <c r="AF396" s="249"/>
      <c r="AG396" s="249" t="s">
        <v>74</v>
      </c>
      <c r="AH396" s="249" t="s">
        <v>74</v>
      </c>
      <c r="AI396" s="244">
        <v>0</v>
      </c>
      <c r="AJ396" s="244">
        <v>301273924.38999999</v>
      </c>
      <c r="AK396" s="246"/>
      <c r="AL396" s="244">
        <v>97005845.180000007</v>
      </c>
      <c r="AM396" s="244">
        <v>95886541.780000001</v>
      </c>
      <c r="AN396" s="246"/>
      <c r="AO396" s="244">
        <v>0</v>
      </c>
      <c r="AP396" s="244">
        <v>301273924.38999999</v>
      </c>
      <c r="AQ396" s="246"/>
      <c r="AR396" s="246"/>
      <c r="AS396" s="246"/>
      <c r="AT396" s="246"/>
    </row>
    <row r="397" spans="1:46" ht="101.25" x14ac:dyDescent="0.25">
      <c r="A397" s="248" t="s">
        <v>672</v>
      </c>
      <c r="B397" s="249" t="s">
        <v>673</v>
      </c>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t="s">
        <v>695</v>
      </c>
      <c r="AD397" s="60" t="s">
        <v>68</v>
      </c>
      <c r="AE397" s="60" t="s">
        <v>696</v>
      </c>
      <c r="AF397" s="249"/>
      <c r="AG397" s="249" t="s">
        <v>74</v>
      </c>
      <c r="AH397" s="249" t="s">
        <v>74</v>
      </c>
      <c r="AI397" s="244">
        <v>0</v>
      </c>
      <c r="AJ397" s="244">
        <v>301273924.38999999</v>
      </c>
      <c r="AK397" s="246"/>
      <c r="AL397" s="244">
        <v>97005845.180000007</v>
      </c>
      <c r="AM397" s="244">
        <v>95886541.780000001</v>
      </c>
      <c r="AN397" s="246"/>
      <c r="AO397" s="244">
        <v>0</v>
      </c>
      <c r="AP397" s="244">
        <v>301273924.38999999</v>
      </c>
      <c r="AQ397" s="246"/>
      <c r="AR397" s="246"/>
      <c r="AS397" s="246"/>
      <c r="AT397" s="246"/>
    </row>
    <row r="398" spans="1:46" ht="101.25" x14ac:dyDescent="0.25">
      <c r="A398" s="248" t="s">
        <v>672</v>
      </c>
      <c r="B398" s="249" t="s">
        <v>673</v>
      </c>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t="s">
        <v>697</v>
      </c>
      <c r="AD398" s="60" t="s">
        <v>245</v>
      </c>
      <c r="AE398" s="60" t="s">
        <v>698</v>
      </c>
      <c r="AF398" s="249"/>
      <c r="AG398" s="249" t="s">
        <v>74</v>
      </c>
      <c r="AH398" s="249" t="s">
        <v>74</v>
      </c>
      <c r="AI398" s="244">
        <v>0</v>
      </c>
      <c r="AJ398" s="244">
        <v>301273924.38999999</v>
      </c>
      <c r="AK398" s="246"/>
      <c r="AL398" s="244">
        <v>97005845.180000007</v>
      </c>
      <c r="AM398" s="244">
        <v>95886541.780000001</v>
      </c>
      <c r="AN398" s="246"/>
      <c r="AO398" s="244">
        <v>0</v>
      </c>
      <c r="AP398" s="244">
        <v>301273924.38999999</v>
      </c>
      <c r="AQ398" s="246"/>
      <c r="AR398" s="246"/>
      <c r="AS398" s="246"/>
      <c r="AT398" s="246"/>
    </row>
    <row r="399" spans="1:46" ht="101.25" x14ac:dyDescent="0.25">
      <c r="A399" s="248" t="s">
        <v>672</v>
      </c>
      <c r="B399" s="249" t="s">
        <v>673</v>
      </c>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t="s">
        <v>699</v>
      </c>
      <c r="AD399" s="60" t="s">
        <v>245</v>
      </c>
      <c r="AE399" s="60" t="s">
        <v>700</v>
      </c>
      <c r="AF399" s="249"/>
      <c r="AG399" s="249" t="s">
        <v>74</v>
      </c>
      <c r="AH399" s="249" t="s">
        <v>74</v>
      </c>
      <c r="AI399" s="244">
        <v>0</v>
      </c>
      <c r="AJ399" s="244">
        <v>301273924.38999999</v>
      </c>
      <c r="AK399" s="246"/>
      <c r="AL399" s="244">
        <v>97005845.180000007</v>
      </c>
      <c r="AM399" s="244">
        <v>95886541.780000001</v>
      </c>
      <c r="AN399" s="246"/>
      <c r="AO399" s="244">
        <v>0</v>
      </c>
      <c r="AP399" s="244">
        <v>301273924.38999999</v>
      </c>
      <c r="AQ399" s="246"/>
      <c r="AR399" s="246"/>
      <c r="AS399" s="246"/>
      <c r="AT399" s="246"/>
    </row>
    <row r="400" spans="1:46" ht="123.75" x14ac:dyDescent="0.25">
      <c r="A400" s="248" t="s">
        <v>672</v>
      </c>
      <c r="B400" s="249" t="s">
        <v>673</v>
      </c>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t="s">
        <v>701</v>
      </c>
      <c r="AD400" s="60" t="s">
        <v>245</v>
      </c>
      <c r="AE400" s="60" t="s">
        <v>702</v>
      </c>
      <c r="AF400" s="249"/>
      <c r="AG400" s="249" t="s">
        <v>74</v>
      </c>
      <c r="AH400" s="249" t="s">
        <v>74</v>
      </c>
      <c r="AI400" s="244">
        <v>0</v>
      </c>
      <c r="AJ400" s="244">
        <v>301273924.38999999</v>
      </c>
      <c r="AK400" s="246"/>
      <c r="AL400" s="244">
        <v>97005845.180000007</v>
      </c>
      <c r="AM400" s="244">
        <v>95886541.780000001</v>
      </c>
      <c r="AN400" s="246"/>
      <c r="AO400" s="244">
        <v>0</v>
      </c>
      <c r="AP400" s="244">
        <v>301273924.38999999</v>
      </c>
      <c r="AQ400" s="246"/>
      <c r="AR400" s="246"/>
      <c r="AS400" s="246"/>
      <c r="AT400" s="246"/>
    </row>
    <row r="401" spans="1:46" ht="123.75" x14ac:dyDescent="0.25">
      <c r="A401" s="248" t="s">
        <v>672</v>
      </c>
      <c r="B401" s="249" t="s">
        <v>673</v>
      </c>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t="s">
        <v>703</v>
      </c>
      <c r="AD401" s="60" t="s">
        <v>704</v>
      </c>
      <c r="AE401" s="60" t="s">
        <v>573</v>
      </c>
      <c r="AF401" s="249"/>
      <c r="AG401" s="249" t="s">
        <v>74</v>
      </c>
      <c r="AH401" s="249" t="s">
        <v>74</v>
      </c>
      <c r="AI401" s="244">
        <v>0</v>
      </c>
      <c r="AJ401" s="244">
        <v>301273924.38999999</v>
      </c>
      <c r="AK401" s="246"/>
      <c r="AL401" s="244">
        <v>97005845.180000007</v>
      </c>
      <c r="AM401" s="244">
        <v>95886541.780000001</v>
      </c>
      <c r="AN401" s="246"/>
      <c r="AO401" s="244">
        <v>0</v>
      </c>
      <c r="AP401" s="244">
        <v>301273924.38999999</v>
      </c>
      <c r="AQ401" s="246"/>
      <c r="AR401" s="246"/>
      <c r="AS401" s="246"/>
      <c r="AT401" s="246"/>
    </row>
    <row r="402" spans="1:46" ht="168.75" x14ac:dyDescent="0.25">
      <c r="A402" s="248" t="s">
        <v>672</v>
      </c>
      <c r="B402" s="249" t="s">
        <v>673</v>
      </c>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t="s">
        <v>705</v>
      </c>
      <c r="AD402" s="60" t="s">
        <v>68</v>
      </c>
      <c r="AE402" s="60" t="s">
        <v>706</v>
      </c>
      <c r="AF402" s="249"/>
      <c r="AG402" s="249" t="s">
        <v>74</v>
      </c>
      <c r="AH402" s="249" t="s">
        <v>74</v>
      </c>
      <c r="AI402" s="244">
        <v>0</v>
      </c>
      <c r="AJ402" s="244">
        <v>301273924.38999999</v>
      </c>
      <c r="AK402" s="246"/>
      <c r="AL402" s="244">
        <v>97005845.180000007</v>
      </c>
      <c r="AM402" s="244">
        <v>95886541.780000001</v>
      </c>
      <c r="AN402" s="246"/>
      <c r="AO402" s="244">
        <v>0</v>
      </c>
      <c r="AP402" s="244">
        <v>301273924.38999999</v>
      </c>
      <c r="AQ402" s="246"/>
      <c r="AR402" s="246"/>
      <c r="AS402" s="246"/>
      <c r="AT402" s="246"/>
    </row>
    <row r="403" spans="1:46" ht="146.25" x14ac:dyDescent="0.25">
      <c r="A403" s="248" t="s">
        <v>672</v>
      </c>
      <c r="B403" s="249" t="s">
        <v>673</v>
      </c>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t="s">
        <v>517</v>
      </c>
      <c r="AD403" s="60" t="s">
        <v>68</v>
      </c>
      <c r="AE403" s="60" t="s">
        <v>467</v>
      </c>
      <c r="AF403" s="249"/>
      <c r="AG403" s="249" t="s">
        <v>74</v>
      </c>
      <c r="AH403" s="249" t="s">
        <v>74</v>
      </c>
      <c r="AI403" s="244">
        <v>0</v>
      </c>
      <c r="AJ403" s="244">
        <v>301273924.38999999</v>
      </c>
      <c r="AK403" s="246"/>
      <c r="AL403" s="244">
        <v>97005845.180000007</v>
      </c>
      <c r="AM403" s="244">
        <v>95886541.780000001</v>
      </c>
      <c r="AN403" s="246"/>
      <c r="AO403" s="244">
        <v>0</v>
      </c>
      <c r="AP403" s="244">
        <v>301273924.38999999</v>
      </c>
      <c r="AQ403" s="246"/>
      <c r="AR403" s="246"/>
      <c r="AS403" s="246"/>
      <c r="AT403" s="246"/>
    </row>
    <row r="404" spans="1:46" ht="157.5" x14ac:dyDescent="0.25">
      <c r="A404" s="248" t="s">
        <v>672</v>
      </c>
      <c r="B404" s="249" t="s">
        <v>673</v>
      </c>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t="s">
        <v>707</v>
      </c>
      <c r="AD404" s="60" t="s">
        <v>68</v>
      </c>
      <c r="AE404" s="60" t="s">
        <v>708</v>
      </c>
      <c r="AF404" s="249"/>
      <c r="AG404" s="249" t="s">
        <v>74</v>
      </c>
      <c r="AH404" s="249" t="s">
        <v>74</v>
      </c>
      <c r="AI404" s="244">
        <v>0</v>
      </c>
      <c r="AJ404" s="244">
        <v>301273924.38999999</v>
      </c>
      <c r="AK404" s="246"/>
      <c r="AL404" s="244">
        <v>97005845.180000007</v>
      </c>
      <c r="AM404" s="244">
        <v>95886541.780000001</v>
      </c>
      <c r="AN404" s="246"/>
      <c r="AO404" s="244">
        <v>0</v>
      </c>
      <c r="AP404" s="244">
        <v>301273924.38999999</v>
      </c>
      <c r="AQ404" s="246"/>
      <c r="AR404" s="246"/>
      <c r="AS404" s="246"/>
      <c r="AT404" s="246"/>
    </row>
    <row r="405" spans="1:46" ht="180" x14ac:dyDescent="0.25">
      <c r="A405" s="248" t="s">
        <v>672</v>
      </c>
      <c r="B405" s="249" t="s">
        <v>673</v>
      </c>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t="s">
        <v>709</v>
      </c>
      <c r="AD405" s="60" t="s">
        <v>465</v>
      </c>
      <c r="AE405" s="60" t="s">
        <v>132</v>
      </c>
      <c r="AF405" s="249"/>
      <c r="AG405" s="249" t="s">
        <v>74</v>
      </c>
      <c r="AH405" s="249" t="s">
        <v>74</v>
      </c>
      <c r="AI405" s="244">
        <v>0</v>
      </c>
      <c r="AJ405" s="244">
        <v>301273924.38999999</v>
      </c>
      <c r="AK405" s="246"/>
      <c r="AL405" s="244">
        <v>97005845.180000007</v>
      </c>
      <c r="AM405" s="244">
        <v>95886541.780000001</v>
      </c>
      <c r="AN405" s="246"/>
      <c r="AO405" s="244">
        <v>0</v>
      </c>
      <c r="AP405" s="244">
        <v>301273924.38999999</v>
      </c>
      <c r="AQ405" s="246"/>
      <c r="AR405" s="246"/>
      <c r="AS405" s="246"/>
      <c r="AT405" s="246"/>
    </row>
    <row r="406" spans="1:46" ht="135" x14ac:dyDescent="0.25">
      <c r="A406" s="248" t="s">
        <v>672</v>
      </c>
      <c r="B406" s="249" t="s">
        <v>673</v>
      </c>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t="s">
        <v>131</v>
      </c>
      <c r="AD406" s="60" t="s">
        <v>196</v>
      </c>
      <c r="AE406" s="60" t="s">
        <v>132</v>
      </c>
      <c r="AF406" s="249"/>
      <c r="AG406" s="249" t="s">
        <v>74</v>
      </c>
      <c r="AH406" s="249" t="s">
        <v>74</v>
      </c>
      <c r="AI406" s="244">
        <v>0</v>
      </c>
      <c r="AJ406" s="244">
        <v>301273924.38999999</v>
      </c>
      <c r="AK406" s="246"/>
      <c r="AL406" s="244">
        <v>97005845.180000007</v>
      </c>
      <c r="AM406" s="244">
        <v>95886541.780000001</v>
      </c>
      <c r="AN406" s="246"/>
      <c r="AO406" s="244">
        <v>0</v>
      </c>
      <c r="AP406" s="244">
        <v>301273924.38999999</v>
      </c>
      <c r="AQ406" s="246"/>
      <c r="AR406" s="246"/>
      <c r="AS406" s="246"/>
      <c r="AT406" s="246"/>
    </row>
    <row r="407" spans="1:46" ht="112.5" x14ac:dyDescent="0.25">
      <c r="A407" s="248" t="s">
        <v>672</v>
      </c>
      <c r="B407" s="249" t="s">
        <v>673</v>
      </c>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t="s">
        <v>328</v>
      </c>
      <c r="AD407" s="60" t="s">
        <v>68</v>
      </c>
      <c r="AE407" s="60" t="s">
        <v>329</v>
      </c>
      <c r="AF407" s="249"/>
      <c r="AG407" s="249" t="s">
        <v>74</v>
      </c>
      <c r="AH407" s="249" t="s">
        <v>74</v>
      </c>
      <c r="AI407" s="244">
        <v>0</v>
      </c>
      <c r="AJ407" s="244">
        <v>301273924.38999999</v>
      </c>
      <c r="AK407" s="246"/>
      <c r="AL407" s="244">
        <v>97005845.180000007</v>
      </c>
      <c r="AM407" s="244">
        <v>95886541.780000001</v>
      </c>
      <c r="AN407" s="246"/>
      <c r="AO407" s="244">
        <v>0</v>
      </c>
      <c r="AP407" s="244">
        <v>301273924.38999999</v>
      </c>
      <c r="AQ407" s="246"/>
      <c r="AR407" s="246"/>
      <c r="AS407" s="246"/>
      <c r="AT407" s="246"/>
    </row>
    <row r="408" spans="1:46" ht="135" x14ac:dyDescent="0.25">
      <c r="A408" s="248" t="s">
        <v>672</v>
      </c>
      <c r="B408" s="249" t="s">
        <v>673</v>
      </c>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t="s">
        <v>228</v>
      </c>
      <c r="AD408" s="60" t="s">
        <v>68</v>
      </c>
      <c r="AE408" s="60" t="s">
        <v>69</v>
      </c>
      <c r="AF408" s="249"/>
      <c r="AG408" s="249" t="s">
        <v>74</v>
      </c>
      <c r="AH408" s="249" t="s">
        <v>74</v>
      </c>
      <c r="AI408" s="244">
        <v>0</v>
      </c>
      <c r="AJ408" s="244">
        <v>301273924.38999999</v>
      </c>
      <c r="AK408" s="246"/>
      <c r="AL408" s="244">
        <v>97005845.180000007</v>
      </c>
      <c r="AM408" s="244">
        <v>95886541.780000001</v>
      </c>
      <c r="AN408" s="246"/>
      <c r="AO408" s="244">
        <v>0</v>
      </c>
      <c r="AP408" s="244">
        <v>301273924.38999999</v>
      </c>
      <c r="AQ408" s="246"/>
      <c r="AR408" s="246"/>
      <c r="AS408" s="246"/>
      <c r="AT408" s="246"/>
    </row>
    <row r="409" spans="1:46" ht="213.75" x14ac:dyDescent="0.25">
      <c r="A409" s="248" t="s">
        <v>672</v>
      </c>
      <c r="B409" s="249" t="s">
        <v>673</v>
      </c>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14" t="s">
        <v>710</v>
      </c>
      <c r="AD409" s="60" t="s">
        <v>68</v>
      </c>
      <c r="AE409" s="60" t="s">
        <v>711</v>
      </c>
      <c r="AF409" s="249"/>
      <c r="AG409" s="249" t="s">
        <v>74</v>
      </c>
      <c r="AH409" s="249" t="s">
        <v>74</v>
      </c>
      <c r="AI409" s="244">
        <v>0</v>
      </c>
      <c r="AJ409" s="244">
        <v>301273924.38999999</v>
      </c>
      <c r="AK409" s="246"/>
      <c r="AL409" s="244">
        <v>97005845.180000007</v>
      </c>
      <c r="AM409" s="244">
        <v>95886541.780000001</v>
      </c>
      <c r="AN409" s="246"/>
      <c r="AO409" s="244">
        <v>0</v>
      </c>
      <c r="AP409" s="244">
        <v>301273924.38999999</v>
      </c>
      <c r="AQ409" s="246"/>
      <c r="AR409" s="246"/>
      <c r="AS409" s="246"/>
      <c r="AT409" s="246"/>
    </row>
    <row r="410" spans="1:46" ht="258.75" x14ac:dyDescent="0.25">
      <c r="A410" s="248" t="s">
        <v>672</v>
      </c>
      <c r="B410" s="249" t="s">
        <v>673</v>
      </c>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14" t="s">
        <v>712</v>
      </c>
      <c r="AD410" s="60" t="s">
        <v>68</v>
      </c>
      <c r="AE410" s="60" t="s">
        <v>713</v>
      </c>
      <c r="AF410" s="249"/>
      <c r="AG410" s="249" t="s">
        <v>74</v>
      </c>
      <c r="AH410" s="249" t="s">
        <v>74</v>
      </c>
      <c r="AI410" s="244">
        <v>0</v>
      </c>
      <c r="AJ410" s="244">
        <v>301273924.38999999</v>
      </c>
      <c r="AK410" s="246"/>
      <c r="AL410" s="244">
        <v>97005845.180000007</v>
      </c>
      <c r="AM410" s="244">
        <v>95886541.780000001</v>
      </c>
      <c r="AN410" s="246"/>
      <c r="AO410" s="244">
        <v>0</v>
      </c>
      <c r="AP410" s="244">
        <v>301273924.38999999</v>
      </c>
      <c r="AQ410" s="246"/>
      <c r="AR410" s="246"/>
      <c r="AS410" s="246"/>
      <c r="AT410" s="246"/>
    </row>
    <row r="411" spans="1:46" ht="180" x14ac:dyDescent="0.25">
      <c r="A411" s="248" t="s">
        <v>672</v>
      </c>
      <c r="B411" s="249" t="s">
        <v>673</v>
      </c>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t="s">
        <v>714</v>
      </c>
      <c r="AD411" s="60" t="s">
        <v>68</v>
      </c>
      <c r="AE411" s="60" t="s">
        <v>715</v>
      </c>
      <c r="AF411" s="249"/>
      <c r="AG411" s="249" t="s">
        <v>74</v>
      </c>
      <c r="AH411" s="249" t="s">
        <v>74</v>
      </c>
      <c r="AI411" s="244">
        <v>0</v>
      </c>
      <c r="AJ411" s="244">
        <v>301273924.38999999</v>
      </c>
      <c r="AK411" s="246"/>
      <c r="AL411" s="244">
        <v>97005845.180000007</v>
      </c>
      <c r="AM411" s="244">
        <v>95886541.780000001</v>
      </c>
      <c r="AN411" s="246"/>
      <c r="AO411" s="244">
        <v>0</v>
      </c>
      <c r="AP411" s="244">
        <v>301273924.38999999</v>
      </c>
      <c r="AQ411" s="246"/>
      <c r="AR411" s="246"/>
      <c r="AS411" s="246"/>
      <c r="AT411" s="246"/>
    </row>
    <row r="412" spans="1:46" ht="146.25" x14ac:dyDescent="0.25">
      <c r="A412" s="248" t="s">
        <v>672</v>
      </c>
      <c r="B412" s="249" t="s">
        <v>673</v>
      </c>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t="s">
        <v>716</v>
      </c>
      <c r="AD412" s="60" t="s">
        <v>68</v>
      </c>
      <c r="AE412" s="60" t="s">
        <v>717</v>
      </c>
      <c r="AF412" s="249"/>
      <c r="AG412" s="249" t="s">
        <v>74</v>
      </c>
      <c r="AH412" s="249" t="s">
        <v>74</v>
      </c>
      <c r="AI412" s="244">
        <v>0</v>
      </c>
      <c r="AJ412" s="244">
        <v>301273924.38999999</v>
      </c>
      <c r="AK412" s="246"/>
      <c r="AL412" s="244">
        <v>97005845.180000007</v>
      </c>
      <c r="AM412" s="244">
        <v>95886541.780000001</v>
      </c>
      <c r="AN412" s="246"/>
      <c r="AO412" s="244">
        <v>0</v>
      </c>
      <c r="AP412" s="244">
        <v>301273924.38999999</v>
      </c>
      <c r="AQ412" s="246"/>
      <c r="AR412" s="246"/>
      <c r="AS412" s="246"/>
      <c r="AT412" s="246"/>
    </row>
    <row r="413" spans="1:46" ht="326.25" x14ac:dyDescent="0.25">
      <c r="A413" s="248" t="s">
        <v>672</v>
      </c>
      <c r="B413" s="249" t="s">
        <v>673</v>
      </c>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14" t="s">
        <v>718</v>
      </c>
      <c r="AD413" s="60" t="s">
        <v>68</v>
      </c>
      <c r="AE413" s="60" t="s">
        <v>467</v>
      </c>
      <c r="AF413" s="249"/>
      <c r="AG413" s="249" t="s">
        <v>74</v>
      </c>
      <c r="AH413" s="249" t="s">
        <v>74</v>
      </c>
      <c r="AI413" s="244">
        <v>0</v>
      </c>
      <c r="AJ413" s="244">
        <v>301273924.38999999</v>
      </c>
      <c r="AK413" s="247"/>
      <c r="AL413" s="244">
        <v>97005845.180000007</v>
      </c>
      <c r="AM413" s="244">
        <v>95886541.780000001</v>
      </c>
      <c r="AN413" s="247"/>
      <c r="AO413" s="244">
        <v>0</v>
      </c>
      <c r="AP413" s="244">
        <v>301273924.38999999</v>
      </c>
      <c r="AQ413" s="247"/>
      <c r="AR413" s="247"/>
      <c r="AS413" s="247"/>
      <c r="AT413" s="247"/>
    </row>
    <row r="414" spans="1:46" ht="292.5" x14ac:dyDescent="0.25">
      <c r="A414" s="248" t="s">
        <v>719</v>
      </c>
      <c r="B414" s="249" t="s">
        <v>720</v>
      </c>
      <c r="C414" s="60" t="s">
        <v>293</v>
      </c>
      <c r="D414" s="60" t="s">
        <v>721</v>
      </c>
      <c r="E414" s="60" t="s">
        <v>275</v>
      </c>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14" t="s">
        <v>722</v>
      </c>
      <c r="AD414" s="60" t="s">
        <v>68</v>
      </c>
      <c r="AE414" s="60" t="s">
        <v>723</v>
      </c>
      <c r="AF414" s="249"/>
      <c r="AG414" s="249" t="s">
        <v>74</v>
      </c>
      <c r="AH414" s="249" t="s">
        <v>74</v>
      </c>
      <c r="AI414" s="244">
        <v>28457738.010000002</v>
      </c>
      <c r="AJ414" s="244">
        <v>26748491.890000001</v>
      </c>
      <c r="AK414" s="245">
        <v>29207883.120000001</v>
      </c>
      <c r="AL414" s="244">
        <v>28332610.82</v>
      </c>
      <c r="AM414" s="244">
        <v>28564074.82</v>
      </c>
      <c r="AN414" s="245"/>
      <c r="AO414" s="244">
        <v>28409763.010000002</v>
      </c>
      <c r="AP414" s="244">
        <v>26700516.890000001</v>
      </c>
      <c r="AQ414" s="245">
        <v>29207883.120000001</v>
      </c>
      <c r="AR414" s="245">
        <v>28332610.82</v>
      </c>
      <c r="AS414" s="245">
        <v>28564074.82</v>
      </c>
      <c r="AT414" s="245"/>
    </row>
    <row r="415" spans="1:46" ht="135" x14ac:dyDescent="0.25">
      <c r="A415" s="248" t="s">
        <v>719</v>
      </c>
      <c r="B415" s="249" t="s">
        <v>720</v>
      </c>
      <c r="C415" s="60" t="s">
        <v>64</v>
      </c>
      <c r="D415" s="60" t="s">
        <v>669</v>
      </c>
      <c r="E415" s="60" t="s">
        <v>66</v>
      </c>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t="s">
        <v>133</v>
      </c>
      <c r="AD415" s="60" t="s">
        <v>68</v>
      </c>
      <c r="AE415" s="60" t="s">
        <v>132</v>
      </c>
      <c r="AF415" s="249"/>
      <c r="AG415" s="249" t="s">
        <v>74</v>
      </c>
      <c r="AH415" s="249" t="s">
        <v>74</v>
      </c>
      <c r="AI415" s="244">
        <v>0</v>
      </c>
      <c r="AJ415" s="244">
        <v>26748491.890000001</v>
      </c>
      <c r="AK415" s="246"/>
      <c r="AL415" s="244">
        <v>28332610.82</v>
      </c>
      <c r="AM415" s="244">
        <v>28564074.82</v>
      </c>
      <c r="AN415" s="246"/>
      <c r="AO415" s="244">
        <v>0</v>
      </c>
      <c r="AP415" s="244">
        <v>26700516.890000001</v>
      </c>
      <c r="AQ415" s="246"/>
      <c r="AR415" s="246"/>
      <c r="AS415" s="246"/>
      <c r="AT415" s="246"/>
    </row>
    <row r="416" spans="1:46" ht="112.5" x14ac:dyDescent="0.25">
      <c r="A416" s="248" t="s">
        <v>719</v>
      </c>
      <c r="B416" s="249" t="s">
        <v>720</v>
      </c>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t="s">
        <v>328</v>
      </c>
      <c r="AD416" s="60" t="s">
        <v>68</v>
      </c>
      <c r="AE416" s="60" t="s">
        <v>329</v>
      </c>
      <c r="AF416" s="249"/>
      <c r="AG416" s="249" t="s">
        <v>74</v>
      </c>
      <c r="AH416" s="249" t="s">
        <v>74</v>
      </c>
      <c r="AI416" s="244">
        <v>0</v>
      </c>
      <c r="AJ416" s="244">
        <v>26748491.890000001</v>
      </c>
      <c r="AK416" s="246"/>
      <c r="AL416" s="244">
        <v>28332610.82</v>
      </c>
      <c r="AM416" s="244">
        <v>28564074.82</v>
      </c>
      <c r="AN416" s="246"/>
      <c r="AO416" s="244">
        <v>0</v>
      </c>
      <c r="AP416" s="244">
        <v>26700516.890000001</v>
      </c>
      <c r="AQ416" s="246"/>
      <c r="AR416" s="246"/>
      <c r="AS416" s="246"/>
      <c r="AT416" s="246"/>
    </row>
    <row r="417" spans="1:46" ht="123.75" x14ac:dyDescent="0.25">
      <c r="A417" s="248" t="s">
        <v>719</v>
      </c>
      <c r="B417" s="249" t="s">
        <v>720</v>
      </c>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t="s">
        <v>331</v>
      </c>
      <c r="AD417" s="60" t="s">
        <v>68</v>
      </c>
      <c r="AE417" s="60" t="s">
        <v>332</v>
      </c>
      <c r="AF417" s="249"/>
      <c r="AG417" s="249" t="s">
        <v>74</v>
      </c>
      <c r="AH417" s="249" t="s">
        <v>74</v>
      </c>
      <c r="AI417" s="244">
        <v>0</v>
      </c>
      <c r="AJ417" s="244">
        <v>26748491.890000001</v>
      </c>
      <c r="AK417" s="246"/>
      <c r="AL417" s="244">
        <v>28332610.82</v>
      </c>
      <c r="AM417" s="244">
        <v>28564074.82</v>
      </c>
      <c r="AN417" s="246"/>
      <c r="AO417" s="244">
        <v>0</v>
      </c>
      <c r="AP417" s="244">
        <v>26700516.890000001</v>
      </c>
      <c r="AQ417" s="246"/>
      <c r="AR417" s="246"/>
      <c r="AS417" s="246"/>
      <c r="AT417" s="246"/>
    </row>
    <row r="418" spans="1:46" ht="168.75" x14ac:dyDescent="0.25">
      <c r="A418" s="248" t="s">
        <v>719</v>
      </c>
      <c r="B418" s="249" t="s">
        <v>720</v>
      </c>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t="s">
        <v>333</v>
      </c>
      <c r="AD418" s="60" t="s">
        <v>68</v>
      </c>
      <c r="AE418" s="60" t="s">
        <v>334</v>
      </c>
      <c r="AF418" s="249"/>
      <c r="AG418" s="249" t="s">
        <v>74</v>
      </c>
      <c r="AH418" s="249" t="s">
        <v>74</v>
      </c>
      <c r="AI418" s="244">
        <v>0</v>
      </c>
      <c r="AJ418" s="244">
        <v>26748491.890000001</v>
      </c>
      <c r="AK418" s="247"/>
      <c r="AL418" s="244">
        <v>28332610.82</v>
      </c>
      <c r="AM418" s="244">
        <v>28564074.82</v>
      </c>
      <c r="AN418" s="247"/>
      <c r="AO418" s="244">
        <v>0</v>
      </c>
      <c r="AP418" s="244">
        <v>26700516.890000001</v>
      </c>
      <c r="AQ418" s="247"/>
      <c r="AR418" s="247"/>
      <c r="AS418" s="247"/>
      <c r="AT418" s="247"/>
    </row>
    <row r="419" spans="1:46" ht="112.5" x14ac:dyDescent="0.25">
      <c r="A419" s="57" t="s">
        <v>724</v>
      </c>
      <c r="B419" s="60" t="s">
        <v>725</v>
      </c>
      <c r="C419" s="60" t="s">
        <v>59</v>
      </c>
      <c r="D419" s="60" t="s">
        <v>59</v>
      </c>
      <c r="E419" s="60" t="s">
        <v>59</v>
      </c>
      <c r="F419" s="60" t="s">
        <v>59</v>
      </c>
      <c r="G419" s="60" t="s">
        <v>59</v>
      </c>
      <c r="H419" s="60" t="s">
        <v>59</v>
      </c>
      <c r="I419" s="60" t="s">
        <v>59</v>
      </c>
      <c r="J419" s="60" t="s">
        <v>59</v>
      </c>
      <c r="K419" s="60" t="s">
        <v>59</v>
      </c>
      <c r="L419" s="60" t="s">
        <v>59</v>
      </c>
      <c r="M419" s="60" t="s">
        <v>59</v>
      </c>
      <c r="N419" s="60" t="s">
        <v>59</v>
      </c>
      <c r="O419" s="60" t="s">
        <v>59</v>
      </c>
      <c r="P419" s="60" t="s">
        <v>59</v>
      </c>
      <c r="Q419" s="60" t="s">
        <v>59</v>
      </c>
      <c r="R419" s="60" t="s">
        <v>59</v>
      </c>
      <c r="S419" s="60" t="s">
        <v>59</v>
      </c>
      <c r="T419" s="60" t="s">
        <v>59</v>
      </c>
      <c r="U419" s="60" t="s">
        <v>59</v>
      </c>
      <c r="V419" s="60" t="s">
        <v>59</v>
      </c>
      <c r="W419" s="60" t="s">
        <v>59</v>
      </c>
      <c r="X419" s="60" t="s">
        <v>59</v>
      </c>
      <c r="Y419" s="60" t="s">
        <v>59</v>
      </c>
      <c r="Z419" s="60" t="s">
        <v>59</v>
      </c>
      <c r="AA419" s="60" t="s">
        <v>59</v>
      </c>
      <c r="AB419" s="60" t="s">
        <v>59</v>
      </c>
      <c r="AC419" s="60" t="s">
        <v>59</v>
      </c>
      <c r="AD419" s="60" t="s">
        <v>59</v>
      </c>
      <c r="AE419" s="60" t="s">
        <v>59</v>
      </c>
      <c r="AF419" s="60" t="s">
        <v>59</v>
      </c>
      <c r="AG419" s="60" t="s">
        <v>59</v>
      </c>
      <c r="AH419" s="60" t="s">
        <v>59</v>
      </c>
      <c r="AI419" s="59">
        <v>50014989.380000003</v>
      </c>
      <c r="AJ419" s="59">
        <v>49917329.07</v>
      </c>
      <c r="AK419" s="59">
        <v>231478.46</v>
      </c>
      <c r="AL419" s="59">
        <v>40063618.119999997</v>
      </c>
      <c r="AM419" s="59">
        <v>39979434.719999999</v>
      </c>
      <c r="AN419" s="59"/>
      <c r="AO419" s="59">
        <v>50014989.380000003</v>
      </c>
      <c r="AP419" s="59">
        <v>49917329.07</v>
      </c>
      <c r="AQ419" s="59">
        <f>SUM(AQ421:AQ431)</f>
        <v>231478.46</v>
      </c>
      <c r="AR419" s="59">
        <f t="shared" ref="AR419:AS419" si="4">SUM(AR421:AR431)</f>
        <v>40063618.119999997</v>
      </c>
      <c r="AS419" s="59">
        <f t="shared" si="4"/>
        <v>39979434.719999999</v>
      </c>
      <c r="AT419" s="59"/>
    </row>
    <row r="420" spans="1:46" ht="15" x14ac:dyDescent="0.25">
      <c r="A420" s="57" t="s">
        <v>60</v>
      </c>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12"/>
      <c r="AJ420" s="12"/>
      <c r="AK420" s="12"/>
      <c r="AL420" s="12"/>
      <c r="AM420" s="12"/>
      <c r="AN420" s="12"/>
      <c r="AO420" s="12"/>
      <c r="AP420" s="12"/>
      <c r="AQ420" s="12"/>
      <c r="AR420" s="12"/>
      <c r="AS420" s="12"/>
      <c r="AT420" s="12"/>
    </row>
    <row r="421" spans="1:46" ht="146.25" x14ac:dyDescent="0.25">
      <c r="A421" s="248" t="s">
        <v>726</v>
      </c>
      <c r="B421" s="249" t="s">
        <v>727</v>
      </c>
      <c r="C421" s="60" t="s">
        <v>402</v>
      </c>
      <c r="D421" s="60" t="s">
        <v>728</v>
      </c>
      <c r="E421" s="60" t="s">
        <v>404</v>
      </c>
      <c r="F421" s="60"/>
      <c r="G421" s="60"/>
      <c r="H421" s="60"/>
      <c r="I421" s="60"/>
      <c r="J421" s="60"/>
      <c r="K421" s="60"/>
      <c r="L421" s="60"/>
      <c r="M421" s="60"/>
      <c r="N421" s="60"/>
      <c r="O421" s="60"/>
      <c r="P421" s="60"/>
      <c r="Q421" s="60"/>
      <c r="R421" s="60"/>
      <c r="S421" s="60"/>
      <c r="T421" s="60"/>
      <c r="U421" s="60"/>
      <c r="V421" s="60"/>
      <c r="W421" s="60"/>
      <c r="X421" s="60"/>
      <c r="Y421" s="60"/>
      <c r="Z421" s="60" t="s">
        <v>281</v>
      </c>
      <c r="AA421" s="60" t="s">
        <v>68</v>
      </c>
      <c r="AB421" s="60" t="s">
        <v>69</v>
      </c>
      <c r="AC421" s="60" t="s">
        <v>729</v>
      </c>
      <c r="AD421" s="60" t="s">
        <v>68</v>
      </c>
      <c r="AE421" s="60" t="s">
        <v>730</v>
      </c>
      <c r="AF421" s="249"/>
      <c r="AG421" s="249" t="s">
        <v>74</v>
      </c>
      <c r="AH421" s="249" t="s">
        <v>74</v>
      </c>
      <c r="AI421" s="244">
        <v>1795217.13</v>
      </c>
      <c r="AJ421" s="244">
        <v>1697556.82</v>
      </c>
      <c r="AK421" s="245">
        <v>0</v>
      </c>
      <c r="AL421" s="244">
        <v>0</v>
      </c>
      <c r="AM421" s="244">
        <v>0</v>
      </c>
      <c r="AN421" s="245"/>
      <c r="AO421" s="244">
        <v>1795217.13</v>
      </c>
      <c r="AP421" s="244">
        <v>1697556.82</v>
      </c>
      <c r="AQ421" s="244">
        <v>0</v>
      </c>
      <c r="AR421" s="244">
        <v>0</v>
      </c>
      <c r="AS421" s="244">
        <v>0</v>
      </c>
      <c r="AT421" s="244"/>
    </row>
    <row r="422" spans="1:46" ht="123.75" x14ac:dyDescent="0.25">
      <c r="A422" s="248" t="s">
        <v>726</v>
      </c>
      <c r="B422" s="249" t="s">
        <v>727</v>
      </c>
      <c r="C422" s="60" t="s">
        <v>64</v>
      </c>
      <c r="D422" s="60" t="s">
        <v>669</v>
      </c>
      <c r="E422" s="60" t="s">
        <v>66</v>
      </c>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t="s">
        <v>330</v>
      </c>
      <c r="AD422" s="60" t="s">
        <v>68</v>
      </c>
      <c r="AE422" s="60" t="s">
        <v>132</v>
      </c>
      <c r="AF422" s="249"/>
      <c r="AG422" s="249" t="s">
        <v>74</v>
      </c>
      <c r="AH422" s="249" t="s">
        <v>74</v>
      </c>
      <c r="AI422" s="244">
        <v>0</v>
      </c>
      <c r="AJ422" s="244">
        <v>1697556.82</v>
      </c>
      <c r="AK422" s="246"/>
      <c r="AL422" s="244">
        <v>0</v>
      </c>
      <c r="AM422" s="244">
        <v>0</v>
      </c>
      <c r="AN422" s="246"/>
      <c r="AO422" s="244">
        <v>0</v>
      </c>
      <c r="AP422" s="244">
        <v>1697556.82</v>
      </c>
      <c r="AQ422" s="244">
        <v>0</v>
      </c>
      <c r="AR422" s="244">
        <v>0</v>
      </c>
      <c r="AS422" s="244">
        <v>0</v>
      </c>
      <c r="AT422" s="244"/>
    </row>
    <row r="423" spans="1:46" ht="123.75" x14ac:dyDescent="0.25">
      <c r="A423" s="248" t="s">
        <v>726</v>
      </c>
      <c r="B423" s="249" t="s">
        <v>727</v>
      </c>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t="s">
        <v>731</v>
      </c>
      <c r="AD423" s="60" t="s">
        <v>68</v>
      </c>
      <c r="AE423" s="60" t="s">
        <v>732</v>
      </c>
      <c r="AF423" s="249"/>
      <c r="AG423" s="249" t="s">
        <v>74</v>
      </c>
      <c r="AH423" s="249" t="s">
        <v>74</v>
      </c>
      <c r="AI423" s="244">
        <v>0</v>
      </c>
      <c r="AJ423" s="244">
        <v>1697556.82</v>
      </c>
      <c r="AK423" s="247"/>
      <c r="AL423" s="244">
        <v>0</v>
      </c>
      <c r="AM423" s="244">
        <v>0</v>
      </c>
      <c r="AN423" s="247"/>
      <c r="AO423" s="244">
        <v>0</v>
      </c>
      <c r="AP423" s="244">
        <v>1697556.82</v>
      </c>
      <c r="AQ423" s="244">
        <v>0</v>
      </c>
      <c r="AR423" s="244">
        <v>0</v>
      </c>
      <c r="AS423" s="244">
        <v>0</v>
      </c>
      <c r="AT423" s="244"/>
    </row>
    <row r="424" spans="1:46" ht="146.25" x14ac:dyDescent="0.25">
      <c r="A424" s="248" t="s">
        <v>733</v>
      </c>
      <c r="B424" s="249" t="s">
        <v>734</v>
      </c>
      <c r="C424" s="60" t="s">
        <v>735</v>
      </c>
      <c r="D424" s="60" t="s">
        <v>736</v>
      </c>
      <c r="E424" s="60" t="s">
        <v>737</v>
      </c>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t="s">
        <v>738</v>
      </c>
      <c r="AD424" s="60" t="s">
        <v>165</v>
      </c>
      <c r="AE424" s="60" t="s">
        <v>691</v>
      </c>
      <c r="AF424" s="249"/>
      <c r="AG424" s="249" t="s">
        <v>74</v>
      </c>
      <c r="AH424" s="249" t="s">
        <v>74</v>
      </c>
      <c r="AI424" s="244">
        <v>5020211.3499999996</v>
      </c>
      <c r="AJ424" s="244">
        <v>5020211.3499999996</v>
      </c>
      <c r="AK424" s="244">
        <v>0</v>
      </c>
      <c r="AL424" s="244">
        <v>6024890.4400000004</v>
      </c>
      <c r="AM424" s="244">
        <v>5940707.04</v>
      </c>
      <c r="AN424" s="245"/>
      <c r="AO424" s="244">
        <v>5020211.3499999996</v>
      </c>
      <c r="AP424" s="244">
        <v>5020211.3499999996</v>
      </c>
      <c r="AQ424" s="244">
        <v>0</v>
      </c>
      <c r="AR424" s="245">
        <v>6024890.4400000004</v>
      </c>
      <c r="AS424" s="245">
        <v>5940707.04</v>
      </c>
      <c r="AT424" s="244"/>
    </row>
    <row r="425" spans="1:46" ht="157.5" x14ac:dyDescent="0.25">
      <c r="A425" s="248" t="s">
        <v>733</v>
      </c>
      <c r="B425" s="249" t="s">
        <v>734</v>
      </c>
      <c r="C425" s="60" t="s">
        <v>64</v>
      </c>
      <c r="D425" s="60" t="s">
        <v>739</v>
      </c>
      <c r="E425" s="60" t="s">
        <v>66</v>
      </c>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t="s">
        <v>433</v>
      </c>
      <c r="AD425" s="60" t="s">
        <v>68</v>
      </c>
      <c r="AE425" s="60" t="s">
        <v>132</v>
      </c>
      <c r="AF425" s="249"/>
      <c r="AG425" s="249" t="s">
        <v>74</v>
      </c>
      <c r="AH425" s="249" t="s">
        <v>74</v>
      </c>
      <c r="AI425" s="244">
        <v>0</v>
      </c>
      <c r="AJ425" s="244">
        <v>5020211.3499999996</v>
      </c>
      <c r="AK425" s="244">
        <v>0</v>
      </c>
      <c r="AL425" s="244">
        <v>6024890.4400000004</v>
      </c>
      <c r="AM425" s="244">
        <v>5940707.04</v>
      </c>
      <c r="AN425" s="247"/>
      <c r="AO425" s="244">
        <v>0</v>
      </c>
      <c r="AP425" s="244">
        <v>5020211.3499999996</v>
      </c>
      <c r="AQ425" s="244">
        <v>0</v>
      </c>
      <c r="AR425" s="247"/>
      <c r="AS425" s="247"/>
      <c r="AT425" s="244"/>
    </row>
    <row r="426" spans="1:46" ht="303.75" x14ac:dyDescent="0.25">
      <c r="A426" s="248" t="s">
        <v>740</v>
      </c>
      <c r="B426" s="249" t="s">
        <v>741</v>
      </c>
      <c r="C426" s="60" t="s">
        <v>1028</v>
      </c>
      <c r="D426" s="60" t="s">
        <v>742</v>
      </c>
      <c r="E426" s="60" t="s">
        <v>88</v>
      </c>
      <c r="F426" s="60"/>
      <c r="G426" s="60"/>
      <c r="H426" s="60"/>
      <c r="I426" s="60"/>
      <c r="J426" s="14" t="s">
        <v>210</v>
      </c>
      <c r="K426" s="60" t="s">
        <v>211</v>
      </c>
      <c r="L426" s="60" t="s">
        <v>212</v>
      </c>
      <c r="M426" s="60"/>
      <c r="N426" s="60"/>
      <c r="O426" s="60"/>
      <c r="P426" s="60"/>
      <c r="Q426" s="60"/>
      <c r="R426" s="60"/>
      <c r="S426" s="60"/>
      <c r="T426" s="60"/>
      <c r="U426" s="60"/>
      <c r="V426" s="60"/>
      <c r="W426" s="60" t="s">
        <v>213</v>
      </c>
      <c r="X426" s="60" t="s">
        <v>68</v>
      </c>
      <c r="Y426" s="60" t="s">
        <v>215</v>
      </c>
      <c r="Z426" s="14" t="s">
        <v>743</v>
      </c>
      <c r="AA426" s="60" t="s">
        <v>68</v>
      </c>
      <c r="AB426" s="60" t="s">
        <v>744</v>
      </c>
      <c r="AC426" s="14" t="s">
        <v>745</v>
      </c>
      <c r="AD426" s="60" t="s">
        <v>68</v>
      </c>
      <c r="AE426" s="60" t="s">
        <v>746</v>
      </c>
      <c r="AF426" s="249"/>
      <c r="AG426" s="249" t="s">
        <v>74</v>
      </c>
      <c r="AH426" s="249" t="s">
        <v>74</v>
      </c>
      <c r="AI426" s="244">
        <v>40982620.899999999</v>
      </c>
      <c r="AJ426" s="244">
        <v>40982620.899999999</v>
      </c>
      <c r="AK426" s="245">
        <v>231478.46</v>
      </c>
      <c r="AL426" s="244">
        <v>34038727.68</v>
      </c>
      <c r="AM426" s="244">
        <v>34038727.68</v>
      </c>
      <c r="AN426" s="245"/>
      <c r="AO426" s="244">
        <v>40982620.899999999</v>
      </c>
      <c r="AP426" s="244">
        <v>40982620.899999999</v>
      </c>
      <c r="AQ426" s="245">
        <v>231478.46</v>
      </c>
      <c r="AR426" s="245">
        <v>34038727.68</v>
      </c>
      <c r="AS426" s="245">
        <v>34038727.68</v>
      </c>
      <c r="AT426" s="245"/>
    </row>
    <row r="427" spans="1:46" ht="213.75" x14ac:dyDescent="0.25">
      <c r="A427" s="248" t="s">
        <v>740</v>
      </c>
      <c r="B427" s="249" t="s">
        <v>741</v>
      </c>
      <c r="C427" s="60" t="s">
        <v>747</v>
      </c>
      <c r="D427" s="60" t="s">
        <v>748</v>
      </c>
      <c r="E427" s="60" t="s">
        <v>749</v>
      </c>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14" t="s">
        <v>750</v>
      </c>
      <c r="AD427" s="60" t="s">
        <v>68</v>
      </c>
      <c r="AE427" s="60" t="s">
        <v>751</v>
      </c>
      <c r="AF427" s="249"/>
      <c r="AG427" s="249" t="s">
        <v>74</v>
      </c>
      <c r="AH427" s="249" t="s">
        <v>74</v>
      </c>
      <c r="AI427" s="244">
        <v>0</v>
      </c>
      <c r="AJ427" s="244">
        <v>40982620.899999999</v>
      </c>
      <c r="AK427" s="246"/>
      <c r="AL427" s="244">
        <v>34038727.68</v>
      </c>
      <c r="AM427" s="244">
        <v>34038727.68</v>
      </c>
      <c r="AN427" s="246"/>
      <c r="AO427" s="244">
        <v>0</v>
      </c>
      <c r="AP427" s="244">
        <v>40982620.899999999</v>
      </c>
      <c r="AQ427" s="246"/>
      <c r="AR427" s="246"/>
      <c r="AS427" s="246"/>
      <c r="AT427" s="246"/>
    </row>
    <row r="428" spans="1:46" ht="123.75" x14ac:dyDescent="0.25">
      <c r="A428" s="248" t="s">
        <v>740</v>
      </c>
      <c r="B428" s="249" t="s">
        <v>741</v>
      </c>
      <c r="C428" s="60" t="s">
        <v>64</v>
      </c>
      <c r="D428" s="60" t="s">
        <v>739</v>
      </c>
      <c r="E428" s="60" t="s">
        <v>66</v>
      </c>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t="s">
        <v>167</v>
      </c>
      <c r="AD428" s="60" t="s">
        <v>68</v>
      </c>
      <c r="AE428" s="60" t="s">
        <v>132</v>
      </c>
      <c r="AF428" s="249"/>
      <c r="AG428" s="249" t="s">
        <v>74</v>
      </c>
      <c r="AH428" s="249" t="s">
        <v>74</v>
      </c>
      <c r="AI428" s="244">
        <v>0</v>
      </c>
      <c r="AJ428" s="244">
        <v>40982620.899999999</v>
      </c>
      <c r="AK428" s="247"/>
      <c r="AL428" s="244">
        <v>34038727.68</v>
      </c>
      <c r="AM428" s="244">
        <v>34038727.68</v>
      </c>
      <c r="AN428" s="247"/>
      <c r="AO428" s="244">
        <v>0</v>
      </c>
      <c r="AP428" s="244">
        <v>40982620.899999999</v>
      </c>
      <c r="AQ428" s="247"/>
      <c r="AR428" s="247"/>
      <c r="AS428" s="247"/>
      <c r="AT428" s="247"/>
    </row>
    <row r="429" spans="1:46" ht="258.75" x14ac:dyDescent="0.25">
      <c r="A429" s="248" t="s">
        <v>752</v>
      </c>
      <c r="B429" s="249" t="s">
        <v>753</v>
      </c>
      <c r="C429" s="60" t="s">
        <v>64</v>
      </c>
      <c r="D429" s="60" t="s">
        <v>669</v>
      </c>
      <c r="E429" s="60" t="s">
        <v>66</v>
      </c>
      <c r="F429" s="60"/>
      <c r="G429" s="60"/>
      <c r="H429" s="60"/>
      <c r="I429" s="60"/>
      <c r="J429" s="60"/>
      <c r="K429" s="60"/>
      <c r="L429" s="60"/>
      <c r="M429" s="60"/>
      <c r="N429" s="60"/>
      <c r="O429" s="60"/>
      <c r="P429" s="60"/>
      <c r="Q429" s="60"/>
      <c r="R429" s="60"/>
      <c r="S429" s="60"/>
      <c r="T429" s="60"/>
      <c r="U429" s="60"/>
      <c r="V429" s="60"/>
      <c r="W429" s="60" t="s">
        <v>535</v>
      </c>
      <c r="X429" s="60" t="s">
        <v>754</v>
      </c>
      <c r="Y429" s="60" t="s">
        <v>537</v>
      </c>
      <c r="Z429" s="60"/>
      <c r="AA429" s="60"/>
      <c r="AB429" s="60"/>
      <c r="AC429" s="14" t="s">
        <v>755</v>
      </c>
      <c r="AD429" s="60" t="s">
        <v>68</v>
      </c>
      <c r="AE429" s="60" t="s">
        <v>756</v>
      </c>
      <c r="AF429" s="249"/>
      <c r="AG429" s="249" t="s">
        <v>74</v>
      </c>
      <c r="AH429" s="249" t="s">
        <v>74</v>
      </c>
      <c r="AI429" s="244">
        <v>2216940</v>
      </c>
      <c r="AJ429" s="244">
        <v>2216940</v>
      </c>
      <c r="AK429" s="244">
        <v>0</v>
      </c>
      <c r="AL429" s="244">
        <v>0</v>
      </c>
      <c r="AM429" s="244">
        <v>0</v>
      </c>
      <c r="AN429" s="245"/>
      <c r="AO429" s="244">
        <v>2216940</v>
      </c>
      <c r="AP429" s="244">
        <v>2216940</v>
      </c>
      <c r="AQ429" s="244">
        <v>0</v>
      </c>
      <c r="AR429" s="244">
        <v>0</v>
      </c>
      <c r="AS429" s="244">
        <v>0</v>
      </c>
      <c r="AT429" s="59"/>
    </row>
    <row r="430" spans="1:46" ht="123.75" x14ac:dyDescent="0.25">
      <c r="A430" s="248" t="s">
        <v>752</v>
      </c>
      <c r="B430" s="249" t="s">
        <v>753</v>
      </c>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t="s">
        <v>757</v>
      </c>
      <c r="AD430" s="60" t="s">
        <v>497</v>
      </c>
      <c r="AE430" s="60" t="s">
        <v>758</v>
      </c>
      <c r="AF430" s="249"/>
      <c r="AG430" s="249" t="s">
        <v>74</v>
      </c>
      <c r="AH430" s="249" t="s">
        <v>74</v>
      </c>
      <c r="AI430" s="244">
        <v>0</v>
      </c>
      <c r="AJ430" s="244">
        <v>2216940</v>
      </c>
      <c r="AK430" s="244">
        <v>0</v>
      </c>
      <c r="AL430" s="244">
        <v>0</v>
      </c>
      <c r="AM430" s="244">
        <v>0</v>
      </c>
      <c r="AN430" s="246"/>
      <c r="AO430" s="244">
        <v>0</v>
      </c>
      <c r="AP430" s="244">
        <v>2216940</v>
      </c>
      <c r="AQ430" s="244">
        <v>0</v>
      </c>
      <c r="AR430" s="244">
        <v>0</v>
      </c>
      <c r="AS430" s="244">
        <v>0</v>
      </c>
      <c r="AT430" s="59"/>
    </row>
    <row r="431" spans="1:46" ht="112.5" x14ac:dyDescent="0.25">
      <c r="A431" s="248" t="s">
        <v>752</v>
      </c>
      <c r="B431" s="249" t="s">
        <v>753</v>
      </c>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t="s">
        <v>416</v>
      </c>
      <c r="AD431" s="60" t="s">
        <v>68</v>
      </c>
      <c r="AE431" s="60" t="s">
        <v>132</v>
      </c>
      <c r="AF431" s="249"/>
      <c r="AG431" s="249" t="s">
        <v>74</v>
      </c>
      <c r="AH431" s="249" t="s">
        <v>74</v>
      </c>
      <c r="AI431" s="244">
        <v>0</v>
      </c>
      <c r="AJ431" s="244">
        <v>2216940</v>
      </c>
      <c r="AK431" s="244">
        <v>0</v>
      </c>
      <c r="AL431" s="244">
        <v>0</v>
      </c>
      <c r="AM431" s="244">
        <v>0</v>
      </c>
      <c r="AN431" s="247"/>
      <c r="AO431" s="244">
        <v>0</v>
      </c>
      <c r="AP431" s="244">
        <v>2216940</v>
      </c>
      <c r="AQ431" s="244">
        <v>0</v>
      </c>
      <c r="AR431" s="244">
        <v>0</v>
      </c>
      <c r="AS431" s="244">
        <v>0</v>
      </c>
      <c r="AT431" s="59"/>
    </row>
    <row r="432" spans="1:46" ht="168.75" x14ac:dyDescent="0.25">
      <c r="A432" s="58" t="s">
        <v>759</v>
      </c>
      <c r="B432" s="60" t="s">
        <v>760</v>
      </c>
      <c r="C432" s="60" t="s">
        <v>59</v>
      </c>
      <c r="D432" s="60" t="s">
        <v>59</v>
      </c>
      <c r="E432" s="60" t="s">
        <v>59</v>
      </c>
      <c r="F432" s="60" t="s">
        <v>59</v>
      </c>
      <c r="G432" s="60" t="s">
        <v>59</v>
      </c>
      <c r="H432" s="60" t="s">
        <v>59</v>
      </c>
      <c r="I432" s="60" t="s">
        <v>59</v>
      </c>
      <c r="J432" s="60" t="s">
        <v>59</v>
      </c>
      <c r="K432" s="60" t="s">
        <v>59</v>
      </c>
      <c r="L432" s="60" t="s">
        <v>59</v>
      </c>
      <c r="M432" s="60" t="s">
        <v>59</v>
      </c>
      <c r="N432" s="60" t="s">
        <v>59</v>
      </c>
      <c r="O432" s="60" t="s">
        <v>59</v>
      </c>
      <c r="P432" s="60" t="s">
        <v>59</v>
      </c>
      <c r="Q432" s="60" t="s">
        <v>59</v>
      </c>
      <c r="R432" s="60" t="s">
        <v>59</v>
      </c>
      <c r="S432" s="60" t="s">
        <v>59</v>
      </c>
      <c r="T432" s="60" t="s">
        <v>59</v>
      </c>
      <c r="U432" s="60" t="s">
        <v>59</v>
      </c>
      <c r="V432" s="60" t="s">
        <v>59</v>
      </c>
      <c r="W432" s="60" t="s">
        <v>59</v>
      </c>
      <c r="X432" s="60" t="s">
        <v>59</v>
      </c>
      <c r="Y432" s="60" t="s">
        <v>59</v>
      </c>
      <c r="Z432" s="60" t="s">
        <v>59</v>
      </c>
      <c r="AA432" s="60" t="s">
        <v>59</v>
      </c>
      <c r="AB432" s="60" t="s">
        <v>59</v>
      </c>
      <c r="AC432" s="60" t="s">
        <v>59</v>
      </c>
      <c r="AD432" s="60" t="s">
        <v>59</v>
      </c>
      <c r="AE432" s="60" t="s">
        <v>59</v>
      </c>
      <c r="AF432" s="60" t="s">
        <v>59</v>
      </c>
      <c r="AG432" s="60" t="s">
        <v>59</v>
      </c>
      <c r="AH432" s="60" t="s">
        <v>59</v>
      </c>
      <c r="AI432" s="59">
        <v>0</v>
      </c>
      <c r="AJ432" s="59">
        <v>9136927637.5900002</v>
      </c>
      <c r="AK432" s="59">
        <v>10441607586.129999</v>
      </c>
      <c r="AL432" s="59">
        <v>9638205747.8199997</v>
      </c>
      <c r="AM432" s="59">
        <v>9596954683.6299992</v>
      </c>
      <c r="AN432" s="59"/>
      <c r="AO432" s="59">
        <v>9098545802.5400009</v>
      </c>
      <c r="AP432" s="59">
        <v>9072951960.6700001</v>
      </c>
      <c r="AQ432" s="59">
        <f>AQ434+AQ518</f>
        <v>10330100975.550001</v>
      </c>
      <c r="AR432" s="59">
        <f t="shared" ref="AR432:AS432" si="5">AR434+AR518</f>
        <v>9550646274.5200005</v>
      </c>
      <c r="AS432" s="59">
        <f t="shared" si="5"/>
        <v>9499341761.0000019</v>
      </c>
      <c r="AT432" s="59"/>
    </row>
    <row r="433" spans="1:46" ht="15" x14ac:dyDescent="0.25">
      <c r="A433" s="57" t="s">
        <v>60</v>
      </c>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0"/>
      <c r="AI433" s="12"/>
      <c r="AJ433" s="12"/>
      <c r="AK433" s="12"/>
      <c r="AL433" s="12"/>
      <c r="AM433" s="12"/>
      <c r="AN433" s="12"/>
      <c r="AO433" s="12"/>
      <c r="AP433" s="12"/>
      <c r="AQ433" s="12"/>
      <c r="AR433" s="12"/>
      <c r="AS433" s="12"/>
      <c r="AT433" s="12"/>
    </row>
    <row r="434" spans="1:46" ht="56.25" x14ac:dyDescent="0.25">
      <c r="A434" s="57" t="s">
        <v>761</v>
      </c>
      <c r="B434" s="60" t="s">
        <v>762</v>
      </c>
      <c r="C434" s="60" t="s">
        <v>59</v>
      </c>
      <c r="D434" s="60" t="s">
        <v>59</v>
      </c>
      <c r="E434" s="60" t="s">
        <v>59</v>
      </c>
      <c r="F434" s="60" t="s">
        <v>59</v>
      </c>
      <c r="G434" s="60" t="s">
        <v>59</v>
      </c>
      <c r="H434" s="60" t="s">
        <v>59</v>
      </c>
      <c r="I434" s="60" t="s">
        <v>59</v>
      </c>
      <c r="J434" s="60" t="s">
        <v>59</v>
      </c>
      <c r="K434" s="60" t="s">
        <v>59</v>
      </c>
      <c r="L434" s="60" t="s">
        <v>59</v>
      </c>
      <c r="M434" s="60" t="s">
        <v>59</v>
      </c>
      <c r="N434" s="60" t="s">
        <v>59</v>
      </c>
      <c r="O434" s="60" t="s">
        <v>59</v>
      </c>
      <c r="P434" s="60" t="s">
        <v>59</v>
      </c>
      <c r="Q434" s="60" t="s">
        <v>59</v>
      </c>
      <c r="R434" s="60" t="s">
        <v>59</v>
      </c>
      <c r="S434" s="60" t="s">
        <v>59</v>
      </c>
      <c r="T434" s="60" t="s">
        <v>59</v>
      </c>
      <c r="U434" s="60" t="s">
        <v>59</v>
      </c>
      <c r="V434" s="60" t="s">
        <v>59</v>
      </c>
      <c r="W434" s="60" t="s">
        <v>59</v>
      </c>
      <c r="X434" s="60" t="s">
        <v>59</v>
      </c>
      <c r="Y434" s="60" t="s">
        <v>59</v>
      </c>
      <c r="Z434" s="60" t="s">
        <v>59</v>
      </c>
      <c r="AA434" s="60" t="s">
        <v>59</v>
      </c>
      <c r="AB434" s="60" t="s">
        <v>59</v>
      </c>
      <c r="AC434" s="60" t="s">
        <v>59</v>
      </c>
      <c r="AD434" s="60" t="s">
        <v>59</v>
      </c>
      <c r="AE434" s="60" t="s">
        <v>59</v>
      </c>
      <c r="AF434" s="60" t="s">
        <v>59</v>
      </c>
      <c r="AG434" s="60" t="s">
        <v>59</v>
      </c>
      <c r="AH434" s="60" t="s">
        <v>59</v>
      </c>
      <c r="AI434" s="16">
        <f>SUM(AI436:AI517)</f>
        <v>9179173810.6700001</v>
      </c>
      <c r="AJ434" s="59">
        <v>9111348644.25</v>
      </c>
      <c r="AK434" s="59">
        <v>10386408572.15</v>
      </c>
      <c r="AL434" s="59">
        <v>9604996442.1100006</v>
      </c>
      <c r="AM434" s="59">
        <v>9561025042.1100006</v>
      </c>
      <c r="AN434" s="59"/>
      <c r="AO434" s="59">
        <v>0</v>
      </c>
      <c r="AP434" s="59">
        <v>9061253161.0300007</v>
      </c>
      <c r="AQ434" s="59">
        <f>SUM(AQ436:AQ517)</f>
        <v>10295904613.570002</v>
      </c>
      <c r="AR434" s="59">
        <f t="shared" ref="AR434:AS434" si="6">SUM(AR436:AR517)</f>
        <v>9540348952.8100014</v>
      </c>
      <c r="AS434" s="59">
        <f t="shared" si="6"/>
        <v>9488869879.4800014</v>
      </c>
      <c r="AT434" s="59"/>
    </row>
    <row r="435" spans="1:46" ht="15" x14ac:dyDescent="0.25">
      <c r="A435" s="57" t="s">
        <v>60</v>
      </c>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0"/>
      <c r="AI435" s="12"/>
      <c r="AJ435" s="12"/>
      <c r="AK435" s="12"/>
      <c r="AL435" s="12"/>
      <c r="AM435" s="12"/>
      <c r="AN435" s="12"/>
      <c r="AO435" s="12"/>
      <c r="AP435" s="12"/>
      <c r="AQ435" s="12"/>
      <c r="AR435" s="12"/>
      <c r="AS435" s="12"/>
      <c r="AT435" s="12"/>
    </row>
    <row r="436" spans="1:46" ht="303.75" x14ac:dyDescent="0.25">
      <c r="A436" s="248" t="s">
        <v>763</v>
      </c>
      <c r="B436" s="249" t="s">
        <v>764</v>
      </c>
      <c r="C436" s="60" t="s">
        <v>1029</v>
      </c>
      <c r="D436" s="60" t="s">
        <v>68</v>
      </c>
      <c r="E436" s="60" t="s">
        <v>96</v>
      </c>
      <c r="F436" s="60"/>
      <c r="G436" s="60"/>
      <c r="H436" s="60"/>
      <c r="I436" s="60"/>
      <c r="J436" s="60"/>
      <c r="K436" s="60"/>
      <c r="L436" s="60"/>
      <c r="M436" s="60"/>
      <c r="N436" s="60"/>
      <c r="O436" s="60"/>
      <c r="P436" s="60"/>
      <c r="Q436" s="60"/>
      <c r="R436" s="60"/>
      <c r="S436" s="60"/>
      <c r="T436" s="60"/>
      <c r="U436" s="60"/>
      <c r="V436" s="60"/>
      <c r="W436" s="14" t="s">
        <v>765</v>
      </c>
      <c r="X436" s="60" t="s">
        <v>766</v>
      </c>
      <c r="Y436" s="60" t="s">
        <v>66</v>
      </c>
      <c r="Z436" s="14" t="s">
        <v>767</v>
      </c>
      <c r="AA436" s="60" t="s">
        <v>768</v>
      </c>
      <c r="AB436" s="60" t="s">
        <v>769</v>
      </c>
      <c r="AC436" s="14" t="s">
        <v>100</v>
      </c>
      <c r="AD436" s="60" t="s">
        <v>68</v>
      </c>
      <c r="AE436" s="60" t="s">
        <v>101</v>
      </c>
      <c r="AF436" s="249" t="s">
        <v>770</v>
      </c>
      <c r="AG436" s="249" t="s">
        <v>74</v>
      </c>
      <c r="AH436" s="249" t="s">
        <v>74</v>
      </c>
      <c r="AI436" s="244">
        <v>29104000</v>
      </c>
      <c r="AJ436" s="244">
        <v>28498976.050000001</v>
      </c>
      <c r="AK436" s="245">
        <v>36751444.039999999</v>
      </c>
      <c r="AL436" s="244">
        <v>33331000</v>
      </c>
      <c r="AM436" s="244">
        <v>33122000</v>
      </c>
      <c r="AN436" s="245"/>
      <c r="AO436" s="244">
        <v>0</v>
      </c>
      <c r="AP436" s="244">
        <v>28372456.629999999</v>
      </c>
      <c r="AQ436" s="245">
        <f>36751444.04-Лист6!D55</f>
        <v>35162453.769999996</v>
      </c>
      <c r="AR436" s="245">
        <f>33331000-Лист6!E55</f>
        <v>32544326.010000002</v>
      </c>
      <c r="AS436" s="245">
        <f>33122000-Лист6!F55</f>
        <v>31643376.010000002</v>
      </c>
      <c r="AT436" s="245"/>
    </row>
    <row r="437" spans="1:46" ht="337.5" x14ac:dyDescent="0.25">
      <c r="A437" s="248" t="s">
        <v>763</v>
      </c>
      <c r="B437" s="249" t="s">
        <v>764</v>
      </c>
      <c r="C437" s="60" t="s">
        <v>771</v>
      </c>
      <c r="D437" s="60" t="s">
        <v>772</v>
      </c>
      <c r="E437" s="60" t="s">
        <v>773</v>
      </c>
      <c r="F437" s="60"/>
      <c r="G437" s="60"/>
      <c r="H437" s="60"/>
      <c r="I437" s="60"/>
      <c r="J437" s="60"/>
      <c r="K437" s="60"/>
      <c r="L437" s="60"/>
      <c r="M437" s="60"/>
      <c r="N437" s="60"/>
      <c r="O437" s="60"/>
      <c r="P437" s="60"/>
      <c r="Q437" s="60"/>
      <c r="R437" s="60"/>
      <c r="S437" s="60"/>
      <c r="T437" s="60"/>
      <c r="U437" s="60"/>
      <c r="V437" s="60"/>
      <c r="W437" s="60"/>
      <c r="X437" s="60"/>
      <c r="Y437" s="60"/>
      <c r="Z437" s="14" t="s">
        <v>774</v>
      </c>
      <c r="AA437" s="60" t="s">
        <v>68</v>
      </c>
      <c r="AB437" s="60" t="s">
        <v>775</v>
      </c>
      <c r="AC437" s="14" t="s">
        <v>105</v>
      </c>
      <c r="AD437" s="60" t="s">
        <v>68</v>
      </c>
      <c r="AE437" s="60" t="s">
        <v>106</v>
      </c>
      <c r="AF437" s="249" t="s">
        <v>770</v>
      </c>
      <c r="AG437" s="249" t="s">
        <v>74</v>
      </c>
      <c r="AH437" s="249" t="s">
        <v>74</v>
      </c>
      <c r="AI437" s="244">
        <v>0</v>
      </c>
      <c r="AJ437" s="244">
        <v>28498976.050000001</v>
      </c>
      <c r="AK437" s="246"/>
      <c r="AL437" s="244">
        <v>33331000</v>
      </c>
      <c r="AM437" s="244">
        <v>33122000</v>
      </c>
      <c r="AN437" s="246"/>
      <c r="AO437" s="244">
        <v>0</v>
      </c>
      <c r="AP437" s="244">
        <v>28372456.629999999</v>
      </c>
      <c r="AQ437" s="246"/>
      <c r="AR437" s="246"/>
      <c r="AS437" s="246"/>
      <c r="AT437" s="246"/>
    </row>
    <row r="438" spans="1:46" ht="247.5" x14ac:dyDescent="0.25">
      <c r="A438" s="248" t="s">
        <v>763</v>
      </c>
      <c r="B438" s="249" t="s">
        <v>764</v>
      </c>
      <c r="C438" s="60" t="s">
        <v>64</v>
      </c>
      <c r="D438" s="60" t="s">
        <v>776</v>
      </c>
      <c r="E438" s="60" t="s">
        <v>66</v>
      </c>
      <c r="F438" s="60"/>
      <c r="G438" s="60"/>
      <c r="H438" s="60"/>
      <c r="I438" s="60"/>
      <c r="J438" s="60"/>
      <c r="K438" s="60"/>
      <c r="L438" s="60"/>
      <c r="M438" s="60"/>
      <c r="N438" s="60"/>
      <c r="O438" s="60"/>
      <c r="P438" s="60"/>
      <c r="Q438" s="60"/>
      <c r="R438" s="60"/>
      <c r="S438" s="60"/>
      <c r="T438" s="60"/>
      <c r="U438" s="60"/>
      <c r="V438" s="60"/>
      <c r="W438" s="60"/>
      <c r="X438" s="60"/>
      <c r="Y438" s="60"/>
      <c r="Z438" s="14" t="s">
        <v>92</v>
      </c>
      <c r="AA438" s="60" t="s">
        <v>68</v>
      </c>
      <c r="AB438" s="60" t="s">
        <v>80</v>
      </c>
      <c r="AC438" s="60" t="s">
        <v>109</v>
      </c>
      <c r="AD438" s="60" t="s">
        <v>777</v>
      </c>
      <c r="AE438" s="60" t="s">
        <v>111</v>
      </c>
      <c r="AF438" s="249" t="s">
        <v>770</v>
      </c>
      <c r="AG438" s="249" t="s">
        <v>74</v>
      </c>
      <c r="AH438" s="249" t="s">
        <v>74</v>
      </c>
      <c r="AI438" s="244">
        <v>0</v>
      </c>
      <c r="AJ438" s="244">
        <v>28498976.050000001</v>
      </c>
      <c r="AK438" s="246"/>
      <c r="AL438" s="244">
        <v>33331000</v>
      </c>
      <c r="AM438" s="244">
        <v>33122000</v>
      </c>
      <c r="AN438" s="246"/>
      <c r="AO438" s="244">
        <v>0</v>
      </c>
      <c r="AP438" s="244">
        <v>28372456.629999999</v>
      </c>
      <c r="AQ438" s="246"/>
      <c r="AR438" s="246"/>
      <c r="AS438" s="246"/>
      <c r="AT438" s="246"/>
    </row>
    <row r="439" spans="1:46" ht="213.75" x14ac:dyDescent="0.25">
      <c r="A439" s="248" t="s">
        <v>763</v>
      </c>
      <c r="B439" s="249" t="s">
        <v>764</v>
      </c>
      <c r="C439" s="60" t="s">
        <v>121</v>
      </c>
      <c r="D439" s="60" t="s">
        <v>68</v>
      </c>
      <c r="E439" s="60" t="s">
        <v>122</v>
      </c>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14" t="s">
        <v>118</v>
      </c>
      <c r="AD439" s="60" t="s">
        <v>119</v>
      </c>
      <c r="AE439" s="60" t="s">
        <v>120</v>
      </c>
      <c r="AF439" s="249" t="s">
        <v>770</v>
      </c>
      <c r="AG439" s="249" t="s">
        <v>74</v>
      </c>
      <c r="AH439" s="249" t="s">
        <v>74</v>
      </c>
      <c r="AI439" s="244">
        <v>0</v>
      </c>
      <c r="AJ439" s="244">
        <v>28498976.050000001</v>
      </c>
      <c r="AK439" s="246"/>
      <c r="AL439" s="244">
        <v>33331000</v>
      </c>
      <c r="AM439" s="244">
        <v>33122000</v>
      </c>
      <c r="AN439" s="246"/>
      <c r="AO439" s="244">
        <v>0</v>
      </c>
      <c r="AP439" s="244">
        <v>28372456.629999999</v>
      </c>
      <c r="AQ439" s="246"/>
      <c r="AR439" s="246"/>
      <c r="AS439" s="246"/>
      <c r="AT439" s="246"/>
    </row>
    <row r="440" spans="1:46" ht="168.75" x14ac:dyDescent="0.25">
      <c r="A440" s="248" t="s">
        <v>763</v>
      </c>
      <c r="B440" s="249" t="s">
        <v>764</v>
      </c>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t="s">
        <v>123</v>
      </c>
      <c r="AD440" s="60" t="s">
        <v>119</v>
      </c>
      <c r="AE440" s="60" t="s">
        <v>124</v>
      </c>
      <c r="AF440" s="249" t="s">
        <v>770</v>
      </c>
      <c r="AG440" s="249" t="s">
        <v>74</v>
      </c>
      <c r="AH440" s="249" t="s">
        <v>74</v>
      </c>
      <c r="AI440" s="244">
        <v>0</v>
      </c>
      <c r="AJ440" s="244">
        <v>28498976.050000001</v>
      </c>
      <c r="AK440" s="246"/>
      <c r="AL440" s="244">
        <v>33331000</v>
      </c>
      <c r="AM440" s="244">
        <v>33122000</v>
      </c>
      <c r="AN440" s="246"/>
      <c r="AO440" s="244">
        <v>0</v>
      </c>
      <c r="AP440" s="244">
        <v>28372456.629999999</v>
      </c>
      <c r="AQ440" s="246"/>
      <c r="AR440" s="246"/>
      <c r="AS440" s="246"/>
      <c r="AT440" s="246"/>
    </row>
    <row r="441" spans="1:46" ht="135" x14ac:dyDescent="0.25">
      <c r="A441" s="248" t="s">
        <v>763</v>
      </c>
      <c r="B441" s="249" t="s">
        <v>764</v>
      </c>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t="s">
        <v>131</v>
      </c>
      <c r="AD441" s="60" t="s">
        <v>68</v>
      </c>
      <c r="AE441" s="60" t="s">
        <v>132</v>
      </c>
      <c r="AF441" s="249" t="s">
        <v>770</v>
      </c>
      <c r="AG441" s="249" t="s">
        <v>74</v>
      </c>
      <c r="AH441" s="249" t="s">
        <v>74</v>
      </c>
      <c r="AI441" s="244">
        <v>0</v>
      </c>
      <c r="AJ441" s="244">
        <v>28498976.050000001</v>
      </c>
      <c r="AK441" s="247"/>
      <c r="AL441" s="244">
        <v>33331000</v>
      </c>
      <c r="AM441" s="244">
        <v>33122000</v>
      </c>
      <c r="AN441" s="247"/>
      <c r="AO441" s="244">
        <v>0</v>
      </c>
      <c r="AP441" s="244">
        <v>28372456.629999999</v>
      </c>
      <c r="AQ441" s="247"/>
      <c r="AR441" s="247"/>
      <c r="AS441" s="247"/>
      <c r="AT441" s="247"/>
    </row>
    <row r="442" spans="1:46" ht="247.5" x14ac:dyDescent="0.25">
      <c r="A442" s="248" t="s">
        <v>778</v>
      </c>
      <c r="B442" s="249" t="s">
        <v>779</v>
      </c>
      <c r="C442" s="60" t="s">
        <v>780</v>
      </c>
      <c r="D442" s="60" t="s">
        <v>781</v>
      </c>
      <c r="E442" s="60" t="s">
        <v>782</v>
      </c>
      <c r="F442" s="60"/>
      <c r="G442" s="60"/>
      <c r="H442" s="60"/>
      <c r="I442" s="60"/>
      <c r="J442" s="14" t="s">
        <v>783</v>
      </c>
      <c r="K442" s="60" t="s">
        <v>68</v>
      </c>
      <c r="L442" s="60" t="s">
        <v>784</v>
      </c>
      <c r="M442" s="60"/>
      <c r="N442" s="60"/>
      <c r="O442" s="60"/>
      <c r="P442" s="60"/>
      <c r="Q442" s="60"/>
      <c r="R442" s="60"/>
      <c r="S442" s="60"/>
      <c r="T442" s="60"/>
      <c r="U442" s="60"/>
      <c r="V442" s="60"/>
      <c r="W442" s="60"/>
      <c r="X442" s="60"/>
      <c r="Y442" s="60"/>
      <c r="Z442" s="60" t="s">
        <v>174</v>
      </c>
      <c r="AA442" s="60" t="s">
        <v>68</v>
      </c>
      <c r="AB442" s="60" t="s">
        <v>69</v>
      </c>
      <c r="AC442" s="60" t="s">
        <v>519</v>
      </c>
      <c r="AD442" s="60" t="s">
        <v>465</v>
      </c>
      <c r="AE442" s="60" t="s">
        <v>69</v>
      </c>
      <c r="AF442" s="249" t="s">
        <v>770</v>
      </c>
      <c r="AG442" s="249" t="s">
        <v>74</v>
      </c>
      <c r="AH442" s="249" t="s">
        <v>74</v>
      </c>
      <c r="AI442" s="244">
        <v>16600</v>
      </c>
      <c r="AJ442" s="244">
        <v>14352.82</v>
      </c>
      <c r="AK442" s="245">
        <v>446300</v>
      </c>
      <c r="AL442" s="244">
        <v>29900</v>
      </c>
      <c r="AM442" s="244">
        <v>48300</v>
      </c>
      <c r="AN442" s="59"/>
      <c r="AO442" s="244">
        <v>0</v>
      </c>
      <c r="AP442" s="244">
        <v>14352.82</v>
      </c>
      <c r="AQ442" s="245">
        <v>446300</v>
      </c>
      <c r="AR442" s="245">
        <v>29900</v>
      </c>
      <c r="AS442" s="245">
        <v>48300</v>
      </c>
      <c r="AT442" s="245"/>
    </row>
    <row r="443" spans="1:46" ht="90" x14ac:dyDescent="0.25">
      <c r="A443" s="248" t="s">
        <v>778</v>
      </c>
      <c r="B443" s="249" t="s">
        <v>779</v>
      </c>
      <c r="C443" s="60" t="s">
        <v>64</v>
      </c>
      <c r="D443" s="60" t="s">
        <v>776</v>
      </c>
      <c r="E443" s="60" t="s">
        <v>66</v>
      </c>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249" t="s">
        <v>770</v>
      </c>
      <c r="AG443" s="249" t="s">
        <v>74</v>
      </c>
      <c r="AH443" s="249" t="s">
        <v>74</v>
      </c>
      <c r="AI443" s="244">
        <v>0</v>
      </c>
      <c r="AJ443" s="244">
        <v>14352.82</v>
      </c>
      <c r="AK443" s="247"/>
      <c r="AL443" s="244">
        <v>29900</v>
      </c>
      <c r="AM443" s="244">
        <v>48300</v>
      </c>
      <c r="AN443" s="59"/>
      <c r="AO443" s="244">
        <v>0</v>
      </c>
      <c r="AP443" s="244">
        <v>14352.82</v>
      </c>
      <c r="AQ443" s="247"/>
      <c r="AR443" s="247"/>
      <c r="AS443" s="247"/>
      <c r="AT443" s="247"/>
    </row>
    <row r="444" spans="1:46" ht="292.5" x14ac:dyDescent="0.25">
      <c r="A444" s="248" t="s">
        <v>785</v>
      </c>
      <c r="B444" s="249" t="s">
        <v>786</v>
      </c>
      <c r="C444" s="60" t="s">
        <v>64</v>
      </c>
      <c r="D444" s="60" t="s">
        <v>787</v>
      </c>
      <c r="E444" s="60" t="s">
        <v>66</v>
      </c>
      <c r="F444" s="60"/>
      <c r="G444" s="60"/>
      <c r="H444" s="60"/>
      <c r="I444" s="60"/>
      <c r="J444" s="60"/>
      <c r="K444" s="60"/>
      <c r="L444" s="60"/>
      <c r="M444" s="60"/>
      <c r="N444" s="60"/>
      <c r="O444" s="60"/>
      <c r="P444" s="60"/>
      <c r="Q444" s="60"/>
      <c r="R444" s="60"/>
      <c r="S444" s="60"/>
      <c r="T444" s="60"/>
      <c r="U444" s="60"/>
      <c r="V444" s="60"/>
      <c r="W444" s="14" t="s">
        <v>788</v>
      </c>
      <c r="X444" s="60" t="s">
        <v>789</v>
      </c>
      <c r="Y444" s="60" t="s">
        <v>790</v>
      </c>
      <c r="Z444" s="60" t="s">
        <v>285</v>
      </c>
      <c r="AA444" s="60" t="s">
        <v>68</v>
      </c>
      <c r="AB444" s="60" t="s">
        <v>69</v>
      </c>
      <c r="AC444" s="60" t="s">
        <v>109</v>
      </c>
      <c r="AD444" s="60" t="s">
        <v>777</v>
      </c>
      <c r="AE444" s="60" t="s">
        <v>111</v>
      </c>
      <c r="AF444" s="249" t="s">
        <v>73</v>
      </c>
      <c r="AG444" s="249" t="s">
        <v>74</v>
      </c>
      <c r="AH444" s="249" t="s">
        <v>74</v>
      </c>
      <c r="AI444" s="244">
        <v>174300</v>
      </c>
      <c r="AJ444" s="244">
        <v>173057.4</v>
      </c>
      <c r="AK444" s="245">
        <v>178500</v>
      </c>
      <c r="AL444" s="244">
        <v>352200</v>
      </c>
      <c r="AM444" s="244">
        <v>525900</v>
      </c>
      <c r="AN444" s="245"/>
      <c r="AO444" s="244">
        <v>0</v>
      </c>
      <c r="AP444" s="244">
        <v>173057.4</v>
      </c>
      <c r="AQ444" s="245">
        <f>178500-Лист6!D56</f>
        <v>139170.33000000002</v>
      </c>
      <c r="AR444" s="245">
        <f>352200-Лист6!E56</f>
        <v>167023.32999999999</v>
      </c>
      <c r="AS444" s="245">
        <f>525900-Лист6!F56</f>
        <v>525900</v>
      </c>
      <c r="AT444" s="245"/>
    </row>
    <row r="445" spans="1:46" ht="135" x14ac:dyDescent="0.25">
      <c r="A445" s="248" t="s">
        <v>785</v>
      </c>
      <c r="B445" s="249" t="s">
        <v>786</v>
      </c>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t="s">
        <v>131</v>
      </c>
      <c r="AD445" s="60" t="s">
        <v>68</v>
      </c>
      <c r="AE445" s="60" t="s">
        <v>132</v>
      </c>
      <c r="AF445" s="249" t="s">
        <v>73</v>
      </c>
      <c r="AG445" s="249" t="s">
        <v>74</v>
      </c>
      <c r="AH445" s="249" t="s">
        <v>74</v>
      </c>
      <c r="AI445" s="244">
        <v>0</v>
      </c>
      <c r="AJ445" s="244">
        <v>173057.4</v>
      </c>
      <c r="AK445" s="247"/>
      <c r="AL445" s="244">
        <v>352200</v>
      </c>
      <c r="AM445" s="244">
        <v>525900</v>
      </c>
      <c r="AN445" s="247"/>
      <c r="AO445" s="244">
        <v>0</v>
      </c>
      <c r="AP445" s="244">
        <v>173057.4</v>
      </c>
      <c r="AQ445" s="247"/>
      <c r="AR445" s="247"/>
      <c r="AS445" s="247"/>
      <c r="AT445" s="247"/>
    </row>
    <row r="446" spans="1:46" ht="315" x14ac:dyDescent="0.25">
      <c r="A446" s="253" t="s">
        <v>791</v>
      </c>
      <c r="B446" s="249" t="s">
        <v>792</v>
      </c>
      <c r="C446" s="60" t="s">
        <v>64</v>
      </c>
      <c r="D446" s="60" t="s">
        <v>776</v>
      </c>
      <c r="E446" s="60" t="s">
        <v>66</v>
      </c>
      <c r="F446" s="60"/>
      <c r="G446" s="60"/>
      <c r="H446" s="60"/>
      <c r="I446" s="60"/>
      <c r="J446" s="60"/>
      <c r="K446" s="60"/>
      <c r="L446" s="60"/>
      <c r="M446" s="60"/>
      <c r="N446" s="60"/>
      <c r="O446" s="60"/>
      <c r="P446" s="60"/>
      <c r="Q446" s="60"/>
      <c r="R446" s="60"/>
      <c r="S446" s="60"/>
      <c r="T446" s="60"/>
      <c r="U446" s="60"/>
      <c r="V446" s="60"/>
      <c r="W446" s="14" t="s">
        <v>793</v>
      </c>
      <c r="X446" s="60" t="s">
        <v>68</v>
      </c>
      <c r="Y446" s="60" t="s">
        <v>790</v>
      </c>
      <c r="Z446" s="60" t="s">
        <v>794</v>
      </c>
      <c r="AA446" s="60" t="s">
        <v>68</v>
      </c>
      <c r="AB446" s="60" t="s">
        <v>69</v>
      </c>
      <c r="AC446" s="60" t="s">
        <v>795</v>
      </c>
      <c r="AD446" s="60" t="s">
        <v>292</v>
      </c>
      <c r="AE446" s="60" t="s">
        <v>796</v>
      </c>
      <c r="AF446" s="249" t="s">
        <v>514</v>
      </c>
      <c r="AG446" s="249" t="s">
        <v>74</v>
      </c>
      <c r="AH446" s="249" t="s">
        <v>74</v>
      </c>
      <c r="AI446" s="244">
        <v>2958300</v>
      </c>
      <c r="AJ446" s="244">
        <v>2958300</v>
      </c>
      <c r="AK446" s="245">
        <v>3027000</v>
      </c>
      <c r="AL446" s="244">
        <v>497000</v>
      </c>
      <c r="AM446" s="244">
        <v>527000</v>
      </c>
      <c r="AN446" s="245"/>
      <c r="AO446" s="244">
        <v>0</v>
      </c>
      <c r="AP446" s="244">
        <v>2958300</v>
      </c>
      <c r="AQ446" s="245">
        <v>3027000</v>
      </c>
      <c r="AR446" s="245">
        <v>497000</v>
      </c>
      <c r="AS446" s="245">
        <v>527000</v>
      </c>
      <c r="AT446" s="245"/>
    </row>
    <row r="447" spans="1:46" ht="123.75" x14ac:dyDescent="0.25">
      <c r="A447" s="253" t="s">
        <v>791</v>
      </c>
      <c r="B447" s="249" t="s">
        <v>792</v>
      </c>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t="s">
        <v>797</v>
      </c>
      <c r="AD447" s="60" t="s">
        <v>68</v>
      </c>
      <c r="AE447" s="60" t="s">
        <v>69</v>
      </c>
      <c r="AF447" s="249" t="s">
        <v>514</v>
      </c>
      <c r="AG447" s="249" t="s">
        <v>74</v>
      </c>
      <c r="AH447" s="249" t="s">
        <v>74</v>
      </c>
      <c r="AI447" s="244">
        <v>0</v>
      </c>
      <c r="AJ447" s="244">
        <v>2958300</v>
      </c>
      <c r="AK447" s="247"/>
      <c r="AL447" s="244">
        <v>497000</v>
      </c>
      <c r="AM447" s="244">
        <v>527000</v>
      </c>
      <c r="AN447" s="247"/>
      <c r="AO447" s="244">
        <v>0</v>
      </c>
      <c r="AP447" s="244">
        <v>2958300</v>
      </c>
      <c r="AQ447" s="247"/>
      <c r="AR447" s="247"/>
      <c r="AS447" s="247"/>
      <c r="AT447" s="247"/>
    </row>
    <row r="448" spans="1:46" ht="409.5" x14ac:dyDescent="0.25">
      <c r="A448" s="254" t="s">
        <v>798</v>
      </c>
      <c r="B448" s="257" t="s">
        <v>799</v>
      </c>
      <c r="C448" s="60" t="s">
        <v>293</v>
      </c>
      <c r="D448" s="60" t="s">
        <v>68</v>
      </c>
      <c r="E448" s="60" t="s">
        <v>275</v>
      </c>
      <c r="F448" s="60" t="s">
        <v>269</v>
      </c>
      <c r="G448" s="60" t="s">
        <v>270</v>
      </c>
      <c r="H448" s="60" t="s">
        <v>271</v>
      </c>
      <c r="I448" s="60" t="s">
        <v>272</v>
      </c>
      <c r="J448" s="60"/>
      <c r="K448" s="60"/>
      <c r="L448" s="60"/>
      <c r="M448" s="60"/>
      <c r="N448" s="60"/>
      <c r="O448" s="60"/>
      <c r="P448" s="60"/>
      <c r="Q448" s="60"/>
      <c r="R448" s="60"/>
      <c r="S448" s="60"/>
      <c r="T448" s="60"/>
      <c r="U448" s="60"/>
      <c r="V448" s="60"/>
      <c r="W448" s="14" t="s">
        <v>800</v>
      </c>
      <c r="X448" s="60" t="s">
        <v>801</v>
      </c>
      <c r="Y448" s="60" t="s">
        <v>288</v>
      </c>
      <c r="Z448" s="60" t="s">
        <v>291</v>
      </c>
      <c r="AA448" s="60" t="s">
        <v>68</v>
      </c>
      <c r="AB448" s="60" t="s">
        <v>69</v>
      </c>
      <c r="AC448" s="60" t="s">
        <v>318</v>
      </c>
      <c r="AD448" s="60" t="s">
        <v>68</v>
      </c>
      <c r="AE448" s="60" t="s">
        <v>319</v>
      </c>
      <c r="AF448" s="60" t="s">
        <v>277</v>
      </c>
      <c r="AG448" s="60" t="s">
        <v>74</v>
      </c>
      <c r="AH448" s="60" t="s">
        <v>74</v>
      </c>
      <c r="AI448" s="245">
        <v>8080168140</v>
      </c>
      <c r="AJ448" s="245">
        <v>8080168140</v>
      </c>
      <c r="AK448" s="245">
        <v>9090942844</v>
      </c>
      <c r="AL448" s="245">
        <v>8409836900</v>
      </c>
      <c r="AM448" s="245">
        <v>8358160300</v>
      </c>
      <c r="AN448" s="245"/>
      <c r="AO448" s="245">
        <v>8080168140</v>
      </c>
      <c r="AP448" s="245">
        <v>8080168140</v>
      </c>
      <c r="AQ448" s="245">
        <v>9090942844</v>
      </c>
      <c r="AR448" s="245">
        <v>8409836900</v>
      </c>
      <c r="AS448" s="245">
        <v>8358160300</v>
      </c>
      <c r="AT448" s="245"/>
    </row>
    <row r="449" spans="1:46" ht="315" customHeight="1" x14ac:dyDescent="0.25">
      <c r="A449" s="255"/>
      <c r="B449" s="258"/>
      <c r="C449" s="60"/>
      <c r="D449" s="60"/>
      <c r="E449" s="60"/>
      <c r="F449" s="60"/>
      <c r="G449" s="60"/>
      <c r="H449" s="60"/>
      <c r="I449" s="60"/>
      <c r="J449" s="60"/>
      <c r="K449" s="60"/>
      <c r="L449" s="60"/>
      <c r="M449" s="60"/>
      <c r="N449" s="60"/>
      <c r="O449" s="60"/>
      <c r="P449" s="60"/>
      <c r="Q449" s="60"/>
      <c r="R449" s="60"/>
      <c r="S449" s="60"/>
      <c r="T449" s="60"/>
      <c r="U449" s="60"/>
      <c r="V449" s="60"/>
      <c r="W449" s="60" t="s">
        <v>273</v>
      </c>
      <c r="X449" s="60" t="s">
        <v>802</v>
      </c>
      <c r="Y449" s="60" t="s">
        <v>275</v>
      </c>
      <c r="Z449" s="60"/>
      <c r="AA449" s="60"/>
      <c r="AB449" s="60"/>
      <c r="AC449" s="60" t="s">
        <v>320</v>
      </c>
      <c r="AD449" s="60" t="s">
        <v>68</v>
      </c>
      <c r="AE449" s="60" t="s">
        <v>321</v>
      </c>
      <c r="AF449" s="60" t="s">
        <v>277</v>
      </c>
      <c r="AG449" s="60" t="s">
        <v>74</v>
      </c>
      <c r="AH449" s="60" t="s">
        <v>74</v>
      </c>
      <c r="AI449" s="246"/>
      <c r="AJ449" s="246"/>
      <c r="AK449" s="246"/>
      <c r="AL449" s="246"/>
      <c r="AM449" s="246"/>
      <c r="AN449" s="246"/>
      <c r="AO449" s="246">
        <v>0</v>
      </c>
      <c r="AP449" s="246">
        <v>8080168140</v>
      </c>
      <c r="AQ449" s="246"/>
      <c r="AR449" s="246"/>
      <c r="AS449" s="246"/>
      <c r="AT449" s="246"/>
    </row>
    <row r="450" spans="1:46" ht="315" customHeight="1" x14ac:dyDescent="0.25">
      <c r="A450" s="255"/>
      <c r="B450" s="258"/>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t="s">
        <v>328</v>
      </c>
      <c r="AD450" s="60" t="s">
        <v>68</v>
      </c>
      <c r="AE450" s="60" t="s">
        <v>329</v>
      </c>
      <c r="AF450" s="60" t="s">
        <v>277</v>
      </c>
      <c r="AG450" s="60" t="s">
        <v>74</v>
      </c>
      <c r="AH450" s="60" t="s">
        <v>74</v>
      </c>
      <c r="AI450" s="246"/>
      <c r="AJ450" s="246"/>
      <c r="AK450" s="246"/>
      <c r="AL450" s="246"/>
      <c r="AM450" s="246"/>
      <c r="AN450" s="246"/>
      <c r="AO450" s="246">
        <v>0</v>
      </c>
      <c r="AP450" s="246">
        <v>8080168140</v>
      </c>
      <c r="AQ450" s="246"/>
      <c r="AR450" s="246"/>
      <c r="AS450" s="246"/>
      <c r="AT450" s="246"/>
    </row>
    <row r="451" spans="1:46" ht="315" customHeight="1" x14ac:dyDescent="0.25">
      <c r="A451" s="255"/>
      <c r="B451" s="258"/>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t="s">
        <v>333</v>
      </c>
      <c r="AD451" s="60" t="s">
        <v>68</v>
      </c>
      <c r="AE451" s="60" t="s">
        <v>334</v>
      </c>
      <c r="AF451" s="60" t="s">
        <v>277</v>
      </c>
      <c r="AG451" s="60" t="s">
        <v>74</v>
      </c>
      <c r="AH451" s="60" t="s">
        <v>74</v>
      </c>
      <c r="AI451" s="246"/>
      <c r="AJ451" s="246"/>
      <c r="AK451" s="246"/>
      <c r="AL451" s="246"/>
      <c r="AM451" s="246"/>
      <c r="AN451" s="246"/>
      <c r="AO451" s="246">
        <v>0</v>
      </c>
      <c r="AP451" s="246">
        <v>8080168140</v>
      </c>
      <c r="AQ451" s="246"/>
      <c r="AR451" s="246"/>
      <c r="AS451" s="246"/>
      <c r="AT451" s="246"/>
    </row>
    <row r="452" spans="1:46" ht="382.5" x14ac:dyDescent="0.25">
      <c r="A452" s="256"/>
      <c r="B452" s="259"/>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14" t="s">
        <v>803</v>
      </c>
      <c r="AD452" s="60" t="s">
        <v>68</v>
      </c>
      <c r="AE452" s="60" t="s">
        <v>529</v>
      </c>
      <c r="AF452" s="60" t="s">
        <v>277</v>
      </c>
      <c r="AG452" s="60" t="s">
        <v>74</v>
      </c>
      <c r="AH452" s="60" t="s">
        <v>74</v>
      </c>
      <c r="AI452" s="247"/>
      <c r="AJ452" s="247"/>
      <c r="AK452" s="247"/>
      <c r="AL452" s="247"/>
      <c r="AM452" s="247"/>
      <c r="AN452" s="247"/>
      <c r="AO452" s="247">
        <v>0</v>
      </c>
      <c r="AP452" s="247">
        <v>8080168140</v>
      </c>
      <c r="AQ452" s="247"/>
      <c r="AR452" s="247"/>
      <c r="AS452" s="247"/>
      <c r="AT452" s="247"/>
    </row>
    <row r="453" spans="1:46" ht="409.5" x14ac:dyDescent="0.25">
      <c r="A453" s="253" t="s">
        <v>804</v>
      </c>
      <c r="B453" s="249" t="s">
        <v>805</v>
      </c>
      <c r="C453" s="60" t="s">
        <v>282</v>
      </c>
      <c r="D453" s="60" t="s">
        <v>68</v>
      </c>
      <c r="E453" s="60" t="s">
        <v>284</v>
      </c>
      <c r="F453" s="60"/>
      <c r="G453" s="60"/>
      <c r="H453" s="60"/>
      <c r="I453" s="60"/>
      <c r="J453" s="60"/>
      <c r="K453" s="60"/>
      <c r="L453" s="60"/>
      <c r="M453" s="60"/>
      <c r="N453" s="60"/>
      <c r="O453" s="60"/>
      <c r="P453" s="60"/>
      <c r="Q453" s="60"/>
      <c r="R453" s="60"/>
      <c r="S453" s="60"/>
      <c r="T453" s="60"/>
      <c r="U453" s="60"/>
      <c r="V453" s="60"/>
      <c r="W453" s="14" t="s">
        <v>800</v>
      </c>
      <c r="X453" s="60" t="s">
        <v>806</v>
      </c>
      <c r="Y453" s="60" t="s">
        <v>288</v>
      </c>
      <c r="Z453" s="60" t="s">
        <v>291</v>
      </c>
      <c r="AA453" s="60" t="s">
        <v>68</v>
      </c>
      <c r="AB453" s="60" t="s">
        <v>69</v>
      </c>
      <c r="AC453" s="14" t="s">
        <v>807</v>
      </c>
      <c r="AD453" s="60" t="s">
        <v>68</v>
      </c>
      <c r="AE453" s="60" t="s">
        <v>232</v>
      </c>
      <c r="AF453" s="249" t="s">
        <v>277</v>
      </c>
      <c r="AG453" s="249" t="s">
        <v>74</v>
      </c>
      <c r="AH453" s="249" t="s">
        <v>74</v>
      </c>
      <c r="AI453" s="244">
        <v>198860360</v>
      </c>
      <c r="AJ453" s="244">
        <v>198149463</v>
      </c>
      <c r="AK453" s="245">
        <v>247316456</v>
      </c>
      <c r="AL453" s="244">
        <v>245633300</v>
      </c>
      <c r="AM453" s="244">
        <v>245633300</v>
      </c>
      <c r="AN453" s="245"/>
      <c r="AO453" s="244">
        <v>198860360</v>
      </c>
      <c r="AP453" s="244">
        <v>198149463</v>
      </c>
      <c r="AQ453" s="245">
        <v>247316456</v>
      </c>
      <c r="AR453" s="245">
        <v>245633300</v>
      </c>
      <c r="AS453" s="245">
        <v>245633300</v>
      </c>
      <c r="AT453" s="245"/>
    </row>
    <row r="454" spans="1:46" ht="348.75" x14ac:dyDescent="0.25">
      <c r="A454" s="253" t="s">
        <v>804</v>
      </c>
      <c r="B454" s="249" t="s">
        <v>805</v>
      </c>
      <c r="C454" s="60" t="s">
        <v>293</v>
      </c>
      <c r="D454" s="60" t="s">
        <v>68</v>
      </c>
      <c r="E454" s="60" t="s">
        <v>275</v>
      </c>
      <c r="F454" s="60"/>
      <c r="G454" s="60"/>
      <c r="H454" s="60"/>
      <c r="I454" s="60"/>
      <c r="J454" s="60"/>
      <c r="K454" s="60"/>
      <c r="L454" s="60"/>
      <c r="M454" s="60"/>
      <c r="N454" s="60"/>
      <c r="O454" s="60"/>
      <c r="P454" s="60"/>
      <c r="Q454" s="60"/>
      <c r="R454" s="60"/>
      <c r="S454" s="60"/>
      <c r="T454" s="60"/>
      <c r="U454" s="60"/>
      <c r="V454" s="60"/>
      <c r="W454" s="60" t="s">
        <v>273</v>
      </c>
      <c r="X454" s="60" t="s">
        <v>808</v>
      </c>
      <c r="Y454" s="60" t="s">
        <v>275</v>
      </c>
      <c r="Z454" s="60"/>
      <c r="AA454" s="60"/>
      <c r="AB454" s="60"/>
      <c r="AC454" s="14" t="s">
        <v>809</v>
      </c>
      <c r="AD454" s="60" t="s">
        <v>68</v>
      </c>
      <c r="AE454" s="60" t="s">
        <v>810</v>
      </c>
      <c r="AF454" s="249" t="s">
        <v>277</v>
      </c>
      <c r="AG454" s="249" t="s">
        <v>74</v>
      </c>
      <c r="AH454" s="249" t="s">
        <v>74</v>
      </c>
      <c r="AI454" s="244">
        <v>0</v>
      </c>
      <c r="AJ454" s="244">
        <v>198149463</v>
      </c>
      <c r="AK454" s="246"/>
      <c r="AL454" s="244">
        <v>245633300</v>
      </c>
      <c r="AM454" s="244">
        <v>245633300</v>
      </c>
      <c r="AN454" s="246"/>
      <c r="AO454" s="244">
        <v>0</v>
      </c>
      <c r="AP454" s="244">
        <v>198149463</v>
      </c>
      <c r="AQ454" s="246"/>
      <c r="AR454" s="246"/>
      <c r="AS454" s="246"/>
      <c r="AT454" s="246"/>
    </row>
    <row r="455" spans="1:46" ht="123.75" x14ac:dyDescent="0.25">
      <c r="A455" s="253" t="s">
        <v>804</v>
      </c>
      <c r="B455" s="249" t="s">
        <v>805</v>
      </c>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t="s">
        <v>318</v>
      </c>
      <c r="AD455" s="60" t="s">
        <v>68</v>
      </c>
      <c r="AE455" s="60" t="s">
        <v>319</v>
      </c>
      <c r="AF455" s="249" t="s">
        <v>277</v>
      </c>
      <c r="AG455" s="249" t="s">
        <v>74</v>
      </c>
      <c r="AH455" s="249" t="s">
        <v>74</v>
      </c>
      <c r="AI455" s="244">
        <v>0</v>
      </c>
      <c r="AJ455" s="244">
        <v>198149463</v>
      </c>
      <c r="AK455" s="246"/>
      <c r="AL455" s="244">
        <v>245633300</v>
      </c>
      <c r="AM455" s="244">
        <v>245633300</v>
      </c>
      <c r="AN455" s="246"/>
      <c r="AO455" s="244">
        <v>0</v>
      </c>
      <c r="AP455" s="244">
        <v>198149463</v>
      </c>
      <c r="AQ455" s="246"/>
      <c r="AR455" s="246"/>
      <c r="AS455" s="246"/>
      <c r="AT455" s="246"/>
    </row>
    <row r="456" spans="1:46" ht="123.75" x14ac:dyDescent="0.25">
      <c r="A456" s="253" t="s">
        <v>804</v>
      </c>
      <c r="B456" s="249" t="s">
        <v>805</v>
      </c>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t="s">
        <v>320</v>
      </c>
      <c r="AD456" s="60" t="s">
        <v>68</v>
      </c>
      <c r="AE456" s="60" t="s">
        <v>321</v>
      </c>
      <c r="AF456" s="249" t="s">
        <v>277</v>
      </c>
      <c r="AG456" s="249" t="s">
        <v>74</v>
      </c>
      <c r="AH456" s="249" t="s">
        <v>74</v>
      </c>
      <c r="AI456" s="244">
        <v>0</v>
      </c>
      <c r="AJ456" s="244">
        <v>198149463</v>
      </c>
      <c r="AK456" s="246"/>
      <c r="AL456" s="244">
        <v>245633300</v>
      </c>
      <c r="AM456" s="244">
        <v>245633300</v>
      </c>
      <c r="AN456" s="246"/>
      <c r="AO456" s="244">
        <v>0</v>
      </c>
      <c r="AP456" s="244">
        <v>198149463</v>
      </c>
      <c r="AQ456" s="246"/>
      <c r="AR456" s="246"/>
      <c r="AS456" s="246"/>
      <c r="AT456" s="246"/>
    </row>
    <row r="457" spans="1:46" ht="112.5" x14ac:dyDescent="0.25">
      <c r="A457" s="253" t="s">
        <v>804</v>
      </c>
      <c r="B457" s="249" t="s">
        <v>805</v>
      </c>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t="s">
        <v>328</v>
      </c>
      <c r="AD457" s="60" t="s">
        <v>68</v>
      </c>
      <c r="AE457" s="60" t="s">
        <v>329</v>
      </c>
      <c r="AF457" s="249" t="s">
        <v>277</v>
      </c>
      <c r="AG457" s="249" t="s">
        <v>74</v>
      </c>
      <c r="AH457" s="249" t="s">
        <v>74</v>
      </c>
      <c r="AI457" s="244">
        <v>0</v>
      </c>
      <c r="AJ457" s="244">
        <v>198149463</v>
      </c>
      <c r="AK457" s="246"/>
      <c r="AL457" s="244">
        <v>245633300</v>
      </c>
      <c r="AM457" s="244">
        <v>245633300</v>
      </c>
      <c r="AN457" s="246"/>
      <c r="AO457" s="244">
        <v>0</v>
      </c>
      <c r="AP457" s="244">
        <v>198149463</v>
      </c>
      <c r="AQ457" s="246"/>
      <c r="AR457" s="246"/>
      <c r="AS457" s="246"/>
      <c r="AT457" s="246"/>
    </row>
    <row r="458" spans="1:46" ht="405" x14ac:dyDescent="0.25">
      <c r="A458" s="253" t="s">
        <v>804</v>
      </c>
      <c r="B458" s="249" t="s">
        <v>805</v>
      </c>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14" t="s">
        <v>811</v>
      </c>
      <c r="AD458" s="60" t="s">
        <v>68</v>
      </c>
      <c r="AE458" s="60" t="s">
        <v>812</v>
      </c>
      <c r="AF458" s="249" t="s">
        <v>277</v>
      </c>
      <c r="AG458" s="249" t="s">
        <v>74</v>
      </c>
      <c r="AH458" s="249" t="s">
        <v>74</v>
      </c>
      <c r="AI458" s="244">
        <v>0</v>
      </c>
      <c r="AJ458" s="244">
        <v>198149463</v>
      </c>
      <c r="AK458" s="246"/>
      <c r="AL458" s="244">
        <v>245633300</v>
      </c>
      <c r="AM458" s="244">
        <v>245633300</v>
      </c>
      <c r="AN458" s="246"/>
      <c r="AO458" s="244">
        <v>0</v>
      </c>
      <c r="AP458" s="244">
        <v>198149463</v>
      </c>
      <c r="AQ458" s="246"/>
      <c r="AR458" s="246"/>
      <c r="AS458" s="246"/>
      <c r="AT458" s="246"/>
    </row>
    <row r="459" spans="1:46" ht="382.5" x14ac:dyDescent="0.25">
      <c r="A459" s="253" t="s">
        <v>804</v>
      </c>
      <c r="B459" s="249" t="s">
        <v>805</v>
      </c>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14" t="s">
        <v>803</v>
      </c>
      <c r="AD459" s="60" t="s">
        <v>68</v>
      </c>
      <c r="AE459" s="60" t="s">
        <v>529</v>
      </c>
      <c r="AF459" s="249" t="s">
        <v>277</v>
      </c>
      <c r="AG459" s="249" t="s">
        <v>74</v>
      </c>
      <c r="AH459" s="249" t="s">
        <v>74</v>
      </c>
      <c r="AI459" s="244">
        <v>0</v>
      </c>
      <c r="AJ459" s="244">
        <v>198149463</v>
      </c>
      <c r="AK459" s="246"/>
      <c r="AL459" s="244">
        <v>245633300</v>
      </c>
      <c r="AM459" s="244">
        <v>245633300</v>
      </c>
      <c r="AN459" s="246"/>
      <c r="AO459" s="244">
        <v>0</v>
      </c>
      <c r="AP459" s="244">
        <v>198149463</v>
      </c>
      <c r="AQ459" s="246"/>
      <c r="AR459" s="246"/>
      <c r="AS459" s="246"/>
      <c r="AT459" s="246"/>
    </row>
    <row r="460" spans="1:46" ht="393.75" x14ac:dyDescent="0.25">
      <c r="A460" s="253" t="s">
        <v>804</v>
      </c>
      <c r="B460" s="249" t="s">
        <v>805</v>
      </c>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14" t="s">
        <v>813</v>
      </c>
      <c r="AD460" s="60" t="s">
        <v>68</v>
      </c>
      <c r="AE460" s="60" t="s">
        <v>814</v>
      </c>
      <c r="AF460" s="249" t="s">
        <v>277</v>
      </c>
      <c r="AG460" s="249" t="s">
        <v>74</v>
      </c>
      <c r="AH460" s="249" t="s">
        <v>74</v>
      </c>
      <c r="AI460" s="244">
        <v>0</v>
      </c>
      <c r="AJ460" s="244">
        <v>198149463</v>
      </c>
      <c r="AK460" s="247"/>
      <c r="AL460" s="244">
        <v>245633300</v>
      </c>
      <c r="AM460" s="244">
        <v>245633300</v>
      </c>
      <c r="AN460" s="247"/>
      <c r="AO460" s="244">
        <v>0</v>
      </c>
      <c r="AP460" s="244">
        <v>198149463</v>
      </c>
      <c r="AQ460" s="247"/>
      <c r="AR460" s="247"/>
      <c r="AS460" s="247"/>
      <c r="AT460" s="247"/>
    </row>
    <row r="461" spans="1:46" ht="303.75" x14ac:dyDescent="0.25">
      <c r="A461" s="248" t="s">
        <v>815</v>
      </c>
      <c r="B461" s="249" t="s">
        <v>816</v>
      </c>
      <c r="C461" s="60" t="s">
        <v>817</v>
      </c>
      <c r="D461" s="60" t="s">
        <v>818</v>
      </c>
      <c r="E461" s="60" t="s">
        <v>819</v>
      </c>
      <c r="F461" s="60"/>
      <c r="G461" s="60"/>
      <c r="H461" s="60"/>
      <c r="I461" s="60"/>
      <c r="J461" s="60"/>
      <c r="K461" s="60"/>
      <c r="L461" s="60"/>
      <c r="M461" s="60"/>
      <c r="N461" s="60"/>
      <c r="O461" s="60"/>
      <c r="P461" s="60"/>
      <c r="Q461" s="60"/>
      <c r="R461" s="60"/>
      <c r="S461" s="60"/>
      <c r="T461" s="60"/>
      <c r="U461" s="60"/>
      <c r="V461" s="60"/>
      <c r="W461" s="14" t="s">
        <v>820</v>
      </c>
      <c r="X461" s="60" t="s">
        <v>821</v>
      </c>
      <c r="Y461" s="60" t="s">
        <v>822</v>
      </c>
      <c r="Z461" s="14" t="s">
        <v>767</v>
      </c>
      <c r="AA461" s="60" t="s">
        <v>68</v>
      </c>
      <c r="AB461" s="60" t="s">
        <v>769</v>
      </c>
      <c r="AC461" s="60" t="s">
        <v>823</v>
      </c>
      <c r="AD461" s="60" t="s">
        <v>68</v>
      </c>
      <c r="AE461" s="60" t="s">
        <v>69</v>
      </c>
      <c r="AF461" s="249" t="s">
        <v>824</v>
      </c>
      <c r="AG461" s="249" t="s">
        <v>74</v>
      </c>
      <c r="AH461" s="249" t="s">
        <v>74</v>
      </c>
      <c r="AI461" s="244">
        <v>86918176.260000005</v>
      </c>
      <c r="AJ461" s="244">
        <v>44159827.18</v>
      </c>
      <c r="AK461" s="245">
        <v>139096759</v>
      </c>
      <c r="AL461" s="244">
        <v>63837300</v>
      </c>
      <c r="AM461" s="244">
        <v>70838200</v>
      </c>
      <c r="AN461" s="245"/>
      <c r="AO461" s="244">
        <v>799000</v>
      </c>
      <c r="AP461" s="244">
        <v>740902.18</v>
      </c>
      <c r="AQ461" s="245">
        <f>139096759-Лист6!D60</f>
        <v>55220759</v>
      </c>
      <c r="AR461" s="245">
        <f>63837300-Лист6!E60</f>
        <v>829300</v>
      </c>
      <c r="AS461" s="245">
        <f>70838200-Лист6!F60</f>
        <v>829300</v>
      </c>
      <c r="AT461" s="245"/>
    </row>
    <row r="462" spans="1:46" ht="146.25" x14ac:dyDescent="0.25">
      <c r="A462" s="248" t="s">
        <v>815</v>
      </c>
      <c r="B462" s="249" t="s">
        <v>816</v>
      </c>
      <c r="C462" s="60" t="s">
        <v>64</v>
      </c>
      <c r="D462" s="60" t="s">
        <v>776</v>
      </c>
      <c r="E462" s="60" t="s">
        <v>66</v>
      </c>
      <c r="F462" s="60"/>
      <c r="G462" s="60"/>
      <c r="H462" s="60"/>
      <c r="I462" s="60"/>
      <c r="J462" s="60"/>
      <c r="K462" s="60"/>
      <c r="L462" s="60"/>
      <c r="M462" s="60"/>
      <c r="N462" s="60"/>
      <c r="O462" s="60"/>
      <c r="P462" s="60"/>
      <c r="Q462" s="60"/>
      <c r="R462" s="60"/>
      <c r="S462" s="60"/>
      <c r="T462" s="60"/>
      <c r="U462" s="60"/>
      <c r="V462" s="60"/>
      <c r="W462" s="60"/>
      <c r="X462" s="60"/>
      <c r="Y462" s="60"/>
      <c r="Z462" s="60" t="s">
        <v>295</v>
      </c>
      <c r="AA462" s="60" t="s">
        <v>68</v>
      </c>
      <c r="AB462" s="60" t="s">
        <v>69</v>
      </c>
      <c r="AC462" s="60"/>
      <c r="AD462" s="60"/>
      <c r="AE462" s="60"/>
      <c r="AF462" s="249" t="s">
        <v>824</v>
      </c>
      <c r="AG462" s="249" t="s">
        <v>74</v>
      </c>
      <c r="AH462" s="249" t="s">
        <v>74</v>
      </c>
      <c r="AI462" s="244">
        <v>0</v>
      </c>
      <c r="AJ462" s="244">
        <v>44159827.18</v>
      </c>
      <c r="AK462" s="247"/>
      <c r="AL462" s="244">
        <v>63837300</v>
      </c>
      <c r="AM462" s="244">
        <v>70838200</v>
      </c>
      <c r="AN462" s="247"/>
      <c r="AO462" s="244">
        <v>0</v>
      </c>
      <c r="AP462" s="244">
        <v>740902.18</v>
      </c>
      <c r="AQ462" s="247"/>
      <c r="AR462" s="247"/>
      <c r="AS462" s="247"/>
      <c r="AT462" s="247"/>
    </row>
    <row r="463" spans="1:46" ht="303.75" x14ac:dyDescent="0.25">
      <c r="A463" s="253" t="s">
        <v>825</v>
      </c>
      <c r="B463" s="249" t="s">
        <v>826</v>
      </c>
      <c r="C463" s="60" t="s">
        <v>1029</v>
      </c>
      <c r="D463" s="60" t="s">
        <v>68</v>
      </c>
      <c r="E463" s="60" t="s">
        <v>96</v>
      </c>
      <c r="F463" s="60"/>
      <c r="G463" s="60"/>
      <c r="H463" s="60"/>
      <c r="I463" s="60"/>
      <c r="J463" s="60" t="s">
        <v>216</v>
      </c>
      <c r="K463" s="60" t="s">
        <v>68</v>
      </c>
      <c r="L463" s="60" t="s">
        <v>217</v>
      </c>
      <c r="M463" s="60"/>
      <c r="N463" s="60"/>
      <c r="O463" s="60"/>
      <c r="P463" s="60"/>
      <c r="Q463" s="60"/>
      <c r="R463" s="60"/>
      <c r="S463" s="60"/>
      <c r="T463" s="60"/>
      <c r="U463" s="60"/>
      <c r="V463" s="60"/>
      <c r="W463" s="14" t="s">
        <v>820</v>
      </c>
      <c r="X463" s="60" t="s">
        <v>827</v>
      </c>
      <c r="Y463" s="60" t="s">
        <v>822</v>
      </c>
      <c r="Z463" s="14" t="s">
        <v>767</v>
      </c>
      <c r="AA463" s="60" t="s">
        <v>79</v>
      </c>
      <c r="AB463" s="60" t="s">
        <v>769</v>
      </c>
      <c r="AC463" s="60" t="s">
        <v>148</v>
      </c>
      <c r="AD463" s="60" t="s">
        <v>68</v>
      </c>
      <c r="AE463" s="60" t="s">
        <v>115</v>
      </c>
      <c r="AF463" s="249" t="s">
        <v>828</v>
      </c>
      <c r="AG463" s="249" t="s">
        <v>74</v>
      </c>
      <c r="AH463" s="249" t="s">
        <v>74</v>
      </c>
      <c r="AI463" s="244">
        <v>574443723</v>
      </c>
      <c r="AJ463" s="244">
        <v>558861209.40999997</v>
      </c>
      <c r="AK463" s="245">
        <v>645253427</v>
      </c>
      <c r="AL463" s="244">
        <v>638748300</v>
      </c>
      <c r="AM463" s="244">
        <v>639080000</v>
      </c>
      <c r="AN463" s="245"/>
      <c r="AO463" s="244">
        <v>566134089.5</v>
      </c>
      <c r="AP463" s="244">
        <v>553026159.11000001</v>
      </c>
      <c r="AQ463" s="245">
        <f>645253427-Лист6!D57-Лист6!D61</f>
        <v>640707127</v>
      </c>
      <c r="AR463" s="245">
        <f>638748300-Лист6!E57-Лист6!E61</f>
        <v>638270000</v>
      </c>
      <c r="AS463" s="245">
        <f>639080000-Лист6!F61</f>
        <v>638601700</v>
      </c>
      <c r="AT463" s="245"/>
    </row>
    <row r="464" spans="1:46" ht="202.5" x14ac:dyDescent="0.25">
      <c r="A464" s="253" t="s">
        <v>825</v>
      </c>
      <c r="B464" s="249" t="s">
        <v>826</v>
      </c>
      <c r="C464" s="60" t="s">
        <v>829</v>
      </c>
      <c r="D464" s="60" t="s">
        <v>830</v>
      </c>
      <c r="E464" s="60" t="s">
        <v>831</v>
      </c>
      <c r="F464" s="60"/>
      <c r="G464" s="60"/>
      <c r="H464" s="60"/>
      <c r="I464" s="60"/>
      <c r="J464" s="60"/>
      <c r="K464" s="60"/>
      <c r="L464" s="60"/>
      <c r="M464" s="60"/>
      <c r="N464" s="60"/>
      <c r="O464" s="60"/>
      <c r="P464" s="60"/>
      <c r="Q464" s="60"/>
      <c r="R464" s="60"/>
      <c r="S464" s="60"/>
      <c r="T464" s="60"/>
      <c r="U464" s="60"/>
      <c r="V464" s="60"/>
      <c r="W464" s="14" t="s">
        <v>832</v>
      </c>
      <c r="X464" s="60" t="s">
        <v>68</v>
      </c>
      <c r="Y464" s="60" t="s">
        <v>833</v>
      </c>
      <c r="Z464" s="60" t="s">
        <v>207</v>
      </c>
      <c r="AA464" s="60" t="s">
        <v>68</v>
      </c>
      <c r="AB464" s="60" t="s">
        <v>69</v>
      </c>
      <c r="AC464" s="14" t="s">
        <v>834</v>
      </c>
      <c r="AD464" s="60" t="s">
        <v>68</v>
      </c>
      <c r="AE464" s="60" t="s">
        <v>790</v>
      </c>
      <c r="AF464" s="249" t="s">
        <v>828</v>
      </c>
      <c r="AG464" s="249" t="s">
        <v>74</v>
      </c>
      <c r="AH464" s="249" t="s">
        <v>74</v>
      </c>
      <c r="AI464" s="244">
        <v>0</v>
      </c>
      <c r="AJ464" s="244">
        <v>558861209.40999997</v>
      </c>
      <c r="AK464" s="246"/>
      <c r="AL464" s="244">
        <v>638748300</v>
      </c>
      <c r="AM464" s="244">
        <v>639080000</v>
      </c>
      <c r="AN464" s="246"/>
      <c r="AO464" s="244">
        <v>0</v>
      </c>
      <c r="AP464" s="244">
        <v>553026159.11000001</v>
      </c>
      <c r="AQ464" s="246"/>
      <c r="AR464" s="246"/>
      <c r="AS464" s="246"/>
      <c r="AT464" s="246"/>
    </row>
    <row r="465" spans="1:46" ht="409.5" x14ac:dyDescent="0.25">
      <c r="A465" s="253" t="s">
        <v>825</v>
      </c>
      <c r="B465" s="249" t="s">
        <v>826</v>
      </c>
      <c r="C465" s="60" t="s">
        <v>817</v>
      </c>
      <c r="D465" s="60" t="s">
        <v>835</v>
      </c>
      <c r="E465" s="60" t="s">
        <v>819</v>
      </c>
      <c r="F465" s="60"/>
      <c r="G465" s="60"/>
      <c r="H465" s="60"/>
      <c r="I465" s="60"/>
      <c r="J465" s="60"/>
      <c r="K465" s="60"/>
      <c r="L465" s="60"/>
      <c r="M465" s="60"/>
      <c r="N465" s="60"/>
      <c r="O465" s="60"/>
      <c r="P465" s="60"/>
      <c r="Q465" s="60"/>
      <c r="R465" s="60"/>
      <c r="S465" s="60"/>
      <c r="T465" s="60"/>
      <c r="U465" s="60"/>
      <c r="V465" s="60"/>
      <c r="W465" s="14" t="s">
        <v>836</v>
      </c>
      <c r="X465" s="60" t="s">
        <v>837</v>
      </c>
      <c r="Y465" s="60" t="s">
        <v>838</v>
      </c>
      <c r="Z465" s="60" t="s">
        <v>291</v>
      </c>
      <c r="AA465" s="60" t="s">
        <v>68</v>
      </c>
      <c r="AB465" s="60" t="s">
        <v>69</v>
      </c>
      <c r="AC465" s="14" t="s">
        <v>839</v>
      </c>
      <c r="AD465" s="60" t="s">
        <v>68</v>
      </c>
      <c r="AE465" s="60" t="s">
        <v>840</v>
      </c>
      <c r="AF465" s="249" t="s">
        <v>828</v>
      </c>
      <c r="AG465" s="249" t="s">
        <v>74</v>
      </c>
      <c r="AH465" s="249" t="s">
        <v>74</v>
      </c>
      <c r="AI465" s="244">
        <v>0</v>
      </c>
      <c r="AJ465" s="244">
        <v>558861209.40999997</v>
      </c>
      <c r="AK465" s="246"/>
      <c r="AL465" s="244">
        <v>638748300</v>
      </c>
      <c r="AM465" s="244">
        <v>639080000</v>
      </c>
      <c r="AN465" s="246"/>
      <c r="AO465" s="244">
        <v>0</v>
      </c>
      <c r="AP465" s="244">
        <v>553026159.11000001</v>
      </c>
      <c r="AQ465" s="246"/>
      <c r="AR465" s="246"/>
      <c r="AS465" s="246"/>
      <c r="AT465" s="246"/>
    </row>
    <row r="466" spans="1:46" ht="315" x14ac:dyDescent="0.25">
      <c r="A466" s="253" t="s">
        <v>825</v>
      </c>
      <c r="B466" s="249" t="s">
        <v>826</v>
      </c>
      <c r="C466" s="60" t="s">
        <v>447</v>
      </c>
      <c r="D466" s="60" t="s">
        <v>631</v>
      </c>
      <c r="E466" s="60" t="s">
        <v>449</v>
      </c>
      <c r="F466" s="60"/>
      <c r="G466" s="60"/>
      <c r="H466" s="60"/>
      <c r="I466" s="60"/>
      <c r="J466" s="60"/>
      <c r="K466" s="60"/>
      <c r="L466" s="60"/>
      <c r="M466" s="60"/>
      <c r="N466" s="60"/>
      <c r="O466" s="60"/>
      <c r="P466" s="60"/>
      <c r="Q466" s="60"/>
      <c r="R466" s="60"/>
      <c r="S466" s="60"/>
      <c r="T466" s="60"/>
      <c r="U466" s="60"/>
      <c r="V466" s="60"/>
      <c r="W466" s="14" t="s">
        <v>841</v>
      </c>
      <c r="X466" s="60" t="s">
        <v>835</v>
      </c>
      <c r="Y466" s="60" t="s">
        <v>842</v>
      </c>
      <c r="Z466" s="60" t="s">
        <v>295</v>
      </c>
      <c r="AA466" s="60" t="s">
        <v>68</v>
      </c>
      <c r="AB466" s="60" t="s">
        <v>69</v>
      </c>
      <c r="AC466" s="14" t="s">
        <v>843</v>
      </c>
      <c r="AD466" s="60" t="s">
        <v>165</v>
      </c>
      <c r="AE466" s="60" t="s">
        <v>844</v>
      </c>
      <c r="AF466" s="249" t="s">
        <v>828</v>
      </c>
      <c r="AG466" s="249" t="s">
        <v>74</v>
      </c>
      <c r="AH466" s="249" t="s">
        <v>74</v>
      </c>
      <c r="AI466" s="244">
        <v>0</v>
      </c>
      <c r="AJ466" s="244">
        <v>558861209.40999997</v>
      </c>
      <c r="AK466" s="246"/>
      <c r="AL466" s="244">
        <v>638748300</v>
      </c>
      <c r="AM466" s="244">
        <v>639080000</v>
      </c>
      <c r="AN466" s="246"/>
      <c r="AO466" s="244">
        <v>0</v>
      </c>
      <c r="AP466" s="244">
        <v>553026159.11000001</v>
      </c>
      <c r="AQ466" s="246"/>
      <c r="AR466" s="246"/>
      <c r="AS466" s="246"/>
      <c r="AT466" s="246"/>
    </row>
    <row r="467" spans="1:46" ht="247.5" x14ac:dyDescent="0.25">
      <c r="A467" s="253" t="s">
        <v>825</v>
      </c>
      <c r="B467" s="249" t="s">
        <v>826</v>
      </c>
      <c r="C467" s="60" t="s">
        <v>293</v>
      </c>
      <c r="D467" s="60" t="s">
        <v>845</v>
      </c>
      <c r="E467" s="60" t="s">
        <v>275</v>
      </c>
      <c r="F467" s="60"/>
      <c r="G467" s="60"/>
      <c r="H467" s="60"/>
      <c r="I467" s="60"/>
      <c r="J467" s="60"/>
      <c r="K467" s="60"/>
      <c r="L467" s="60"/>
      <c r="M467" s="60"/>
      <c r="N467" s="60"/>
      <c r="O467" s="60"/>
      <c r="P467" s="60"/>
      <c r="Q467" s="60"/>
      <c r="R467" s="60"/>
      <c r="S467" s="60"/>
      <c r="T467" s="60"/>
      <c r="U467" s="60"/>
      <c r="V467" s="60"/>
      <c r="W467" s="60" t="s">
        <v>273</v>
      </c>
      <c r="X467" s="60" t="s">
        <v>393</v>
      </c>
      <c r="Y467" s="60" t="s">
        <v>275</v>
      </c>
      <c r="Z467" s="14" t="s">
        <v>846</v>
      </c>
      <c r="AA467" s="60" t="s">
        <v>68</v>
      </c>
      <c r="AB467" s="60" t="s">
        <v>847</v>
      </c>
      <c r="AC467" s="60" t="s">
        <v>848</v>
      </c>
      <c r="AD467" s="60" t="s">
        <v>68</v>
      </c>
      <c r="AE467" s="60" t="s">
        <v>849</v>
      </c>
      <c r="AF467" s="249" t="s">
        <v>828</v>
      </c>
      <c r="AG467" s="249" t="s">
        <v>74</v>
      </c>
      <c r="AH467" s="249" t="s">
        <v>74</v>
      </c>
      <c r="AI467" s="244">
        <v>0</v>
      </c>
      <c r="AJ467" s="244">
        <v>558861209.40999997</v>
      </c>
      <c r="AK467" s="246"/>
      <c r="AL467" s="244">
        <v>638748300</v>
      </c>
      <c r="AM467" s="244">
        <v>639080000</v>
      </c>
      <c r="AN467" s="246"/>
      <c r="AO467" s="244">
        <v>0</v>
      </c>
      <c r="AP467" s="244">
        <v>553026159.11000001</v>
      </c>
      <c r="AQ467" s="246"/>
      <c r="AR467" s="246"/>
      <c r="AS467" s="246"/>
      <c r="AT467" s="246"/>
    </row>
    <row r="468" spans="1:46" ht="225" x14ac:dyDescent="0.25">
      <c r="A468" s="253" t="s">
        <v>825</v>
      </c>
      <c r="B468" s="249" t="s">
        <v>826</v>
      </c>
      <c r="C468" s="60" t="s">
        <v>64</v>
      </c>
      <c r="D468" s="60" t="s">
        <v>776</v>
      </c>
      <c r="E468" s="60" t="s">
        <v>66</v>
      </c>
      <c r="F468" s="60"/>
      <c r="G468" s="60"/>
      <c r="H468" s="60"/>
      <c r="I468" s="60"/>
      <c r="J468" s="60"/>
      <c r="K468" s="60"/>
      <c r="L468" s="60"/>
      <c r="M468" s="60"/>
      <c r="N468" s="60"/>
      <c r="O468" s="60"/>
      <c r="P468" s="60"/>
      <c r="Q468" s="60"/>
      <c r="R468" s="60"/>
      <c r="S468" s="60"/>
      <c r="T468" s="60"/>
      <c r="U468" s="60"/>
      <c r="V468" s="60"/>
      <c r="W468" s="60"/>
      <c r="X468" s="60"/>
      <c r="Y468" s="60"/>
      <c r="Z468" s="14" t="s">
        <v>850</v>
      </c>
      <c r="AA468" s="60" t="s">
        <v>68</v>
      </c>
      <c r="AB468" s="60" t="s">
        <v>851</v>
      </c>
      <c r="AC468" s="60" t="s">
        <v>852</v>
      </c>
      <c r="AD468" s="60" t="s">
        <v>68</v>
      </c>
      <c r="AE468" s="60" t="s">
        <v>853</v>
      </c>
      <c r="AF468" s="249" t="s">
        <v>828</v>
      </c>
      <c r="AG468" s="249" t="s">
        <v>74</v>
      </c>
      <c r="AH468" s="249" t="s">
        <v>74</v>
      </c>
      <c r="AI468" s="244">
        <v>0</v>
      </c>
      <c r="AJ468" s="244">
        <v>558861209.40999997</v>
      </c>
      <c r="AK468" s="246"/>
      <c r="AL468" s="244">
        <v>638748300</v>
      </c>
      <c r="AM468" s="244">
        <v>639080000</v>
      </c>
      <c r="AN468" s="246"/>
      <c r="AO468" s="244">
        <v>0</v>
      </c>
      <c r="AP468" s="244">
        <v>553026159.11000001</v>
      </c>
      <c r="AQ468" s="246"/>
      <c r="AR468" s="246"/>
      <c r="AS468" s="246"/>
      <c r="AT468" s="246"/>
    </row>
    <row r="469" spans="1:46" ht="157.5" x14ac:dyDescent="0.25">
      <c r="A469" s="253" t="s">
        <v>825</v>
      </c>
      <c r="B469" s="249" t="s">
        <v>826</v>
      </c>
      <c r="C469" s="60" t="s">
        <v>121</v>
      </c>
      <c r="D469" s="60" t="s">
        <v>68</v>
      </c>
      <c r="E469" s="60" t="s">
        <v>122</v>
      </c>
      <c r="F469" s="60"/>
      <c r="G469" s="60"/>
      <c r="H469" s="60"/>
      <c r="I469" s="60"/>
      <c r="J469" s="60"/>
      <c r="K469" s="60"/>
      <c r="L469" s="60"/>
      <c r="M469" s="60"/>
      <c r="N469" s="60"/>
      <c r="O469" s="60"/>
      <c r="P469" s="60"/>
      <c r="Q469" s="60"/>
      <c r="R469" s="60"/>
      <c r="S469" s="60"/>
      <c r="T469" s="60"/>
      <c r="U469" s="60"/>
      <c r="V469" s="60"/>
      <c r="W469" s="60"/>
      <c r="X469" s="60"/>
      <c r="Y469" s="60"/>
      <c r="Z469" s="60" t="s">
        <v>308</v>
      </c>
      <c r="AA469" s="60" t="s">
        <v>854</v>
      </c>
      <c r="AB469" s="60" t="s">
        <v>310</v>
      </c>
      <c r="AC469" s="60" t="s">
        <v>131</v>
      </c>
      <c r="AD469" s="60" t="s">
        <v>68</v>
      </c>
      <c r="AE469" s="60" t="s">
        <v>132</v>
      </c>
      <c r="AF469" s="249" t="s">
        <v>828</v>
      </c>
      <c r="AG469" s="249" t="s">
        <v>74</v>
      </c>
      <c r="AH469" s="249" t="s">
        <v>74</v>
      </c>
      <c r="AI469" s="244">
        <v>0</v>
      </c>
      <c r="AJ469" s="244">
        <v>558861209.40999997</v>
      </c>
      <c r="AK469" s="246"/>
      <c r="AL469" s="244">
        <v>638748300</v>
      </c>
      <c r="AM469" s="244">
        <v>639080000</v>
      </c>
      <c r="AN469" s="246"/>
      <c r="AO469" s="244">
        <v>0</v>
      </c>
      <c r="AP469" s="244">
        <v>553026159.11000001</v>
      </c>
      <c r="AQ469" s="246"/>
      <c r="AR469" s="246"/>
      <c r="AS469" s="246"/>
      <c r="AT469" s="246"/>
    </row>
    <row r="470" spans="1:46" ht="247.5" x14ac:dyDescent="0.25">
      <c r="A470" s="253" t="s">
        <v>825</v>
      </c>
      <c r="B470" s="249" t="s">
        <v>826</v>
      </c>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14" t="s">
        <v>855</v>
      </c>
      <c r="AA470" s="60" t="s">
        <v>68</v>
      </c>
      <c r="AB470" s="60" t="s">
        <v>856</v>
      </c>
      <c r="AC470" s="60" t="s">
        <v>226</v>
      </c>
      <c r="AD470" s="60" t="s">
        <v>68</v>
      </c>
      <c r="AE470" s="60" t="s">
        <v>132</v>
      </c>
      <c r="AF470" s="249" t="s">
        <v>828</v>
      </c>
      <c r="AG470" s="249" t="s">
        <v>74</v>
      </c>
      <c r="AH470" s="249" t="s">
        <v>74</v>
      </c>
      <c r="AI470" s="244">
        <v>0</v>
      </c>
      <c r="AJ470" s="244">
        <v>558861209.40999997</v>
      </c>
      <c r="AK470" s="246"/>
      <c r="AL470" s="244">
        <v>638748300</v>
      </c>
      <c r="AM470" s="244">
        <v>639080000</v>
      </c>
      <c r="AN470" s="246"/>
      <c r="AO470" s="244">
        <v>0</v>
      </c>
      <c r="AP470" s="244">
        <v>553026159.11000001</v>
      </c>
      <c r="AQ470" s="246"/>
      <c r="AR470" s="246"/>
      <c r="AS470" s="246"/>
      <c r="AT470" s="246"/>
    </row>
    <row r="471" spans="1:46" ht="270" x14ac:dyDescent="0.25">
      <c r="A471" s="253" t="s">
        <v>825</v>
      </c>
      <c r="B471" s="249" t="s">
        <v>826</v>
      </c>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14" t="s">
        <v>857</v>
      </c>
      <c r="AA471" s="60" t="s">
        <v>68</v>
      </c>
      <c r="AB471" s="60" t="s">
        <v>858</v>
      </c>
      <c r="AC471" s="60" t="s">
        <v>328</v>
      </c>
      <c r="AD471" s="60" t="s">
        <v>68</v>
      </c>
      <c r="AE471" s="60" t="s">
        <v>329</v>
      </c>
      <c r="AF471" s="249" t="s">
        <v>828</v>
      </c>
      <c r="AG471" s="249" t="s">
        <v>74</v>
      </c>
      <c r="AH471" s="249" t="s">
        <v>74</v>
      </c>
      <c r="AI471" s="244">
        <v>0</v>
      </c>
      <c r="AJ471" s="244">
        <v>558861209.40999997</v>
      </c>
      <c r="AK471" s="246"/>
      <c r="AL471" s="244">
        <v>638748300</v>
      </c>
      <c r="AM471" s="244">
        <v>639080000</v>
      </c>
      <c r="AN471" s="246"/>
      <c r="AO471" s="244">
        <v>0</v>
      </c>
      <c r="AP471" s="244">
        <v>553026159.11000001</v>
      </c>
      <c r="AQ471" s="246"/>
      <c r="AR471" s="246"/>
      <c r="AS471" s="246"/>
      <c r="AT471" s="246"/>
    </row>
    <row r="472" spans="1:46" ht="157.5" x14ac:dyDescent="0.25">
      <c r="A472" s="253" t="s">
        <v>825</v>
      </c>
      <c r="B472" s="249" t="s">
        <v>826</v>
      </c>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t="s">
        <v>823</v>
      </c>
      <c r="AD472" s="60" t="s">
        <v>465</v>
      </c>
      <c r="AE472" s="60" t="s">
        <v>69</v>
      </c>
      <c r="AF472" s="249" t="s">
        <v>828</v>
      </c>
      <c r="AG472" s="249" t="s">
        <v>74</v>
      </c>
      <c r="AH472" s="249" t="s">
        <v>74</v>
      </c>
      <c r="AI472" s="244">
        <v>0</v>
      </c>
      <c r="AJ472" s="244">
        <v>558861209.40999997</v>
      </c>
      <c r="AK472" s="246"/>
      <c r="AL472" s="244">
        <v>638748300</v>
      </c>
      <c r="AM472" s="244">
        <v>639080000</v>
      </c>
      <c r="AN472" s="246"/>
      <c r="AO472" s="244">
        <v>0</v>
      </c>
      <c r="AP472" s="244">
        <v>553026159.11000001</v>
      </c>
      <c r="AQ472" s="246"/>
      <c r="AR472" s="246"/>
      <c r="AS472" s="246"/>
      <c r="AT472" s="246"/>
    </row>
    <row r="473" spans="1:46" ht="168.75" x14ac:dyDescent="0.25">
      <c r="A473" s="253" t="s">
        <v>825</v>
      </c>
      <c r="B473" s="249" t="s">
        <v>826</v>
      </c>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t="s">
        <v>333</v>
      </c>
      <c r="AD473" s="60" t="s">
        <v>68</v>
      </c>
      <c r="AE473" s="60" t="s">
        <v>334</v>
      </c>
      <c r="AF473" s="249" t="s">
        <v>828</v>
      </c>
      <c r="AG473" s="249" t="s">
        <v>74</v>
      </c>
      <c r="AH473" s="249" t="s">
        <v>74</v>
      </c>
      <c r="AI473" s="244">
        <v>0</v>
      </c>
      <c r="AJ473" s="244">
        <v>558861209.40999997</v>
      </c>
      <c r="AK473" s="246"/>
      <c r="AL473" s="244">
        <v>638748300</v>
      </c>
      <c r="AM473" s="244">
        <v>639080000</v>
      </c>
      <c r="AN473" s="246"/>
      <c r="AO473" s="244">
        <v>0</v>
      </c>
      <c r="AP473" s="244">
        <v>553026159.11000001</v>
      </c>
      <c r="AQ473" s="246"/>
      <c r="AR473" s="246"/>
      <c r="AS473" s="246"/>
      <c r="AT473" s="246"/>
    </row>
    <row r="474" spans="1:46" ht="382.5" x14ac:dyDescent="0.25">
      <c r="A474" s="253" t="s">
        <v>825</v>
      </c>
      <c r="B474" s="249" t="s">
        <v>826</v>
      </c>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14" t="s">
        <v>803</v>
      </c>
      <c r="AD474" s="60" t="s">
        <v>68</v>
      </c>
      <c r="AE474" s="60" t="s">
        <v>529</v>
      </c>
      <c r="AF474" s="249" t="s">
        <v>828</v>
      </c>
      <c r="AG474" s="249" t="s">
        <v>74</v>
      </c>
      <c r="AH474" s="249" t="s">
        <v>74</v>
      </c>
      <c r="AI474" s="244">
        <v>0</v>
      </c>
      <c r="AJ474" s="244">
        <v>558861209.40999997</v>
      </c>
      <c r="AK474" s="247"/>
      <c r="AL474" s="244">
        <v>638748300</v>
      </c>
      <c r="AM474" s="244">
        <v>639080000</v>
      </c>
      <c r="AN474" s="247"/>
      <c r="AO474" s="244">
        <v>0</v>
      </c>
      <c r="AP474" s="244">
        <v>553026159.11000001</v>
      </c>
      <c r="AQ474" s="247"/>
      <c r="AR474" s="247"/>
      <c r="AS474" s="247"/>
      <c r="AT474" s="247"/>
    </row>
    <row r="475" spans="1:46" ht="303.75" x14ac:dyDescent="0.25">
      <c r="A475" s="253" t="s">
        <v>859</v>
      </c>
      <c r="B475" s="249" t="s">
        <v>860</v>
      </c>
      <c r="C475" s="60" t="s">
        <v>1029</v>
      </c>
      <c r="D475" s="60" t="s">
        <v>68</v>
      </c>
      <c r="E475" s="60" t="s">
        <v>96</v>
      </c>
      <c r="F475" s="60"/>
      <c r="G475" s="60"/>
      <c r="H475" s="60"/>
      <c r="I475" s="60"/>
      <c r="J475" s="60"/>
      <c r="K475" s="60"/>
      <c r="L475" s="60"/>
      <c r="M475" s="60"/>
      <c r="N475" s="60"/>
      <c r="O475" s="60"/>
      <c r="P475" s="60"/>
      <c r="Q475" s="60"/>
      <c r="R475" s="60"/>
      <c r="S475" s="60"/>
      <c r="T475" s="60"/>
      <c r="U475" s="60"/>
      <c r="V475" s="60"/>
      <c r="W475" s="14" t="s">
        <v>861</v>
      </c>
      <c r="X475" s="60" t="s">
        <v>862</v>
      </c>
      <c r="Y475" s="60" t="s">
        <v>72</v>
      </c>
      <c r="Z475" s="14" t="s">
        <v>767</v>
      </c>
      <c r="AA475" s="60" t="s">
        <v>79</v>
      </c>
      <c r="AB475" s="60" t="s">
        <v>769</v>
      </c>
      <c r="AC475" s="14" t="s">
        <v>100</v>
      </c>
      <c r="AD475" s="60" t="s">
        <v>68</v>
      </c>
      <c r="AE475" s="60" t="s">
        <v>101</v>
      </c>
      <c r="AF475" s="249" t="s">
        <v>824</v>
      </c>
      <c r="AG475" s="249" t="s">
        <v>74</v>
      </c>
      <c r="AH475" s="249" t="s">
        <v>74</v>
      </c>
      <c r="AI475" s="244">
        <v>29616300</v>
      </c>
      <c r="AJ475" s="244">
        <v>28818271.949999999</v>
      </c>
      <c r="AK475" s="245">
        <v>30170200</v>
      </c>
      <c r="AL475" s="244">
        <v>30170200</v>
      </c>
      <c r="AM475" s="244">
        <v>30170200</v>
      </c>
      <c r="AN475" s="245"/>
      <c r="AO475" s="244">
        <v>28933900</v>
      </c>
      <c r="AP475" s="244">
        <v>28189271.949999999</v>
      </c>
      <c r="AQ475" s="245">
        <f>30170200-Лист6!D58</f>
        <v>30156111.670000002</v>
      </c>
      <c r="AR475" s="245">
        <f>30170200-Лист6!E58</f>
        <v>30156111.670000002</v>
      </c>
      <c r="AS475" s="245">
        <f>30170200-Лист6!F58</f>
        <v>30156111.670000002</v>
      </c>
      <c r="AT475" s="245"/>
    </row>
    <row r="476" spans="1:46" ht="337.5" x14ac:dyDescent="0.25">
      <c r="A476" s="253" t="s">
        <v>859</v>
      </c>
      <c r="B476" s="249" t="s">
        <v>860</v>
      </c>
      <c r="C476" s="60" t="s">
        <v>102</v>
      </c>
      <c r="D476" s="60" t="s">
        <v>103</v>
      </c>
      <c r="E476" s="60" t="s">
        <v>104</v>
      </c>
      <c r="F476" s="60"/>
      <c r="G476" s="60"/>
      <c r="H476" s="60"/>
      <c r="I476" s="60"/>
      <c r="J476" s="60"/>
      <c r="K476" s="60"/>
      <c r="L476" s="60"/>
      <c r="M476" s="60"/>
      <c r="N476" s="60"/>
      <c r="O476" s="60"/>
      <c r="P476" s="60"/>
      <c r="Q476" s="60"/>
      <c r="R476" s="60"/>
      <c r="S476" s="60"/>
      <c r="T476" s="60"/>
      <c r="U476" s="60"/>
      <c r="V476" s="60"/>
      <c r="W476" s="60" t="s">
        <v>863</v>
      </c>
      <c r="X476" s="60" t="s">
        <v>864</v>
      </c>
      <c r="Y476" s="60" t="s">
        <v>865</v>
      </c>
      <c r="Z476" s="60" t="s">
        <v>174</v>
      </c>
      <c r="AA476" s="60" t="s">
        <v>68</v>
      </c>
      <c r="AB476" s="60" t="s">
        <v>69</v>
      </c>
      <c r="AC476" s="14" t="s">
        <v>105</v>
      </c>
      <c r="AD476" s="60" t="s">
        <v>68</v>
      </c>
      <c r="AE476" s="60" t="s">
        <v>106</v>
      </c>
      <c r="AF476" s="249" t="s">
        <v>824</v>
      </c>
      <c r="AG476" s="249" t="s">
        <v>74</v>
      </c>
      <c r="AH476" s="249" t="s">
        <v>74</v>
      </c>
      <c r="AI476" s="244">
        <v>0</v>
      </c>
      <c r="AJ476" s="244">
        <v>28818271.949999999</v>
      </c>
      <c r="AK476" s="246"/>
      <c r="AL476" s="244">
        <v>30170200</v>
      </c>
      <c r="AM476" s="244">
        <v>30170200</v>
      </c>
      <c r="AN476" s="246"/>
      <c r="AO476" s="244">
        <v>0</v>
      </c>
      <c r="AP476" s="244">
        <v>28189271.949999999</v>
      </c>
      <c r="AQ476" s="246"/>
      <c r="AR476" s="246"/>
      <c r="AS476" s="246"/>
      <c r="AT476" s="246"/>
    </row>
    <row r="477" spans="1:46" ht="146.25" x14ac:dyDescent="0.25">
      <c r="A477" s="253" t="s">
        <v>859</v>
      </c>
      <c r="B477" s="249" t="s">
        <v>860</v>
      </c>
      <c r="C477" s="60" t="s">
        <v>64</v>
      </c>
      <c r="D477" s="60" t="s">
        <v>776</v>
      </c>
      <c r="E477" s="60" t="s">
        <v>66</v>
      </c>
      <c r="F477" s="60"/>
      <c r="G477" s="60"/>
      <c r="H477" s="60"/>
      <c r="I477" s="60"/>
      <c r="J477" s="60"/>
      <c r="K477" s="60"/>
      <c r="L477" s="60"/>
      <c r="M477" s="60"/>
      <c r="N477" s="60"/>
      <c r="O477" s="60"/>
      <c r="P477" s="60"/>
      <c r="Q477" s="60"/>
      <c r="R477" s="60"/>
      <c r="S477" s="60"/>
      <c r="T477" s="60"/>
      <c r="U477" s="60"/>
      <c r="V477" s="60"/>
      <c r="W477" s="60" t="s">
        <v>89</v>
      </c>
      <c r="X477" s="60" t="s">
        <v>90</v>
      </c>
      <c r="Y477" s="60" t="s">
        <v>91</v>
      </c>
      <c r="Z477" s="60" t="s">
        <v>295</v>
      </c>
      <c r="AA477" s="60" t="s">
        <v>68</v>
      </c>
      <c r="AB477" s="60" t="s">
        <v>69</v>
      </c>
      <c r="AC477" s="60" t="s">
        <v>109</v>
      </c>
      <c r="AD477" s="60" t="s">
        <v>866</v>
      </c>
      <c r="AE477" s="60" t="s">
        <v>111</v>
      </c>
      <c r="AF477" s="249" t="s">
        <v>824</v>
      </c>
      <c r="AG477" s="249" t="s">
        <v>74</v>
      </c>
      <c r="AH477" s="249" t="s">
        <v>74</v>
      </c>
      <c r="AI477" s="244">
        <v>0</v>
      </c>
      <c r="AJ477" s="244">
        <v>28818271.949999999</v>
      </c>
      <c r="AK477" s="246"/>
      <c r="AL477" s="244">
        <v>30170200</v>
      </c>
      <c r="AM477" s="244">
        <v>30170200</v>
      </c>
      <c r="AN477" s="246"/>
      <c r="AO477" s="244">
        <v>0</v>
      </c>
      <c r="AP477" s="244">
        <v>28189271.949999999</v>
      </c>
      <c r="AQ477" s="246"/>
      <c r="AR477" s="246"/>
      <c r="AS477" s="246"/>
      <c r="AT477" s="246"/>
    </row>
    <row r="478" spans="1:46" ht="247.5" x14ac:dyDescent="0.25">
      <c r="A478" s="253" t="s">
        <v>859</v>
      </c>
      <c r="B478" s="249" t="s">
        <v>860</v>
      </c>
      <c r="C478" s="60" t="s">
        <v>867</v>
      </c>
      <c r="D478" s="60" t="s">
        <v>868</v>
      </c>
      <c r="E478" s="60" t="s">
        <v>869</v>
      </c>
      <c r="F478" s="60"/>
      <c r="G478" s="60"/>
      <c r="H478" s="60"/>
      <c r="I478" s="60"/>
      <c r="J478" s="60"/>
      <c r="K478" s="60"/>
      <c r="L478" s="60"/>
      <c r="M478" s="60"/>
      <c r="N478" s="60"/>
      <c r="O478" s="60"/>
      <c r="P478" s="60"/>
      <c r="Q478" s="60"/>
      <c r="R478" s="60"/>
      <c r="S478" s="60"/>
      <c r="T478" s="60"/>
      <c r="U478" s="60"/>
      <c r="V478" s="60"/>
      <c r="W478" s="60"/>
      <c r="X478" s="60"/>
      <c r="Y478" s="60"/>
      <c r="Z478" s="14" t="s">
        <v>92</v>
      </c>
      <c r="AA478" s="60" t="s">
        <v>68</v>
      </c>
      <c r="AB478" s="60" t="s">
        <v>80</v>
      </c>
      <c r="AC478" s="14" t="s">
        <v>118</v>
      </c>
      <c r="AD478" s="60" t="s">
        <v>119</v>
      </c>
      <c r="AE478" s="60" t="s">
        <v>120</v>
      </c>
      <c r="AF478" s="249" t="s">
        <v>824</v>
      </c>
      <c r="AG478" s="249" t="s">
        <v>74</v>
      </c>
      <c r="AH478" s="249" t="s">
        <v>74</v>
      </c>
      <c r="AI478" s="244">
        <v>0</v>
      </c>
      <c r="AJ478" s="244">
        <v>28818271.949999999</v>
      </c>
      <c r="AK478" s="246"/>
      <c r="AL478" s="244">
        <v>30170200</v>
      </c>
      <c r="AM478" s="244">
        <v>30170200</v>
      </c>
      <c r="AN478" s="246"/>
      <c r="AO478" s="244">
        <v>0</v>
      </c>
      <c r="AP478" s="244">
        <v>28189271.949999999</v>
      </c>
      <c r="AQ478" s="246"/>
      <c r="AR478" s="246"/>
      <c r="AS478" s="246"/>
      <c r="AT478" s="246"/>
    </row>
    <row r="479" spans="1:46" ht="168.75" x14ac:dyDescent="0.25">
      <c r="A479" s="253" t="s">
        <v>859</v>
      </c>
      <c r="B479" s="249" t="s">
        <v>860</v>
      </c>
      <c r="C479" s="60" t="s">
        <v>121</v>
      </c>
      <c r="D479" s="60" t="s">
        <v>68</v>
      </c>
      <c r="E479" s="60" t="s">
        <v>122</v>
      </c>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t="s">
        <v>123</v>
      </c>
      <c r="AD479" s="60" t="s">
        <v>119</v>
      </c>
      <c r="AE479" s="60" t="s">
        <v>124</v>
      </c>
      <c r="AF479" s="249" t="s">
        <v>824</v>
      </c>
      <c r="AG479" s="249" t="s">
        <v>74</v>
      </c>
      <c r="AH479" s="249" t="s">
        <v>74</v>
      </c>
      <c r="AI479" s="244">
        <v>0</v>
      </c>
      <c r="AJ479" s="244">
        <v>28818271.949999999</v>
      </c>
      <c r="AK479" s="246"/>
      <c r="AL479" s="244">
        <v>30170200</v>
      </c>
      <c r="AM479" s="244">
        <v>30170200</v>
      </c>
      <c r="AN479" s="246"/>
      <c r="AO479" s="244">
        <v>0</v>
      </c>
      <c r="AP479" s="244">
        <v>28189271.949999999</v>
      </c>
      <c r="AQ479" s="246"/>
      <c r="AR479" s="246"/>
      <c r="AS479" s="246"/>
      <c r="AT479" s="246"/>
    </row>
    <row r="480" spans="1:46" ht="135" x14ac:dyDescent="0.25">
      <c r="A480" s="253" t="s">
        <v>859</v>
      </c>
      <c r="B480" s="249" t="s">
        <v>860</v>
      </c>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t="s">
        <v>133</v>
      </c>
      <c r="AD480" s="60" t="s">
        <v>465</v>
      </c>
      <c r="AE480" s="60" t="s">
        <v>132</v>
      </c>
      <c r="AF480" s="249" t="s">
        <v>824</v>
      </c>
      <c r="AG480" s="249" t="s">
        <v>74</v>
      </c>
      <c r="AH480" s="249" t="s">
        <v>74</v>
      </c>
      <c r="AI480" s="244">
        <v>0</v>
      </c>
      <c r="AJ480" s="244">
        <v>28818271.949999999</v>
      </c>
      <c r="AK480" s="247"/>
      <c r="AL480" s="244">
        <v>30170200</v>
      </c>
      <c r="AM480" s="244">
        <v>30170200</v>
      </c>
      <c r="AN480" s="247"/>
      <c r="AO480" s="244">
        <v>0</v>
      </c>
      <c r="AP480" s="244">
        <v>28189271.949999999</v>
      </c>
      <c r="AQ480" s="247"/>
      <c r="AR480" s="247"/>
      <c r="AS480" s="247"/>
      <c r="AT480" s="247"/>
    </row>
    <row r="481" spans="1:46" ht="303.75" x14ac:dyDescent="0.25">
      <c r="A481" s="248" t="s">
        <v>870</v>
      </c>
      <c r="B481" s="249" t="s">
        <v>871</v>
      </c>
      <c r="C481" s="60" t="s">
        <v>1029</v>
      </c>
      <c r="D481" s="60" t="s">
        <v>68</v>
      </c>
      <c r="E481" s="60" t="s">
        <v>96</v>
      </c>
      <c r="F481" s="60"/>
      <c r="G481" s="60"/>
      <c r="H481" s="60"/>
      <c r="I481" s="60"/>
      <c r="J481" s="60"/>
      <c r="K481" s="60"/>
      <c r="L481" s="60"/>
      <c r="M481" s="60"/>
      <c r="N481" s="60"/>
      <c r="O481" s="60"/>
      <c r="P481" s="60"/>
      <c r="Q481" s="60"/>
      <c r="R481" s="60"/>
      <c r="S481" s="60"/>
      <c r="T481" s="60"/>
      <c r="U481" s="60"/>
      <c r="V481" s="60"/>
      <c r="W481" s="14" t="s">
        <v>872</v>
      </c>
      <c r="X481" s="60" t="s">
        <v>873</v>
      </c>
      <c r="Y481" s="60" t="s">
        <v>80</v>
      </c>
      <c r="Z481" s="14" t="s">
        <v>767</v>
      </c>
      <c r="AA481" s="60" t="s">
        <v>79</v>
      </c>
      <c r="AB481" s="60" t="s">
        <v>769</v>
      </c>
      <c r="AC481" s="14" t="s">
        <v>100</v>
      </c>
      <c r="AD481" s="60" t="s">
        <v>68</v>
      </c>
      <c r="AE481" s="60" t="s">
        <v>101</v>
      </c>
      <c r="AF481" s="249" t="s">
        <v>824</v>
      </c>
      <c r="AG481" s="249" t="s">
        <v>74</v>
      </c>
      <c r="AH481" s="249" t="s">
        <v>74</v>
      </c>
      <c r="AI481" s="244">
        <v>73741300</v>
      </c>
      <c r="AJ481" s="244">
        <v>69973096.180000007</v>
      </c>
      <c r="AK481" s="245">
        <v>76549400</v>
      </c>
      <c r="AL481" s="244">
        <v>76549400</v>
      </c>
      <c r="AM481" s="244">
        <v>76549400</v>
      </c>
      <c r="AN481" s="245"/>
      <c r="AO481" s="244">
        <v>73649530</v>
      </c>
      <c r="AP481" s="244">
        <v>69893210.180000007</v>
      </c>
      <c r="AQ481" s="245">
        <f>76549400-Лист6!D59</f>
        <v>76160493.359999999</v>
      </c>
      <c r="AR481" s="245">
        <f>76549400-Лист6!E59</f>
        <v>76380493.359999999</v>
      </c>
      <c r="AS481" s="245">
        <f>76549400-Лист6!F59</f>
        <v>76380493.359999999</v>
      </c>
      <c r="AT481" s="245"/>
    </row>
    <row r="482" spans="1:46" ht="337.5" x14ac:dyDescent="0.25">
      <c r="A482" s="248" t="s">
        <v>870</v>
      </c>
      <c r="B482" s="249" t="s">
        <v>871</v>
      </c>
      <c r="C482" s="60" t="s">
        <v>64</v>
      </c>
      <c r="D482" s="60" t="s">
        <v>776</v>
      </c>
      <c r="E482" s="60" t="s">
        <v>66</v>
      </c>
      <c r="F482" s="60"/>
      <c r="G482" s="60"/>
      <c r="H482" s="60"/>
      <c r="I482" s="60"/>
      <c r="J482" s="60"/>
      <c r="K482" s="60"/>
      <c r="L482" s="60"/>
      <c r="M482" s="60"/>
      <c r="N482" s="60"/>
      <c r="O482" s="60"/>
      <c r="P482" s="60"/>
      <c r="Q482" s="60"/>
      <c r="R482" s="60"/>
      <c r="S482" s="60"/>
      <c r="T482" s="60"/>
      <c r="U482" s="60"/>
      <c r="V482" s="60"/>
      <c r="W482" s="60"/>
      <c r="X482" s="60"/>
      <c r="Y482" s="60"/>
      <c r="Z482" s="60" t="s">
        <v>295</v>
      </c>
      <c r="AA482" s="60" t="s">
        <v>68</v>
      </c>
      <c r="AB482" s="60" t="s">
        <v>69</v>
      </c>
      <c r="AC482" s="14" t="s">
        <v>105</v>
      </c>
      <c r="AD482" s="60" t="s">
        <v>68</v>
      </c>
      <c r="AE482" s="60" t="s">
        <v>106</v>
      </c>
      <c r="AF482" s="249" t="s">
        <v>824</v>
      </c>
      <c r="AG482" s="249" t="s">
        <v>74</v>
      </c>
      <c r="AH482" s="249" t="s">
        <v>74</v>
      </c>
      <c r="AI482" s="244">
        <v>0</v>
      </c>
      <c r="AJ482" s="244">
        <v>69973096.180000007</v>
      </c>
      <c r="AK482" s="246"/>
      <c r="AL482" s="244">
        <v>76549400</v>
      </c>
      <c r="AM482" s="244">
        <v>76549400</v>
      </c>
      <c r="AN482" s="246"/>
      <c r="AO482" s="244">
        <v>0</v>
      </c>
      <c r="AP482" s="244">
        <v>69893210.180000007</v>
      </c>
      <c r="AQ482" s="246"/>
      <c r="AR482" s="246"/>
      <c r="AS482" s="246"/>
      <c r="AT482" s="246"/>
    </row>
    <row r="483" spans="1:46" ht="247.5" x14ac:dyDescent="0.25">
      <c r="A483" s="248" t="s">
        <v>870</v>
      </c>
      <c r="B483" s="249" t="s">
        <v>871</v>
      </c>
      <c r="C483" s="60" t="s">
        <v>121</v>
      </c>
      <c r="D483" s="60" t="s">
        <v>68</v>
      </c>
      <c r="E483" s="60" t="s">
        <v>122</v>
      </c>
      <c r="F483" s="60"/>
      <c r="G483" s="60"/>
      <c r="H483" s="60"/>
      <c r="I483" s="60"/>
      <c r="J483" s="60"/>
      <c r="K483" s="60"/>
      <c r="L483" s="60"/>
      <c r="M483" s="60"/>
      <c r="N483" s="60"/>
      <c r="O483" s="60"/>
      <c r="P483" s="60"/>
      <c r="Q483" s="60"/>
      <c r="R483" s="60"/>
      <c r="S483" s="60"/>
      <c r="T483" s="60"/>
      <c r="U483" s="60"/>
      <c r="V483" s="60"/>
      <c r="W483" s="60"/>
      <c r="X483" s="60"/>
      <c r="Y483" s="60"/>
      <c r="Z483" s="14" t="s">
        <v>92</v>
      </c>
      <c r="AA483" s="60" t="s">
        <v>68</v>
      </c>
      <c r="AB483" s="60" t="s">
        <v>80</v>
      </c>
      <c r="AC483" s="60" t="s">
        <v>109</v>
      </c>
      <c r="AD483" s="60" t="s">
        <v>874</v>
      </c>
      <c r="AE483" s="60" t="s">
        <v>111</v>
      </c>
      <c r="AF483" s="249" t="s">
        <v>824</v>
      </c>
      <c r="AG483" s="249" t="s">
        <v>74</v>
      </c>
      <c r="AH483" s="249" t="s">
        <v>74</v>
      </c>
      <c r="AI483" s="244">
        <v>0</v>
      </c>
      <c r="AJ483" s="244">
        <v>69973096.180000007</v>
      </c>
      <c r="AK483" s="246"/>
      <c r="AL483" s="244">
        <v>76549400</v>
      </c>
      <c r="AM483" s="244">
        <v>76549400</v>
      </c>
      <c r="AN483" s="246"/>
      <c r="AO483" s="244">
        <v>0</v>
      </c>
      <c r="AP483" s="244">
        <v>69893210.180000007</v>
      </c>
      <c r="AQ483" s="246"/>
      <c r="AR483" s="246"/>
      <c r="AS483" s="246"/>
      <c r="AT483" s="246"/>
    </row>
    <row r="484" spans="1:46" ht="213.75" x14ac:dyDescent="0.25">
      <c r="A484" s="248" t="s">
        <v>870</v>
      </c>
      <c r="B484" s="249" t="s">
        <v>871</v>
      </c>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14" t="s">
        <v>118</v>
      </c>
      <c r="AD484" s="60" t="s">
        <v>119</v>
      </c>
      <c r="AE484" s="60" t="s">
        <v>120</v>
      </c>
      <c r="AF484" s="249" t="s">
        <v>824</v>
      </c>
      <c r="AG484" s="249" t="s">
        <v>74</v>
      </c>
      <c r="AH484" s="249" t="s">
        <v>74</v>
      </c>
      <c r="AI484" s="244">
        <v>0</v>
      </c>
      <c r="AJ484" s="244">
        <v>69973096.180000007</v>
      </c>
      <c r="AK484" s="246"/>
      <c r="AL484" s="244">
        <v>76549400</v>
      </c>
      <c r="AM484" s="244">
        <v>76549400</v>
      </c>
      <c r="AN484" s="246"/>
      <c r="AO484" s="244">
        <v>0</v>
      </c>
      <c r="AP484" s="244">
        <v>69893210.180000007</v>
      </c>
      <c r="AQ484" s="246"/>
      <c r="AR484" s="246"/>
      <c r="AS484" s="246"/>
      <c r="AT484" s="246"/>
    </row>
    <row r="485" spans="1:46" ht="168.75" x14ac:dyDescent="0.25">
      <c r="A485" s="248" t="s">
        <v>870</v>
      </c>
      <c r="B485" s="249" t="s">
        <v>871</v>
      </c>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t="s">
        <v>123</v>
      </c>
      <c r="AD485" s="60" t="s">
        <v>119</v>
      </c>
      <c r="AE485" s="60" t="s">
        <v>124</v>
      </c>
      <c r="AF485" s="249" t="s">
        <v>824</v>
      </c>
      <c r="AG485" s="249" t="s">
        <v>74</v>
      </c>
      <c r="AH485" s="249" t="s">
        <v>74</v>
      </c>
      <c r="AI485" s="244">
        <v>0</v>
      </c>
      <c r="AJ485" s="244">
        <v>69973096.180000007</v>
      </c>
      <c r="AK485" s="246"/>
      <c r="AL485" s="244">
        <v>76549400</v>
      </c>
      <c r="AM485" s="244">
        <v>76549400</v>
      </c>
      <c r="AN485" s="246"/>
      <c r="AO485" s="244">
        <v>0</v>
      </c>
      <c r="AP485" s="244">
        <v>69893210.180000007</v>
      </c>
      <c r="AQ485" s="246"/>
      <c r="AR485" s="246"/>
      <c r="AS485" s="246"/>
      <c r="AT485" s="246"/>
    </row>
    <row r="486" spans="1:46" ht="202.5" x14ac:dyDescent="0.25">
      <c r="A486" s="248" t="s">
        <v>870</v>
      </c>
      <c r="B486" s="249" t="s">
        <v>871</v>
      </c>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14" t="s">
        <v>127</v>
      </c>
      <c r="AD486" s="60" t="s">
        <v>68</v>
      </c>
      <c r="AE486" s="60" t="s">
        <v>128</v>
      </c>
      <c r="AF486" s="249" t="s">
        <v>824</v>
      </c>
      <c r="AG486" s="249" t="s">
        <v>74</v>
      </c>
      <c r="AH486" s="249" t="s">
        <v>74</v>
      </c>
      <c r="AI486" s="244">
        <v>0</v>
      </c>
      <c r="AJ486" s="244">
        <v>69973096.180000007</v>
      </c>
      <c r="AK486" s="246"/>
      <c r="AL486" s="244">
        <v>76549400</v>
      </c>
      <c r="AM486" s="244">
        <v>76549400</v>
      </c>
      <c r="AN486" s="246"/>
      <c r="AO486" s="244">
        <v>0</v>
      </c>
      <c r="AP486" s="244">
        <v>69893210.180000007</v>
      </c>
      <c r="AQ486" s="246"/>
      <c r="AR486" s="246"/>
      <c r="AS486" s="246"/>
      <c r="AT486" s="246"/>
    </row>
    <row r="487" spans="1:46" ht="135" x14ac:dyDescent="0.25">
      <c r="A487" s="248" t="s">
        <v>870</v>
      </c>
      <c r="B487" s="249" t="s">
        <v>871</v>
      </c>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t="s">
        <v>131</v>
      </c>
      <c r="AD487" s="60" t="s">
        <v>68</v>
      </c>
      <c r="AE487" s="60" t="s">
        <v>132</v>
      </c>
      <c r="AF487" s="249" t="s">
        <v>824</v>
      </c>
      <c r="AG487" s="249" t="s">
        <v>74</v>
      </c>
      <c r="AH487" s="249" t="s">
        <v>74</v>
      </c>
      <c r="AI487" s="244">
        <v>0</v>
      </c>
      <c r="AJ487" s="244">
        <v>69973096.180000007</v>
      </c>
      <c r="AK487" s="246"/>
      <c r="AL487" s="244">
        <v>76549400</v>
      </c>
      <c r="AM487" s="244">
        <v>76549400</v>
      </c>
      <c r="AN487" s="246"/>
      <c r="AO487" s="244">
        <v>0</v>
      </c>
      <c r="AP487" s="244">
        <v>69893210.180000007</v>
      </c>
      <c r="AQ487" s="246"/>
      <c r="AR487" s="246"/>
      <c r="AS487" s="246"/>
      <c r="AT487" s="246"/>
    </row>
    <row r="488" spans="1:46" ht="157.5" x14ac:dyDescent="0.25">
      <c r="A488" s="248" t="s">
        <v>870</v>
      </c>
      <c r="B488" s="249" t="s">
        <v>871</v>
      </c>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t="s">
        <v>823</v>
      </c>
      <c r="AD488" s="60" t="s">
        <v>465</v>
      </c>
      <c r="AE488" s="60" t="s">
        <v>69</v>
      </c>
      <c r="AF488" s="249" t="s">
        <v>824</v>
      </c>
      <c r="AG488" s="249" t="s">
        <v>74</v>
      </c>
      <c r="AH488" s="249" t="s">
        <v>74</v>
      </c>
      <c r="AI488" s="244">
        <v>0</v>
      </c>
      <c r="AJ488" s="244">
        <v>69973096.180000007</v>
      </c>
      <c r="AK488" s="247"/>
      <c r="AL488" s="244">
        <v>76549400</v>
      </c>
      <c r="AM488" s="244">
        <v>76549400</v>
      </c>
      <c r="AN488" s="247"/>
      <c r="AO488" s="244">
        <v>0</v>
      </c>
      <c r="AP488" s="244">
        <v>69893210.180000007</v>
      </c>
      <c r="AQ488" s="247"/>
      <c r="AR488" s="247"/>
      <c r="AS488" s="247"/>
      <c r="AT488" s="247"/>
    </row>
    <row r="489" spans="1:46" ht="180" x14ac:dyDescent="0.25">
      <c r="A489" s="253" t="s">
        <v>875</v>
      </c>
      <c r="B489" s="249" t="s">
        <v>876</v>
      </c>
      <c r="C489" s="60"/>
      <c r="D489" s="60"/>
      <c r="E489" s="60"/>
      <c r="F489" s="60"/>
      <c r="G489" s="60"/>
      <c r="H489" s="60"/>
      <c r="I489" s="60"/>
      <c r="J489" s="60"/>
      <c r="K489" s="60"/>
      <c r="L489" s="60"/>
      <c r="M489" s="60"/>
      <c r="N489" s="60"/>
      <c r="O489" s="60"/>
      <c r="P489" s="60"/>
      <c r="Q489" s="60"/>
      <c r="R489" s="60"/>
      <c r="S489" s="60"/>
      <c r="T489" s="60"/>
      <c r="U489" s="60"/>
      <c r="V489" s="60"/>
      <c r="W489" s="60" t="s">
        <v>877</v>
      </c>
      <c r="X489" s="60" t="s">
        <v>878</v>
      </c>
      <c r="Y489" s="60" t="s">
        <v>72</v>
      </c>
      <c r="Z489" s="60" t="s">
        <v>291</v>
      </c>
      <c r="AA489" s="60" t="s">
        <v>68</v>
      </c>
      <c r="AB489" s="60" t="s">
        <v>69</v>
      </c>
      <c r="AC489" s="14" t="s">
        <v>879</v>
      </c>
      <c r="AD489" s="60" t="s">
        <v>68</v>
      </c>
      <c r="AE489" s="60" t="s">
        <v>880</v>
      </c>
      <c r="AF489" s="249" t="s">
        <v>824</v>
      </c>
      <c r="AG489" s="249" t="s">
        <v>74</v>
      </c>
      <c r="AH489" s="249" t="s">
        <v>74</v>
      </c>
      <c r="AI489" s="244">
        <v>78861700</v>
      </c>
      <c r="AJ489" s="244">
        <v>78730556.689999998</v>
      </c>
      <c r="AK489" s="245">
        <v>94436700</v>
      </c>
      <c r="AL489" s="244">
        <v>83180200</v>
      </c>
      <c r="AM489" s="244">
        <v>83180200</v>
      </c>
      <c r="AN489" s="245"/>
      <c r="AO489" s="244">
        <v>78861700</v>
      </c>
      <c r="AP489" s="244">
        <v>78730556.689999998</v>
      </c>
      <c r="AQ489" s="245">
        <v>94436700</v>
      </c>
      <c r="AR489" s="245">
        <v>83180200</v>
      </c>
      <c r="AS489" s="245">
        <v>83180200</v>
      </c>
      <c r="AT489" s="59"/>
    </row>
    <row r="490" spans="1:46" ht="146.25" x14ac:dyDescent="0.25">
      <c r="A490" s="253" t="s">
        <v>875</v>
      </c>
      <c r="B490" s="249" t="s">
        <v>876</v>
      </c>
      <c r="C490" s="60"/>
      <c r="D490" s="60"/>
      <c r="E490" s="60"/>
      <c r="F490" s="60"/>
      <c r="G490" s="60"/>
      <c r="H490" s="60"/>
      <c r="I490" s="60"/>
      <c r="J490" s="60"/>
      <c r="K490" s="60"/>
      <c r="L490" s="60"/>
      <c r="M490" s="60"/>
      <c r="N490" s="60"/>
      <c r="O490" s="60"/>
      <c r="P490" s="60"/>
      <c r="Q490" s="60"/>
      <c r="R490" s="60"/>
      <c r="S490" s="60"/>
      <c r="T490" s="60"/>
      <c r="U490" s="60"/>
      <c r="V490" s="60"/>
      <c r="W490" s="60" t="s">
        <v>278</v>
      </c>
      <c r="X490" s="60" t="s">
        <v>835</v>
      </c>
      <c r="Y490" s="60" t="s">
        <v>280</v>
      </c>
      <c r="Z490" s="60" t="s">
        <v>295</v>
      </c>
      <c r="AA490" s="60" t="s">
        <v>68</v>
      </c>
      <c r="AB490" s="60" t="s">
        <v>69</v>
      </c>
      <c r="AC490" s="60" t="s">
        <v>328</v>
      </c>
      <c r="AD490" s="60" t="s">
        <v>68</v>
      </c>
      <c r="AE490" s="60" t="s">
        <v>329</v>
      </c>
      <c r="AF490" s="249" t="s">
        <v>824</v>
      </c>
      <c r="AG490" s="249" t="s">
        <v>74</v>
      </c>
      <c r="AH490" s="249" t="s">
        <v>74</v>
      </c>
      <c r="AI490" s="244">
        <v>0</v>
      </c>
      <c r="AJ490" s="244">
        <v>78730556.689999998</v>
      </c>
      <c r="AK490" s="246"/>
      <c r="AL490" s="244">
        <v>83180200</v>
      </c>
      <c r="AM490" s="244">
        <v>83180200</v>
      </c>
      <c r="AN490" s="246"/>
      <c r="AO490" s="244">
        <v>0</v>
      </c>
      <c r="AP490" s="244">
        <v>78730556.689999998</v>
      </c>
      <c r="AQ490" s="246"/>
      <c r="AR490" s="246"/>
      <c r="AS490" s="246"/>
      <c r="AT490" s="59"/>
    </row>
    <row r="491" spans="1:46" ht="146.25" x14ac:dyDescent="0.25">
      <c r="A491" s="253" t="s">
        <v>875</v>
      </c>
      <c r="B491" s="249" t="s">
        <v>876</v>
      </c>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t="s">
        <v>305</v>
      </c>
      <c r="AA491" s="60" t="s">
        <v>68</v>
      </c>
      <c r="AB491" s="60" t="s">
        <v>306</v>
      </c>
      <c r="AC491" s="60"/>
      <c r="AD491" s="60"/>
      <c r="AE491" s="60"/>
      <c r="AF491" s="249" t="s">
        <v>824</v>
      </c>
      <c r="AG491" s="249" t="s">
        <v>74</v>
      </c>
      <c r="AH491" s="249" t="s">
        <v>74</v>
      </c>
      <c r="AI491" s="244">
        <v>0</v>
      </c>
      <c r="AJ491" s="244">
        <v>78730556.689999998</v>
      </c>
      <c r="AK491" s="247"/>
      <c r="AL491" s="244">
        <v>83180200</v>
      </c>
      <c r="AM491" s="244">
        <v>83180200</v>
      </c>
      <c r="AN491" s="247"/>
      <c r="AO491" s="244">
        <v>0</v>
      </c>
      <c r="AP491" s="244">
        <v>78730556.689999998</v>
      </c>
      <c r="AQ491" s="247"/>
      <c r="AR491" s="247"/>
      <c r="AS491" s="247"/>
      <c r="AT491" s="59"/>
    </row>
    <row r="492" spans="1:46" ht="303.75" x14ac:dyDescent="0.25">
      <c r="A492" s="248" t="s">
        <v>881</v>
      </c>
      <c r="B492" s="249" t="s">
        <v>882</v>
      </c>
      <c r="C492" s="60" t="s">
        <v>1029</v>
      </c>
      <c r="D492" s="60" t="s">
        <v>68</v>
      </c>
      <c r="E492" s="60" t="s">
        <v>96</v>
      </c>
      <c r="F492" s="60"/>
      <c r="G492" s="60"/>
      <c r="H492" s="60"/>
      <c r="I492" s="60"/>
      <c r="J492" s="60"/>
      <c r="K492" s="60"/>
      <c r="L492" s="60"/>
      <c r="M492" s="60"/>
      <c r="N492" s="60"/>
      <c r="O492" s="60"/>
      <c r="P492" s="60"/>
      <c r="Q492" s="60"/>
      <c r="R492" s="60"/>
      <c r="S492" s="60"/>
      <c r="T492" s="60"/>
      <c r="U492" s="60"/>
      <c r="V492" s="60"/>
      <c r="W492" s="14" t="s">
        <v>883</v>
      </c>
      <c r="X492" s="60" t="s">
        <v>884</v>
      </c>
      <c r="Y492" s="60" t="s">
        <v>851</v>
      </c>
      <c r="Z492" s="14" t="s">
        <v>767</v>
      </c>
      <c r="AA492" s="60" t="s">
        <v>79</v>
      </c>
      <c r="AB492" s="60" t="s">
        <v>769</v>
      </c>
      <c r="AC492" s="14" t="s">
        <v>100</v>
      </c>
      <c r="AD492" s="60" t="s">
        <v>68</v>
      </c>
      <c r="AE492" s="60" t="s">
        <v>101</v>
      </c>
      <c r="AF492" s="249" t="s">
        <v>824</v>
      </c>
      <c r="AG492" s="249" t="s">
        <v>74</v>
      </c>
      <c r="AH492" s="249" t="s">
        <v>74</v>
      </c>
      <c r="AI492" s="244">
        <v>8148100</v>
      </c>
      <c r="AJ492" s="244">
        <v>7345352.7599999998</v>
      </c>
      <c r="AK492" s="245">
        <v>11059942.109999999</v>
      </c>
      <c r="AL492" s="244">
        <v>11456742.109999999</v>
      </c>
      <c r="AM492" s="244">
        <v>11459842.109999999</v>
      </c>
      <c r="AN492" s="245"/>
      <c r="AO492" s="244">
        <v>8141997.5</v>
      </c>
      <c r="AP492" s="244">
        <v>7339250.2599999998</v>
      </c>
      <c r="AQ492" s="245">
        <f>11059942.11-Лист6!D62</f>
        <v>11009598.439999999</v>
      </c>
      <c r="AR492" s="245">
        <f>11456742.11-Лист6!E62</f>
        <v>11450398.439999999</v>
      </c>
      <c r="AS492" s="245">
        <f>11459842.11-Лист6!F62</f>
        <v>11453498.439999999</v>
      </c>
      <c r="AT492" s="245"/>
    </row>
    <row r="493" spans="1:46" ht="337.5" x14ac:dyDescent="0.25">
      <c r="A493" s="248" t="s">
        <v>881</v>
      </c>
      <c r="B493" s="249" t="s">
        <v>882</v>
      </c>
      <c r="C493" s="60" t="s">
        <v>64</v>
      </c>
      <c r="D493" s="60" t="s">
        <v>776</v>
      </c>
      <c r="E493" s="60" t="s">
        <v>66</v>
      </c>
      <c r="F493" s="60"/>
      <c r="G493" s="60"/>
      <c r="H493" s="60"/>
      <c r="I493" s="60"/>
      <c r="J493" s="60"/>
      <c r="K493" s="60"/>
      <c r="L493" s="60"/>
      <c r="M493" s="60"/>
      <c r="N493" s="60"/>
      <c r="O493" s="60"/>
      <c r="P493" s="60"/>
      <c r="Q493" s="60"/>
      <c r="R493" s="60"/>
      <c r="S493" s="60"/>
      <c r="T493" s="60"/>
      <c r="U493" s="60"/>
      <c r="V493" s="60"/>
      <c r="W493" s="60"/>
      <c r="X493" s="60"/>
      <c r="Y493" s="60"/>
      <c r="Z493" s="60" t="s">
        <v>67</v>
      </c>
      <c r="AA493" s="60" t="s">
        <v>68</v>
      </c>
      <c r="AB493" s="60" t="s">
        <v>885</v>
      </c>
      <c r="AC493" s="14" t="s">
        <v>105</v>
      </c>
      <c r="AD493" s="60" t="s">
        <v>68</v>
      </c>
      <c r="AE493" s="60" t="s">
        <v>106</v>
      </c>
      <c r="AF493" s="249" t="s">
        <v>824</v>
      </c>
      <c r="AG493" s="249" t="s">
        <v>74</v>
      </c>
      <c r="AH493" s="249" t="s">
        <v>74</v>
      </c>
      <c r="AI493" s="244">
        <v>0</v>
      </c>
      <c r="AJ493" s="244">
        <v>7345352.7599999998</v>
      </c>
      <c r="AK493" s="246"/>
      <c r="AL493" s="244">
        <v>11456742.109999999</v>
      </c>
      <c r="AM493" s="244">
        <v>11459842.109999999</v>
      </c>
      <c r="AN493" s="246"/>
      <c r="AO493" s="244">
        <v>0</v>
      </c>
      <c r="AP493" s="244">
        <v>7339250.2599999998</v>
      </c>
      <c r="AQ493" s="246"/>
      <c r="AR493" s="246"/>
      <c r="AS493" s="246"/>
      <c r="AT493" s="246"/>
    </row>
    <row r="494" spans="1:46" ht="247.5" x14ac:dyDescent="0.25">
      <c r="A494" s="248" t="s">
        <v>881</v>
      </c>
      <c r="B494" s="249" t="s">
        <v>882</v>
      </c>
      <c r="C494" s="60" t="s">
        <v>121</v>
      </c>
      <c r="D494" s="60" t="s">
        <v>68</v>
      </c>
      <c r="E494" s="60" t="s">
        <v>122</v>
      </c>
      <c r="F494" s="60"/>
      <c r="G494" s="60"/>
      <c r="H494" s="60"/>
      <c r="I494" s="60"/>
      <c r="J494" s="60"/>
      <c r="K494" s="60"/>
      <c r="L494" s="60"/>
      <c r="M494" s="60"/>
      <c r="N494" s="60"/>
      <c r="O494" s="60"/>
      <c r="P494" s="60"/>
      <c r="Q494" s="60"/>
      <c r="R494" s="60"/>
      <c r="S494" s="60"/>
      <c r="T494" s="60"/>
      <c r="U494" s="60"/>
      <c r="V494" s="60"/>
      <c r="W494" s="60"/>
      <c r="X494" s="60"/>
      <c r="Y494" s="60"/>
      <c r="Z494" s="14" t="s">
        <v>92</v>
      </c>
      <c r="AA494" s="60" t="s">
        <v>68</v>
      </c>
      <c r="AB494" s="60" t="s">
        <v>80</v>
      </c>
      <c r="AC494" s="60" t="s">
        <v>109</v>
      </c>
      <c r="AD494" s="60" t="s">
        <v>886</v>
      </c>
      <c r="AE494" s="60" t="s">
        <v>111</v>
      </c>
      <c r="AF494" s="249" t="s">
        <v>824</v>
      </c>
      <c r="AG494" s="249" t="s">
        <v>74</v>
      </c>
      <c r="AH494" s="249" t="s">
        <v>74</v>
      </c>
      <c r="AI494" s="244">
        <v>0</v>
      </c>
      <c r="AJ494" s="244">
        <v>7345352.7599999998</v>
      </c>
      <c r="AK494" s="246"/>
      <c r="AL494" s="244">
        <v>11456742.109999999</v>
      </c>
      <c r="AM494" s="244">
        <v>11459842.109999999</v>
      </c>
      <c r="AN494" s="246"/>
      <c r="AO494" s="244">
        <v>0</v>
      </c>
      <c r="AP494" s="244">
        <v>7339250.2599999998</v>
      </c>
      <c r="AQ494" s="246"/>
      <c r="AR494" s="246"/>
      <c r="AS494" s="246"/>
      <c r="AT494" s="246"/>
    </row>
    <row r="495" spans="1:46" ht="213.75" x14ac:dyDescent="0.25">
      <c r="A495" s="248" t="s">
        <v>881</v>
      </c>
      <c r="B495" s="249" t="s">
        <v>882</v>
      </c>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14" t="s">
        <v>118</v>
      </c>
      <c r="AD495" s="60" t="s">
        <v>119</v>
      </c>
      <c r="AE495" s="60" t="s">
        <v>120</v>
      </c>
      <c r="AF495" s="249" t="s">
        <v>824</v>
      </c>
      <c r="AG495" s="249" t="s">
        <v>74</v>
      </c>
      <c r="AH495" s="249" t="s">
        <v>74</v>
      </c>
      <c r="AI495" s="244">
        <v>0</v>
      </c>
      <c r="AJ495" s="244">
        <v>7345352.7599999998</v>
      </c>
      <c r="AK495" s="246"/>
      <c r="AL495" s="244">
        <v>11456742.109999999</v>
      </c>
      <c r="AM495" s="244">
        <v>11459842.109999999</v>
      </c>
      <c r="AN495" s="246"/>
      <c r="AO495" s="244">
        <v>0</v>
      </c>
      <c r="AP495" s="244">
        <v>7339250.2599999998</v>
      </c>
      <c r="AQ495" s="246"/>
      <c r="AR495" s="246"/>
      <c r="AS495" s="246"/>
      <c r="AT495" s="246"/>
    </row>
    <row r="496" spans="1:46" ht="168.75" x14ac:dyDescent="0.25">
      <c r="A496" s="248" t="s">
        <v>881</v>
      </c>
      <c r="B496" s="249" t="s">
        <v>882</v>
      </c>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t="s">
        <v>123</v>
      </c>
      <c r="AD496" s="60" t="s">
        <v>119</v>
      </c>
      <c r="AE496" s="60" t="s">
        <v>124</v>
      </c>
      <c r="AF496" s="249" t="s">
        <v>824</v>
      </c>
      <c r="AG496" s="249" t="s">
        <v>74</v>
      </c>
      <c r="AH496" s="249" t="s">
        <v>74</v>
      </c>
      <c r="AI496" s="244">
        <v>0</v>
      </c>
      <c r="AJ496" s="244">
        <v>7345352.7599999998</v>
      </c>
      <c r="AK496" s="246"/>
      <c r="AL496" s="244">
        <v>11456742.109999999</v>
      </c>
      <c r="AM496" s="244">
        <v>11459842.109999999</v>
      </c>
      <c r="AN496" s="246"/>
      <c r="AO496" s="244">
        <v>0</v>
      </c>
      <c r="AP496" s="244">
        <v>7339250.2599999998</v>
      </c>
      <c r="AQ496" s="246"/>
      <c r="AR496" s="246"/>
      <c r="AS496" s="246"/>
      <c r="AT496" s="246"/>
    </row>
    <row r="497" spans="1:46" ht="123.75" x14ac:dyDescent="0.25">
      <c r="A497" s="248" t="s">
        <v>881</v>
      </c>
      <c r="B497" s="249" t="s">
        <v>882</v>
      </c>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t="s">
        <v>331</v>
      </c>
      <c r="AD497" s="60" t="s">
        <v>68</v>
      </c>
      <c r="AE497" s="60" t="s">
        <v>332</v>
      </c>
      <c r="AF497" s="249" t="s">
        <v>824</v>
      </c>
      <c r="AG497" s="249" t="s">
        <v>74</v>
      </c>
      <c r="AH497" s="249" t="s">
        <v>74</v>
      </c>
      <c r="AI497" s="244">
        <v>0</v>
      </c>
      <c r="AJ497" s="244">
        <v>7345352.7599999998</v>
      </c>
      <c r="AK497" s="247"/>
      <c r="AL497" s="244">
        <v>11456742.109999999</v>
      </c>
      <c r="AM497" s="244">
        <v>11459842.109999999</v>
      </c>
      <c r="AN497" s="247"/>
      <c r="AO497" s="244">
        <v>0</v>
      </c>
      <c r="AP497" s="244">
        <v>7339250.2599999998</v>
      </c>
      <c r="AQ497" s="247"/>
      <c r="AR497" s="247"/>
      <c r="AS497" s="247"/>
      <c r="AT497" s="247"/>
    </row>
    <row r="498" spans="1:46" ht="303.75" x14ac:dyDescent="0.25">
      <c r="A498" s="253" t="s">
        <v>887</v>
      </c>
      <c r="B498" s="249" t="s">
        <v>888</v>
      </c>
      <c r="C498" s="60" t="s">
        <v>64</v>
      </c>
      <c r="D498" s="60" t="s">
        <v>889</v>
      </c>
      <c r="E498" s="60" t="s">
        <v>66</v>
      </c>
      <c r="F498" s="60"/>
      <c r="G498" s="60"/>
      <c r="H498" s="60"/>
      <c r="I498" s="60"/>
      <c r="J498" s="60"/>
      <c r="K498" s="60"/>
      <c r="L498" s="60"/>
      <c r="M498" s="60"/>
      <c r="N498" s="60"/>
      <c r="O498" s="60"/>
      <c r="P498" s="60"/>
      <c r="Q498" s="60"/>
      <c r="R498" s="60"/>
      <c r="S498" s="60"/>
      <c r="T498" s="60"/>
      <c r="U498" s="60"/>
      <c r="V498" s="60"/>
      <c r="W498" s="14" t="s">
        <v>890</v>
      </c>
      <c r="X498" s="60" t="s">
        <v>789</v>
      </c>
      <c r="Y498" s="60" t="s">
        <v>891</v>
      </c>
      <c r="Z498" s="14" t="s">
        <v>767</v>
      </c>
      <c r="AA498" s="60" t="s">
        <v>79</v>
      </c>
      <c r="AB498" s="60" t="s">
        <v>769</v>
      </c>
      <c r="AC498" s="14" t="s">
        <v>118</v>
      </c>
      <c r="AD498" s="60" t="s">
        <v>68</v>
      </c>
      <c r="AE498" s="60" t="s">
        <v>120</v>
      </c>
      <c r="AF498" s="249" t="s">
        <v>824</v>
      </c>
      <c r="AG498" s="249" t="s">
        <v>74</v>
      </c>
      <c r="AH498" s="249" t="s">
        <v>74</v>
      </c>
      <c r="AI498" s="244">
        <v>997000</v>
      </c>
      <c r="AJ498" s="244">
        <v>997000</v>
      </c>
      <c r="AK498" s="245">
        <v>1080800</v>
      </c>
      <c r="AL498" s="244">
        <v>1070000</v>
      </c>
      <c r="AM498" s="244">
        <v>1070000</v>
      </c>
      <c r="AN498" s="245"/>
      <c r="AO498" s="244">
        <v>997000</v>
      </c>
      <c r="AP498" s="244">
        <v>997000</v>
      </c>
      <c r="AQ498" s="245">
        <v>1080800</v>
      </c>
      <c r="AR498" s="245">
        <v>1070000</v>
      </c>
      <c r="AS498" s="245">
        <v>1070000</v>
      </c>
      <c r="AT498" s="245"/>
    </row>
    <row r="499" spans="1:46" ht="146.25" x14ac:dyDescent="0.25">
      <c r="A499" s="253" t="s">
        <v>887</v>
      </c>
      <c r="B499" s="249" t="s">
        <v>888</v>
      </c>
      <c r="C499" s="60"/>
      <c r="D499" s="60"/>
      <c r="E499" s="60"/>
      <c r="F499" s="60"/>
      <c r="G499" s="60"/>
      <c r="H499" s="60"/>
      <c r="I499" s="60"/>
      <c r="J499" s="60"/>
      <c r="K499" s="60"/>
      <c r="L499" s="60"/>
      <c r="M499" s="60"/>
      <c r="N499" s="60"/>
      <c r="O499" s="60"/>
      <c r="P499" s="60"/>
      <c r="Q499" s="60"/>
      <c r="R499" s="60"/>
      <c r="S499" s="60"/>
      <c r="T499" s="60"/>
      <c r="U499" s="60"/>
      <c r="V499" s="60"/>
      <c r="W499" s="60" t="s">
        <v>892</v>
      </c>
      <c r="X499" s="60" t="s">
        <v>893</v>
      </c>
      <c r="Y499" s="60" t="s">
        <v>894</v>
      </c>
      <c r="Z499" s="60" t="s">
        <v>794</v>
      </c>
      <c r="AA499" s="60" t="s">
        <v>68</v>
      </c>
      <c r="AB499" s="60" t="s">
        <v>69</v>
      </c>
      <c r="AC499" s="60" t="s">
        <v>186</v>
      </c>
      <c r="AD499" s="60" t="s">
        <v>895</v>
      </c>
      <c r="AE499" s="60" t="s">
        <v>188</v>
      </c>
      <c r="AF499" s="249" t="s">
        <v>824</v>
      </c>
      <c r="AG499" s="249" t="s">
        <v>74</v>
      </c>
      <c r="AH499" s="249" t="s">
        <v>74</v>
      </c>
      <c r="AI499" s="244">
        <v>0</v>
      </c>
      <c r="AJ499" s="244">
        <v>997000</v>
      </c>
      <c r="AK499" s="246"/>
      <c r="AL499" s="244">
        <v>1070000</v>
      </c>
      <c r="AM499" s="244">
        <v>1070000</v>
      </c>
      <c r="AN499" s="246"/>
      <c r="AO499" s="244">
        <v>0</v>
      </c>
      <c r="AP499" s="244">
        <v>997000</v>
      </c>
      <c r="AQ499" s="246"/>
      <c r="AR499" s="246"/>
      <c r="AS499" s="246"/>
      <c r="AT499" s="246"/>
    </row>
    <row r="500" spans="1:46" ht="157.5" x14ac:dyDescent="0.25">
      <c r="A500" s="253" t="s">
        <v>887</v>
      </c>
      <c r="B500" s="249" t="s">
        <v>888</v>
      </c>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t="s">
        <v>896</v>
      </c>
      <c r="AA500" s="60" t="s">
        <v>897</v>
      </c>
      <c r="AB500" s="60" t="s">
        <v>898</v>
      </c>
      <c r="AC500" s="60" t="s">
        <v>189</v>
      </c>
      <c r="AD500" s="60" t="s">
        <v>899</v>
      </c>
      <c r="AE500" s="60" t="s">
        <v>191</v>
      </c>
      <c r="AF500" s="249" t="s">
        <v>824</v>
      </c>
      <c r="AG500" s="249" t="s">
        <v>74</v>
      </c>
      <c r="AH500" s="249" t="s">
        <v>74</v>
      </c>
      <c r="AI500" s="244">
        <v>0</v>
      </c>
      <c r="AJ500" s="244">
        <v>997000</v>
      </c>
      <c r="AK500" s="246"/>
      <c r="AL500" s="244">
        <v>1070000</v>
      </c>
      <c r="AM500" s="244">
        <v>1070000</v>
      </c>
      <c r="AN500" s="246"/>
      <c r="AO500" s="244">
        <v>0</v>
      </c>
      <c r="AP500" s="244">
        <v>997000</v>
      </c>
      <c r="AQ500" s="246"/>
      <c r="AR500" s="246"/>
      <c r="AS500" s="246"/>
      <c r="AT500" s="246"/>
    </row>
    <row r="501" spans="1:46" ht="157.5" x14ac:dyDescent="0.25">
      <c r="A501" s="253" t="s">
        <v>887</v>
      </c>
      <c r="B501" s="249" t="s">
        <v>888</v>
      </c>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t="s">
        <v>900</v>
      </c>
      <c r="AD501" s="60" t="s">
        <v>165</v>
      </c>
      <c r="AE501" s="60" t="s">
        <v>901</v>
      </c>
      <c r="AF501" s="249" t="s">
        <v>824</v>
      </c>
      <c r="AG501" s="249" t="s">
        <v>74</v>
      </c>
      <c r="AH501" s="249" t="s">
        <v>74</v>
      </c>
      <c r="AI501" s="244">
        <v>0</v>
      </c>
      <c r="AJ501" s="244">
        <v>997000</v>
      </c>
      <c r="AK501" s="246"/>
      <c r="AL501" s="244">
        <v>1070000</v>
      </c>
      <c r="AM501" s="244">
        <v>1070000</v>
      </c>
      <c r="AN501" s="246"/>
      <c r="AO501" s="244">
        <v>0</v>
      </c>
      <c r="AP501" s="244">
        <v>997000</v>
      </c>
      <c r="AQ501" s="246"/>
      <c r="AR501" s="246"/>
      <c r="AS501" s="246"/>
      <c r="AT501" s="246"/>
    </row>
    <row r="502" spans="1:46" ht="123.75" x14ac:dyDescent="0.25">
      <c r="A502" s="253" t="s">
        <v>887</v>
      </c>
      <c r="B502" s="249" t="s">
        <v>888</v>
      </c>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t="s">
        <v>167</v>
      </c>
      <c r="AD502" s="60" t="s">
        <v>68</v>
      </c>
      <c r="AE502" s="60" t="s">
        <v>132</v>
      </c>
      <c r="AF502" s="249" t="s">
        <v>824</v>
      </c>
      <c r="AG502" s="249" t="s">
        <v>74</v>
      </c>
      <c r="AH502" s="249" t="s">
        <v>74</v>
      </c>
      <c r="AI502" s="244">
        <v>0</v>
      </c>
      <c r="AJ502" s="244">
        <v>997000</v>
      </c>
      <c r="AK502" s="247"/>
      <c r="AL502" s="244">
        <v>1070000</v>
      </c>
      <c r="AM502" s="244">
        <v>1070000</v>
      </c>
      <c r="AN502" s="247"/>
      <c r="AO502" s="244">
        <v>0</v>
      </c>
      <c r="AP502" s="244">
        <v>997000</v>
      </c>
      <c r="AQ502" s="247"/>
      <c r="AR502" s="247"/>
      <c r="AS502" s="247"/>
      <c r="AT502" s="247"/>
    </row>
    <row r="503" spans="1:46" ht="409.5" x14ac:dyDescent="0.25">
      <c r="A503" s="248" t="s">
        <v>902</v>
      </c>
      <c r="B503" s="249" t="s">
        <v>903</v>
      </c>
      <c r="C503" s="60" t="s">
        <v>64</v>
      </c>
      <c r="D503" s="60" t="s">
        <v>904</v>
      </c>
      <c r="E503" s="60" t="s">
        <v>66</v>
      </c>
      <c r="F503" s="60"/>
      <c r="G503" s="60"/>
      <c r="H503" s="60"/>
      <c r="I503" s="60"/>
      <c r="J503" s="60"/>
      <c r="K503" s="60"/>
      <c r="L503" s="60"/>
      <c r="M503" s="60"/>
      <c r="N503" s="60"/>
      <c r="O503" s="60"/>
      <c r="P503" s="60"/>
      <c r="Q503" s="60"/>
      <c r="R503" s="60"/>
      <c r="S503" s="60"/>
      <c r="T503" s="60"/>
      <c r="U503" s="60"/>
      <c r="V503" s="60"/>
      <c r="W503" s="14" t="s">
        <v>905</v>
      </c>
      <c r="X503" s="60" t="s">
        <v>68</v>
      </c>
      <c r="Y503" s="60" t="s">
        <v>288</v>
      </c>
      <c r="Z503" s="14" t="s">
        <v>767</v>
      </c>
      <c r="AA503" s="60" t="s">
        <v>79</v>
      </c>
      <c r="AB503" s="60" t="s">
        <v>769</v>
      </c>
      <c r="AC503" s="60" t="s">
        <v>70</v>
      </c>
      <c r="AD503" s="60" t="s">
        <v>906</v>
      </c>
      <c r="AE503" s="60" t="s">
        <v>72</v>
      </c>
      <c r="AF503" s="249" t="s">
        <v>824</v>
      </c>
      <c r="AG503" s="249" t="s">
        <v>74</v>
      </c>
      <c r="AH503" s="249" t="s">
        <v>74</v>
      </c>
      <c r="AI503" s="244">
        <v>5398500</v>
      </c>
      <c r="AJ503" s="244">
        <v>5395891.5999999996</v>
      </c>
      <c r="AK503" s="245">
        <v>6639400</v>
      </c>
      <c r="AL503" s="244">
        <v>6854200</v>
      </c>
      <c r="AM503" s="244">
        <v>7210600</v>
      </c>
      <c r="AN503" s="245"/>
      <c r="AO503" s="244">
        <v>5398500</v>
      </c>
      <c r="AP503" s="244">
        <v>5395891.5999999996</v>
      </c>
      <c r="AQ503" s="245">
        <v>6639400</v>
      </c>
      <c r="AR503" s="245">
        <v>6854200</v>
      </c>
      <c r="AS503" s="245">
        <v>7210600</v>
      </c>
      <c r="AT503" s="245"/>
    </row>
    <row r="504" spans="1:46" ht="213.75" x14ac:dyDescent="0.25">
      <c r="A504" s="248" t="s">
        <v>902</v>
      </c>
      <c r="B504" s="249" t="s">
        <v>903</v>
      </c>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t="s">
        <v>142</v>
      </c>
      <c r="AA504" s="60" t="s">
        <v>907</v>
      </c>
      <c r="AB504" s="60" t="s">
        <v>69</v>
      </c>
      <c r="AC504" s="14" t="s">
        <v>118</v>
      </c>
      <c r="AD504" s="60" t="s">
        <v>68</v>
      </c>
      <c r="AE504" s="60" t="s">
        <v>120</v>
      </c>
      <c r="AF504" s="249" t="s">
        <v>824</v>
      </c>
      <c r="AG504" s="249" t="s">
        <v>74</v>
      </c>
      <c r="AH504" s="249" t="s">
        <v>74</v>
      </c>
      <c r="AI504" s="244">
        <v>0</v>
      </c>
      <c r="AJ504" s="244">
        <v>5395891.5999999996</v>
      </c>
      <c r="AK504" s="246"/>
      <c r="AL504" s="244">
        <v>6854200</v>
      </c>
      <c r="AM504" s="244">
        <v>7210600</v>
      </c>
      <c r="AN504" s="246"/>
      <c r="AO504" s="244">
        <v>0</v>
      </c>
      <c r="AP504" s="244">
        <v>5395891.5999999996</v>
      </c>
      <c r="AQ504" s="246"/>
      <c r="AR504" s="246"/>
      <c r="AS504" s="246"/>
      <c r="AT504" s="246"/>
    </row>
    <row r="505" spans="1:46" ht="123.75" x14ac:dyDescent="0.25">
      <c r="A505" s="248" t="s">
        <v>902</v>
      </c>
      <c r="B505" s="249" t="s">
        <v>903</v>
      </c>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t="s">
        <v>168</v>
      </c>
      <c r="AD505" s="60" t="s">
        <v>68</v>
      </c>
      <c r="AE505" s="60" t="s">
        <v>69</v>
      </c>
      <c r="AF505" s="249" t="s">
        <v>824</v>
      </c>
      <c r="AG505" s="249" t="s">
        <v>74</v>
      </c>
      <c r="AH505" s="249" t="s">
        <v>74</v>
      </c>
      <c r="AI505" s="244">
        <v>0</v>
      </c>
      <c r="AJ505" s="244">
        <v>5395891.5999999996</v>
      </c>
      <c r="AK505" s="247"/>
      <c r="AL505" s="244">
        <v>6854200</v>
      </c>
      <c r="AM505" s="244">
        <v>7210600</v>
      </c>
      <c r="AN505" s="247"/>
      <c r="AO505" s="244">
        <v>0</v>
      </c>
      <c r="AP505" s="244">
        <v>5395891.5999999996</v>
      </c>
      <c r="AQ505" s="247"/>
      <c r="AR505" s="247"/>
      <c r="AS505" s="247"/>
      <c r="AT505" s="247"/>
    </row>
    <row r="506" spans="1:46" ht="303.75" x14ac:dyDescent="0.25">
      <c r="A506" s="248" t="s">
        <v>908</v>
      </c>
      <c r="B506" s="249" t="s">
        <v>909</v>
      </c>
      <c r="C506" s="60" t="s">
        <v>1029</v>
      </c>
      <c r="D506" s="60" t="s">
        <v>68</v>
      </c>
      <c r="E506" s="60" t="s">
        <v>96</v>
      </c>
      <c r="F506" s="60"/>
      <c r="G506" s="60"/>
      <c r="H506" s="60"/>
      <c r="I506" s="60"/>
      <c r="J506" s="60"/>
      <c r="K506" s="60"/>
      <c r="L506" s="60"/>
      <c r="M506" s="60"/>
      <c r="N506" s="60"/>
      <c r="O506" s="60"/>
      <c r="P506" s="60"/>
      <c r="Q506" s="60"/>
      <c r="R506" s="60"/>
      <c r="S506" s="60"/>
      <c r="T506" s="60"/>
      <c r="U506" s="60"/>
      <c r="V506" s="60"/>
      <c r="W506" s="14" t="s">
        <v>445</v>
      </c>
      <c r="X506" s="60" t="s">
        <v>910</v>
      </c>
      <c r="Y506" s="60" t="s">
        <v>96</v>
      </c>
      <c r="Z506" s="14" t="s">
        <v>767</v>
      </c>
      <c r="AA506" s="60" t="s">
        <v>79</v>
      </c>
      <c r="AB506" s="60" t="s">
        <v>769</v>
      </c>
      <c r="AC506" s="60" t="s">
        <v>109</v>
      </c>
      <c r="AD506" s="60" t="s">
        <v>911</v>
      </c>
      <c r="AE506" s="60" t="s">
        <v>111</v>
      </c>
      <c r="AF506" s="249" t="s">
        <v>824</v>
      </c>
      <c r="AG506" s="249" t="s">
        <v>74</v>
      </c>
      <c r="AH506" s="249" t="s">
        <v>74</v>
      </c>
      <c r="AI506" s="244">
        <v>84100</v>
      </c>
      <c r="AJ506" s="244">
        <v>84099.1</v>
      </c>
      <c r="AK506" s="245">
        <v>261800</v>
      </c>
      <c r="AL506" s="244">
        <v>252200</v>
      </c>
      <c r="AM506" s="244">
        <v>252200</v>
      </c>
      <c r="AN506" s="245"/>
      <c r="AO506" s="244">
        <v>84100</v>
      </c>
      <c r="AP506" s="244">
        <v>84099.1</v>
      </c>
      <c r="AQ506" s="245">
        <v>261800</v>
      </c>
      <c r="AR506" s="245">
        <v>252200</v>
      </c>
      <c r="AS506" s="245">
        <v>252200</v>
      </c>
      <c r="AT506" s="245"/>
    </row>
    <row r="507" spans="1:46" ht="213.75" x14ac:dyDescent="0.25">
      <c r="A507" s="248" t="s">
        <v>908</v>
      </c>
      <c r="B507" s="249" t="s">
        <v>909</v>
      </c>
      <c r="C507" s="60" t="s">
        <v>64</v>
      </c>
      <c r="D507" s="60" t="s">
        <v>776</v>
      </c>
      <c r="E507" s="60" t="s">
        <v>66</v>
      </c>
      <c r="F507" s="60"/>
      <c r="G507" s="60"/>
      <c r="H507" s="60"/>
      <c r="I507" s="60"/>
      <c r="J507" s="60"/>
      <c r="K507" s="60"/>
      <c r="L507" s="60"/>
      <c r="M507" s="60"/>
      <c r="N507" s="60"/>
      <c r="O507" s="60"/>
      <c r="P507" s="60"/>
      <c r="Q507" s="60"/>
      <c r="R507" s="60"/>
      <c r="S507" s="60"/>
      <c r="T507" s="60"/>
      <c r="U507" s="60"/>
      <c r="V507" s="60"/>
      <c r="W507" s="60"/>
      <c r="X507" s="60"/>
      <c r="Y507" s="60"/>
      <c r="Z507" s="60" t="s">
        <v>912</v>
      </c>
      <c r="AA507" s="60" t="s">
        <v>68</v>
      </c>
      <c r="AB507" s="60" t="s">
        <v>69</v>
      </c>
      <c r="AC507" s="14" t="s">
        <v>118</v>
      </c>
      <c r="AD507" s="60" t="s">
        <v>119</v>
      </c>
      <c r="AE507" s="60" t="s">
        <v>120</v>
      </c>
      <c r="AF507" s="249" t="s">
        <v>824</v>
      </c>
      <c r="AG507" s="249" t="s">
        <v>74</v>
      </c>
      <c r="AH507" s="249" t="s">
        <v>74</v>
      </c>
      <c r="AI507" s="244">
        <v>0</v>
      </c>
      <c r="AJ507" s="244">
        <v>84099.1</v>
      </c>
      <c r="AK507" s="246"/>
      <c r="AL507" s="244">
        <v>252200</v>
      </c>
      <c r="AM507" s="244">
        <v>252200</v>
      </c>
      <c r="AN507" s="246"/>
      <c r="AO507" s="244">
        <v>0</v>
      </c>
      <c r="AP507" s="244">
        <v>84099.1</v>
      </c>
      <c r="AQ507" s="246"/>
      <c r="AR507" s="246"/>
      <c r="AS507" s="246"/>
      <c r="AT507" s="246"/>
    </row>
    <row r="508" spans="1:46" ht="168.75" x14ac:dyDescent="0.25">
      <c r="A508" s="248" t="s">
        <v>908</v>
      </c>
      <c r="B508" s="249" t="s">
        <v>909</v>
      </c>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t="s">
        <v>123</v>
      </c>
      <c r="AD508" s="60" t="s">
        <v>119</v>
      </c>
      <c r="AE508" s="60" t="s">
        <v>124</v>
      </c>
      <c r="AF508" s="249" t="s">
        <v>824</v>
      </c>
      <c r="AG508" s="249" t="s">
        <v>74</v>
      </c>
      <c r="AH508" s="249" t="s">
        <v>74</v>
      </c>
      <c r="AI508" s="244">
        <v>0</v>
      </c>
      <c r="AJ508" s="244">
        <v>84099.1</v>
      </c>
      <c r="AK508" s="246"/>
      <c r="AL508" s="244">
        <v>252200</v>
      </c>
      <c r="AM508" s="244">
        <v>252200</v>
      </c>
      <c r="AN508" s="246"/>
      <c r="AO508" s="244">
        <v>0</v>
      </c>
      <c r="AP508" s="244">
        <v>84099.1</v>
      </c>
      <c r="AQ508" s="246"/>
      <c r="AR508" s="246"/>
      <c r="AS508" s="246"/>
      <c r="AT508" s="246"/>
    </row>
    <row r="509" spans="1:46" ht="135" x14ac:dyDescent="0.25">
      <c r="A509" s="248" t="s">
        <v>908</v>
      </c>
      <c r="B509" s="249" t="s">
        <v>909</v>
      </c>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t="s">
        <v>131</v>
      </c>
      <c r="AD509" s="60" t="s">
        <v>68</v>
      </c>
      <c r="AE509" s="60" t="s">
        <v>132</v>
      </c>
      <c r="AF509" s="249" t="s">
        <v>824</v>
      </c>
      <c r="AG509" s="249" t="s">
        <v>74</v>
      </c>
      <c r="AH509" s="249" t="s">
        <v>74</v>
      </c>
      <c r="AI509" s="244">
        <v>0</v>
      </c>
      <c r="AJ509" s="244">
        <v>84099.1</v>
      </c>
      <c r="AK509" s="246"/>
      <c r="AL509" s="244">
        <v>252200</v>
      </c>
      <c r="AM509" s="244">
        <v>252200</v>
      </c>
      <c r="AN509" s="246"/>
      <c r="AO509" s="244">
        <v>0</v>
      </c>
      <c r="AP509" s="244">
        <v>84099.1</v>
      </c>
      <c r="AQ509" s="246"/>
      <c r="AR509" s="246"/>
      <c r="AS509" s="246"/>
      <c r="AT509" s="246"/>
    </row>
    <row r="510" spans="1:46" ht="112.5" x14ac:dyDescent="0.25">
      <c r="A510" s="248" t="s">
        <v>908</v>
      </c>
      <c r="B510" s="249" t="s">
        <v>909</v>
      </c>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t="s">
        <v>262</v>
      </c>
      <c r="AD510" s="60" t="s">
        <v>68</v>
      </c>
      <c r="AE510" s="60" t="s">
        <v>263</v>
      </c>
      <c r="AF510" s="249" t="s">
        <v>824</v>
      </c>
      <c r="AG510" s="249" t="s">
        <v>74</v>
      </c>
      <c r="AH510" s="249" t="s">
        <v>74</v>
      </c>
      <c r="AI510" s="244">
        <v>0</v>
      </c>
      <c r="AJ510" s="244">
        <v>84099.1</v>
      </c>
      <c r="AK510" s="247"/>
      <c r="AL510" s="244">
        <v>252200</v>
      </c>
      <c r="AM510" s="244">
        <v>252200</v>
      </c>
      <c r="AN510" s="247"/>
      <c r="AO510" s="244">
        <v>0</v>
      </c>
      <c r="AP510" s="244">
        <v>84099.1</v>
      </c>
      <c r="AQ510" s="247"/>
      <c r="AR510" s="247"/>
      <c r="AS510" s="247"/>
      <c r="AT510" s="247"/>
    </row>
    <row r="511" spans="1:46" ht="303.75" x14ac:dyDescent="0.25">
      <c r="A511" s="253" t="s">
        <v>913</v>
      </c>
      <c r="B511" s="249" t="s">
        <v>914</v>
      </c>
      <c r="C511" s="60" t="s">
        <v>915</v>
      </c>
      <c r="D511" s="60" t="s">
        <v>916</v>
      </c>
      <c r="E511" s="60" t="s">
        <v>917</v>
      </c>
      <c r="F511" s="60"/>
      <c r="G511" s="60"/>
      <c r="H511" s="60"/>
      <c r="I511" s="60"/>
      <c r="J511" s="60" t="s">
        <v>216</v>
      </c>
      <c r="K511" s="60" t="s">
        <v>68</v>
      </c>
      <c r="L511" s="60" t="s">
        <v>217</v>
      </c>
      <c r="M511" s="60"/>
      <c r="N511" s="60"/>
      <c r="O511" s="60"/>
      <c r="P511" s="60"/>
      <c r="Q511" s="60"/>
      <c r="R511" s="60"/>
      <c r="S511" s="60"/>
      <c r="T511" s="60"/>
      <c r="U511" s="60"/>
      <c r="V511" s="60"/>
      <c r="W511" s="14" t="s">
        <v>836</v>
      </c>
      <c r="X511" s="60" t="s">
        <v>918</v>
      </c>
      <c r="Y511" s="60" t="s">
        <v>838</v>
      </c>
      <c r="Z511" s="14" t="s">
        <v>767</v>
      </c>
      <c r="AA511" s="60" t="s">
        <v>79</v>
      </c>
      <c r="AB511" s="60" t="s">
        <v>769</v>
      </c>
      <c r="AC511" s="60" t="s">
        <v>226</v>
      </c>
      <c r="AD511" s="60" t="s">
        <v>68</v>
      </c>
      <c r="AE511" s="60" t="s">
        <v>132</v>
      </c>
      <c r="AF511" s="249" t="s">
        <v>919</v>
      </c>
      <c r="AG511" s="249" t="s">
        <v>74</v>
      </c>
      <c r="AH511" s="249" t="s">
        <v>74</v>
      </c>
      <c r="AI511" s="244">
        <v>3166400</v>
      </c>
      <c r="AJ511" s="244">
        <v>504238.7</v>
      </c>
      <c r="AK511" s="245">
        <v>0</v>
      </c>
      <c r="AL511" s="244">
        <v>0</v>
      </c>
      <c r="AM511" s="244">
        <v>0</v>
      </c>
      <c r="AN511" s="245"/>
      <c r="AO511" s="244">
        <v>3166400</v>
      </c>
      <c r="AP511" s="244">
        <v>504238.7</v>
      </c>
      <c r="AQ511" s="244">
        <v>0</v>
      </c>
      <c r="AR511" s="244">
        <v>0</v>
      </c>
      <c r="AS511" s="244">
        <v>0</v>
      </c>
      <c r="AT511" s="244"/>
    </row>
    <row r="512" spans="1:46" ht="135" x14ac:dyDescent="0.25">
      <c r="A512" s="253" t="s">
        <v>913</v>
      </c>
      <c r="B512" s="249" t="s">
        <v>914</v>
      </c>
      <c r="C512" s="60" t="s">
        <v>64</v>
      </c>
      <c r="D512" s="60" t="s">
        <v>776</v>
      </c>
      <c r="E512" s="60" t="s">
        <v>66</v>
      </c>
      <c r="F512" s="60"/>
      <c r="G512" s="60"/>
      <c r="H512" s="60"/>
      <c r="I512" s="60"/>
      <c r="J512" s="60"/>
      <c r="K512" s="60"/>
      <c r="L512" s="60"/>
      <c r="M512" s="60"/>
      <c r="N512" s="60"/>
      <c r="O512" s="60"/>
      <c r="P512" s="60"/>
      <c r="Q512" s="60"/>
      <c r="R512" s="60"/>
      <c r="S512" s="60"/>
      <c r="T512" s="60"/>
      <c r="U512" s="60"/>
      <c r="V512" s="60"/>
      <c r="W512" s="60"/>
      <c r="X512" s="60"/>
      <c r="Y512" s="60"/>
      <c r="Z512" s="60" t="s">
        <v>207</v>
      </c>
      <c r="AA512" s="60" t="s">
        <v>68</v>
      </c>
      <c r="AB512" s="60" t="s">
        <v>69</v>
      </c>
      <c r="AC512" s="60"/>
      <c r="AD512" s="60"/>
      <c r="AE512" s="60"/>
      <c r="AF512" s="249" t="s">
        <v>919</v>
      </c>
      <c r="AG512" s="249" t="s">
        <v>74</v>
      </c>
      <c r="AH512" s="249" t="s">
        <v>74</v>
      </c>
      <c r="AI512" s="244">
        <v>0</v>
      </c>
      <c r="AJ512" s="244">
        <v>504238.7</v>
      </c>
      <c r="AK512" s="247"/>
      <c r="AL512" s="244">
        <v>0</v>
      </c>
      <c r="AM512" s="244">
        <v>0</v>
      </c>
      <c r="AN512" s="247"/>
      <c r="AO512" s="244">
        <v>0</v>
      </c>
      <c r="AP512" s="244">
        <v>504238.7</v>
      </c>
      <c r="AQ512" s="244">
        <v>0</v>
      </c>
      <c r="AR512" s="244">
        <v>0</v>
      </c>
      <c r="AS512" s="244">
        <v>0</v>
      </c>
      <c r="AT512" s="244"/>
    </row>
    <row r="513" spans="1:46" ht="382.5" x14ac:dyDescent="0.25">
      <c r="A513" s="253" t="s">
        <v>920</v>
      </c>
      <c r="B513" s="249" t="s">
        <v>921</v>
      </c>
      <c r="C513" s="60" t="s">
        <v>1029</v>
      </c>
      <c r="D513" s="60" t="s">
        <v>68</v>
      </c>
      <c r="E513" s="60" t="s">
        <v>96</v>
      </c>
      <c r="F513" s="60"/>
      <c r="G513" s="60"/>
      <c r="H513" s="60"/>
      <c r="I513" s="60"/>
      <c r="J513" s="60"/>
      <c r="K513" s="60"/>
      <c r="L513" s="60"/>
      <c r="M513" s="60"/>
      <c r="N513" s="60"/>
      <c r="O513" s="60"/>
      <c r="P513" s="60"/>
      <c r="Q513" s="60"/>
      <c r="R513" s="60"/>
      <c r="S513" s="60"/>
      <c r="T513" s="60"/>
      <c r="U513" s="60"/>
      <c r="V513" s="60"/>
      <c r="W513" s="14" t="s">
        <v>922</v>
      </c>
      <c r="X513" s="60" t="s">
        <v>923</v>
      </c>
      <c r="Y513" s="60" t="s">
        <v>96</v>
      </c>
      <c r="Z513" s="14" t="s">
        <v>924</v>
      </c>
      <c r="AA513" s="60" t="s">
        <v>68</v>
      </c>
      <c r="AB513" s="60" t="s">
        <v>925</v>
      </c>
      <c r="AC513" s="14" t="s">
        <v>118</v>
      </c>
      <c r="AD513" s="60" t="s">
        <v>119</v>
      </c>
      <c r="AE513" s="60" t="s">
        <v>120</v>
      </c>
      <c r="AF513" s="249" t="s">
        <v>919</v>
      </c>
      <c r="AG513" s="249" t="s">
        <v>74</v>
      </c>
      <c r="AH513" s="249" t="s">
        <v>74</v>
      </c>
      <c r="AI513" s="244">
        <v>6516811.4100000001</v>
      </c>
      <c r="AJ513" s="244">
        <v>6516811.4100000001</v>
      </c>
      <c r="AK513" s="245">
        <v>3197600</v>
      </c>
      <c r="AL513" s="244">
        <v>3197600</v>
      </c>
      <c r="AM513" s="244">
        <v>3197600</v>
      </c>
      <c r="AN513" s="245"/>
      <c r="AO513" s="244">
        <v>6516811.4100000001</v>
      </c>
      <c r="AP513" s="244">
        <v>6516811.4100000001</v>
      </c>
      <c r="AQ513" s="245">
        <v>3197600</v>
      </c>
      <c r="AR513" s="245">
        <v>3197600</v>
      </c>
      <c r="AS513" s="245">
        <v>3197600</v>
      </c>
      <c r="AT513" s="245"/>
    </row>
    <row r="514" spans="1:46" ht="270" x14ac:dyDescent="0.25">
      <c r="A514" s="253" t="s">
        <v>920</v>
      </c>
      <c r="B514" s="249" t="s">
        <v>921</v>
      </c>
      <c r="C514" s="60" t="s">
        <v>64</v>
      </c>
      <c r="D514" s="60" t="s">
        <v>776</v>
      </c>
      <c r="E514" s="60" t="s">
        <v>66</v>
      </c>
      <c r="F514" s="60"/>
      <c r="G514" s="60"/>
      <c r="H514" s="60"/>
      <c r="I514" s="60"/>
      <c r="J514" s="60"/>
      <c r="K514" s="60"/>
      <c r="L514" s="60"/>
      <c r="M514" s="60"/>
      <c r="N514" s="60"/>
      <c r="O514" s="60"/>
      <c r="P514" s="60"/>
      <c r="Q514" s="60"/>
      <c r="R514" s="60"/>
      <c r="S514" s="60"/>
      <c r="T514" s="60"/>
      <c r="U514" s="60"/>
      <c r="V514" s="60"/>
      <c r="W514" s="60"/>
      <c r="X514" s="60"/>
      <c r="Y514" s="60"/>
      <c r="Z514" s="60" t="s">
        <v>926</v>
      </c>
      <c r="AA514" s="60" t="s">
        <v>68</v>
      </c>
      <c r="AB514" s="60" t="s">
        <v>885</v>
      </c>
      <c r="AC514" s="14" t="s">
        <v>927</v>
      </c>
      <c r="AD514" s="60" t="s">
        <v>68</v>
      </c>
      <c r="AE514" s="60" t="s">
        <v>928</v>
      </c>
      <c r="AF514" s="249" t="s">
        <v>919</v>
      </c>
      <c r="AG514" s="249" t="s">
        <v>74</v>
      </c>
      <c r="AH514" s="249" t="s">
        <v>74</v>
      </c>
      <c r="AI514" s="244">
        <v>0</v>
      </c>
      <c r="AJ514" s="244">
        <v>6516811.4100000001</v>
      </c>
      <c r="AK514" s="246"/>
      <c r="AL514" s="244">
        <v>3197600</v>
      </c>
      <c r="AM514" s="244">
        <v>3197600</v>
      </c>
      <c r="AN514" s="246"/>
      <c r="AO514" s="244">
        <v>0</v>
      </c>
      <c r="AP514" s="244">
        <v>6516811.4100000001</v>
      </c>
      <c r="AQ514" s="246"/>
      <c r="AR514" s="246"/>
      <c r="AS514" s="246"/>
      <c r="AT514" s="246"/>
    </row>
    <row r="515" spans="1:46" ht="135" x14ac:dyDescent="0.25">
      <c r="A515" s="253" t="s">
        <v>920</v>
      </c>
      <c r="B515" s="249" t="s">
        <v>921</v>
      </c>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t="s">
        <v>131</v>
      </c>
      <c r="AD515" s="60" t="s">
        <v>68</v>
      </c>
      <c r="AE515" s="60" t="s">
        <v>132</v>
      </c>
      <c r="AF515" s="249" t="s">
        <v>919</v>
      </c>
      <c r="AG515" s="249" t="s">
        <v>74</v>
      </c>
      <c r="AH515" s="249" t="s">
        <v>74</v>
      </c>
      <c r="AI515" s="244">
        <v>0</v>
      </c>
      <c r="AJ515" s="244">
        <v>6516811.4100000001</v>
      </c>
      <c r="AK515" s="246"/>
      <c r="AL515" s="244">
        <v>3197600</v>
      </c>
      <c r="AM515" s="244">
        <v>3197600</v>
      </c>
      <c r="AN515" s="246"/>
      <c r="AO515" s="244">
        <v>0</v>
      </c>
      <c r="AP515" s="244">
        <v>6516811.4100000001</v>
      </c>
      <c r="AQ515" s="246"/>
      <c r="AR515" s="246"/>
      <c r="AS515" s="246"/>
      <c r="AT515" s="246"/>
    </row>
    <row r="516" spans="1:46" ht="112.5" x14ac:dyDescent="0.25">
      <c r="A516" s="253" t="s">
        <v>920</v>
      </c>
      <c r="B516" s="249" t="s">
        <v>921</v>
      </c>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t="s">
        <v>262</v>
      </c>
      <c r="AD516" s="60" t="s">
        <v>68</v>
      </c>
      <c r="AE516" s="60" t="s">
        <v>263</v>
      </c>
      <c r="AF516" s="249" t="s">
        <v>919</v>
      </c>
      <c r="AG516" s="249" t="s">
        <v>74</v>
      </c>
      <c r="AH516" s="249" t="s">
        <v>74</v>
      </c>
      <c r="AI516" s="244">
        <v>0</v>
      </c>
      <c r="AJ516" s="244">
        <v>6516811.4100000001</v>
      </c>
      <c r="AK516" s="246"/>
      <c r="AL516" s="244">
        <v>3197600</v>
      </c>
      <c r="AM516" s="244">
        <v>3197600</v>
      </c>
      <c r="AN516" s="246"/>
      <c r="AO516" s="244">
        <v>0</v>
      </c>
      <c r="AP516" s="244">
        <v>6516811.4100000001</v>
      </c>
      <c r="AQ516" s="246"/>
      <c r="AR516" s="246"/>
      <c r="AS516" s="246"/>
      <c r="AT516" s="246"/>
    </row>
    <row r="517" spans="1:46" ht="123.75" x14ac:dyDescent="0.25">
      <c r="A517" s="253" t="s">
        <v>920</v>
      </c>
      <c r="B517" s="249" t="s">
        <v>921</v>
      </c>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t="s">
        <v>264</v>
      </c>
      <c r="AD517" s="60" t="s">
        <v>68</v>
      </c>
      <c r="AE517" s="60" t="s">
        <v>265</v>
      </c>
      <c r="AF517" s="249" t="s">
        <v>919</v>
      </c>
      <c r="AG517" s="249" t="s">
        <v>74</v>
      </c>
      <c r="AH517" s="249" t="s">
        <v>74</v>
      </c>
      <c r="AI517" s="244">
        <v>0</v>
      </c>
      <c r="AJ517" s="244">
        <v>6516811.4100000001</v>
      </c>
      <c r="AK517" s="247"/>
      <c r="AL517" s="244">
        <v>3197600</v>
      </c>
      <c r="AM517" s="244">
        <v>3197600</v>
      </c>
      <c r="AN517" s="247"/>
      <c r="AO517" s="244">
        <v>0</v>
      </c>
      <c r="AP517" s="244">
        <v>6516811.4100000001</v>
      </c>
      <c r="AQ517" s="247"/>
      <c r="AR517" s="247"/>
      <c r="AS517" s="247"/>
      <c r="AT517" s="247"/>
    </row>
    <row r="518" spans="1:46" ht="45" x14ac:dyDescent="0.25">
      <c r="A518" s="57" t="s">
        <v>929</v>
      </c>
      <c r="B518" s="60" t="s">
        <v>930</v>
      </c>
      <c r="C518" s="60" t="s">
        <v>59</v>
      </c>
      <c r="D518" s="60" t="s">
        <v>59</v>
      </c>
      <c r="E518" s="60" t="s">
        <v>59</v>
      </c>
      <c r="F518" s="60" t="s">
        <v>59</v>
      </c>
      <c r="G518" s="60" t="s">
        <v>59</v>
      </c>
      <c r="H518" s="60" t="s">
        <v>59</v>
      </c>
      <c r="I518" s="60" t="s">
        <v>59</v>
      </c>
      <c r="J518" s="60" t="s">
        <v>59</v>
      </c>
      <c r="K518" s="60" t="s">
        <v>59</v>
      </c>
      <c r="L518" s="60" t="s">
        <v>59</v>
      </c>
      <c r="M518" s="60" t="s">
        <v>59</v>
      </c>
      <c r="N518" s="60" t="s">
        <v>59</v>
      </c>
      <c r="O518" s="60" t="s">
        <v>59</v>
      </c>
      <c r="P518" s="60" t="s">
        <v>59</v>
      </c>
      <c r="Q518" s="60" t="s">
        <v>59</v>
      </c>
      <c r="R518" s="60" t="s">
        <v>59</v>
      </c>
      <c r="S518" s="60" t="s">
        <v>59</v>
      </c>
      <c r="T518" s="60" t="s">
        <v>59</v>
      </c>
      <c r="U518" s="60" t="s">
        <v>59</v>
      </c>
      <c r="V518" s="60" t="s">
        <v>59</v>
      </c>
      <c r="W518" s="60" t="s">
        <v>59</v>
      </c>
      <c r="X518" s="60" t="s">
        <v>59</v>
      </c>
      <c r="Y518" s="60" t="s">
        <v>59</v>
      </c>
      <c r="Z518" s="60" t="s">
        <v>59</v>
      </c>
      <c r="AA518" s="60" t="s">
        <v>59</v>
      </c>
      <c r="AB518" s="60" t="s">
        <v>59</v>
      </c>
      <c r="AC518" s="60" t="s">
        <v>59</v>
      </c>
      <c r="AD518" s="60" t="s">
        <v>59</v>
      </c>
      <c r="AE518" s="60" t="s">
        <v>59</v>
      </c>
      <c r="AF518" s="60" t="s">
        <v>59</v>
      </c>
      <c r="AG518" s="60" t="s">
        <v>59</v>
      </c>
      <c r="AH518" s="60" t="s">
        <v>59</v>
      </c>
      <c r="AI518" s="59">
        <v>43719711.850000001</v>
      </c>
      <c r="AJ518" s="59">
        <v>25578993.34</v>
      </c>
      <c r="AK518" s="59">
        <f>SUM(AK520:AK546)</f>
        <v>55199013.980000004</v>
      </c>
      <c r="AL518" s="59">
        <v>33209305.710000001</v>
      </c>
      <c r="AM518" s="59">
        <v>35929641.520000003</v>
      </c>
      <c r="AN518" s="59"/>
      <c r="AO518" s="59">
        <v>14707593.550000001</v>
      </c>
      <c r="AP518" s="59">
        <v>11698799.640000001</v>
      </c>
      <c r="AQ518" s="59">
        <f>SUM(AQ520:AQ546)</f>
        <v>34196361.980000004</v>
      </c>
      <c r="AR518" s="59">
        <f t="shared" ref="AR518:AS518" si="7">SUM(AR520:AR546)</f>
        <v>10297321.710000001</v>
      </c>
      <c r="AS518" s="59">
        <f t="shared" si="7"/>
        <v>10471881.52</v>
      </c>
      <c r="AT518" s="59"/>
    </row>
    <row r="519" spans="1:46" ht="15" x14ac:dyDescent="0.25">
      <c r="A519" s="57" t="s">
        <v>60</v>
      </c>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12"/>
      <c r="AJ519" s="12"/>
      <c r="AK519" s="12"/>
      <c r="AL519" s="12"/>
      <c r="AM519" s="12"/>
      <c r="AN519" s="12"/>
      <c r="AO519" s="12"/>
      <c r="AP519" s="12"/>
      <c r="AQ519" s="12"/>
      <c r="AR519" s="12"/>
      <c r="AS519" s="12"/>
      <c r="AT519" s="12"/>
    </row>
    <row r="520" spans="1:46" ht="303.75" x14ac:dyDescent="0.25">
      <c r="A520" s="248" t="s">
        <v>763</v>
      </c>
      <c r="B520" s="249" t="s">
        <v>931</v>
      </c>
      <c r="C520" s="60" t="s">
        <v>771</v>
      </c>
      <c r="D520" s="60" t="s">
        <v>932</v>
      </c>
      <c r="E520" s="60" t="s">
        <v>773</v>
      </c>
      <c r="F520" s="60"/>
      <c r="G520" s="60"/>
      <c r="H520" s="60"/>
      <c r="I520" s="60"/>
      <c r="J520" s="60"/>
      <c r="K520" s="60"/>
      <c r="L520" s="60"/>
      <c r="M520" s="60"/>
      <c r="N520" s="60"/>
      <c r="O520" s="60"/>
      <c r="P520" s="60"/>
      <c r="Q520" s="60"/>
      <c r="R520" s="60"/>
      <c r="S520" s="60"/>
      <c r="T520" s="60"/>
      <c r="U520" s="60"/>
      <c r="V520" s="60"/>
      <c r="W520" s="14" t="s">
        <v>765</v>
      </c>
      <c r="X520" s="60" t="s">
        <v>933</v>
      </c>
      <c r="Y520" s="60" t="s">
        <v>66</v>
      </c>
      <c r="Z520" s="14" t="s">
        <v>767</v>
      </c>
      <c r="AA520" s="60" t="s">
        <v>934</v>
      </c>
      <c r="AB520" s="60" t="s">
        <v>769</v>
      </c>
      <c r="AC520" s="14" t="s">
        <v>100</v>
      </c>
      <c r="AD520" s="60" t="s">
        <v>68</v>
      </c>
      <c r="AE520" s="60" t="s">
        <v>101</v>
      </c>
      <c r="AF520" s="249"/>
      <c r="AG520" s="249" t="s">
        <v>74</v>
      </c>
      <c r="AH520" s="249" t="s">
        <v>74</v>
      </c>
      <c r="AI520" s="244">
        <v>4887701.8899999997</v>
      </c>
      <c r="AJ520" s="244">
        <v>2465163.81</v>
      </c>
      <c r="AK520" s="245">
        <v>96777</v>
      </c>
      <c r="AL520" s="244">
        <v>96777</v>
      </c>
      <c r="AM520" s="244">
        <v>96777</v>
      </c>
      <c r="AN520" s="245"/>
      <c r="AO520" s="244">
        <v>3911051.89</v>
      </c>
      <c r="AP520" s="244">
        <v>1494863.81</v>
      </c>
      <c r="AQ520" s="245">
        <v>96777</v>
      </c>
      <c r="AR520" s="245">
        <v>96777</v>
      </c>
      <c r="AS520" s="245">
        <v>96777</v>
      </c>
      <c r="AT520" s="245"/>
    </row>
    <row r="521" spans="1:46" ht="337.5" x14ac:dyDescent="0.25">
      <c r="A521" s="248" t="s">
        <v>763</v>
      </c>
      <c r="B521" s="249" t="s">
        <v>931</v>
      </c>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14" t="s">
        <v>92</v>
      </c>
      <c r="AA521" s="60" t="s">
        <v>68</v>
      </c>
      <c r="AB521" s="60" t="s">
        <v>80</v>
      </c>
      <c r="AC521" s="14" t="s">
        <v>105</v>
      </c>
      <c r="AD521" s="60" t="s">
        <v>68</v>
      </c>
      <c r="AE521" s="60" t="s">
        <v>106</v>
      </c>
      <c r="AF521" s="249"/>
      <c r="AG521" s="249" t="s">
        <v>74</v>
      </c>
      <c r="AH521" s="249" t="s">
        <v>74</v>
      </c>
      <c r="AI521" s="244">
        <v>0</v>
      </c>
      <c r="AJ521" s="244">
        <v>2465163.81</v>
      </c>
      <c r="AK521" s="246"/>
      <c r="AL521" s="244">
        <v>96777</v>
      </c>
      <c r="AM521" s="244">
        <v>96777</v>
      </c>
      <c r="AN521" s="246"/>
      <c r="AO521" s="244">
        <v>0</v>
      </c>
      <c r="AP521" s="244">
        <v>1494863.81</v>
      </c>
      <c r="AQ521" s="246"/>
      <c r="AR521" s="246"/>
      <c r="AS521" s="246"/>
      <c r="AT521" s="246"/>
    </row>
    <row r="522" spans="1:46" ht="213.75" x14ac:dyDescent="0.25">
      <c r="A522" s="248" t="s">
        <v>763</v>
      </c>
      <c r="B522" s="249" t="s">
        <v>931</v>
      </c>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14" t="s">
        <v>118</v>
      </c>
      <c r="AD522" s="60" t="s">
        <v>119</v>
      </c>
      <c r="AE522" s="60" t="s">
        <v>120</v>
      </c>
      <c r="AF522" s="249"/>
      <c r="AG522" s="249" t="s">
        <v>74</v>
      </c>
      <c r="AH522" s="249" t="s">
        <v>74</v>
      </c>
      <c r="AI522" s="244">
        <v>0</v>
      </c>
      <c r="AJ522" s="244">
        <v>2465163.81</v>
      </c>
      <c r="AK522" s="246"/>
      <c r="AL522" s="244">
        <v>96777</v>
      </c>
      <c r="AM522" s="244">
        <v>96777</v>
      </c>
      <c r="AN522" s="246"/>
      <c r="AO522" s="244">
        <v>0</v>
      </c>
      <c r="AP522" s="244">
        <v>1494863.81</v>
      </c>
      <c r="AQ522" s="246"/>
      <c r="AR522" s="246"/>
      <c r="AS522" s="246"/>
      <c r="AT522" s="246"/>
    </row>
    <row r="523" spans="1:46" ht="225" x14ac:dyDescent="0.25">
      <c r="A523" s="248" t="s">
        <v>763</v>
      </c>
      <c r="B523" s="249" t="s">
        <v>931</v>
      </c>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14" t="s">
        <v>935</v>
      </c>
      <c r="AD523" s="60" t="s">
        <v>936</v>
      </c>
      <c r="AE523" s="60" t="s">
        <v>937</v>
      </c>
      <c r="AF523" s="249"/>
      <c r="AG523" s="249" t="s">
        <v>74</v>
      </c>
      <c r="AH523" s="249" t="s">
        <v>74</v>
      </c>
      <c r="AI523" s="244">
        <v>0</v>
      </c>
      <c r="AJ523" s="244">
        <v>2465163.81</v>
      </c>
      <c r="AK523" s="246"/>
      <c r="AL523" s="244">
        <v>96777</v>
      </c>
      <c r="AM523" s="244">
        <v>96777</v>
      </c>
      <c r="AN523" s="246"/>
      <c r="AO523" s="244">
        <v>0</v>
      </c>
      <c r="AP523" s="244">
        <v>1494863.81</v>
      </c>
      <c r="AQ523" s="246"/>
      <c r="AR523" s="246"/>
      <c r="AS523" s="246"/>
      <c r="AT523" s="246"/>
    </row>
    <row r="524" spans="1:46" ht="168.75" x14ac:dyDescent="0.25">
      <c r="A524" s="248" t="s">
        <v>763</v>
      </c>
      <c r="B524" s="249" t="s">
        <v>931</v>
      </c>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t="s">
        <v>123</v>
      </c>
      <c r="AD524" s="60" t="s">
        <v>119</v>
      </c>
      <c r="AE524" s="60" t="s">
        <v>124</v>
      </c>
      <c r="AF524" s="249"/>
      <c r="AG524" s="249" t="s">
        <v>74</v>
      </c>
      <c r="AH524" s="249" t="s">
        <v>74</v>
      </c>
      <c r="AI524" s="244">
        <v>0</v>
      </c>
      <c r="AJ524" s="244">
        <v>2465163.81</v>
      </c>
      <c r="AK524" s="246"/>
      <c r="AL524" s="244">
        <v>96777</v>
      </c>
      <c r="AM524" s="244">
        <v>96777</v>
      </c>
      <c r="AN524" s="246"/>
      <c r="AO524" s="244">
        <v>0</v>
      </c>
      <c r="AP524" s="244">
        <v>1494863.81</v>
      </c>
      <c r="AQ524" s="246"/>
      <c r="AR524" s="246"/>
      <c r="AS524" s="246"/>
      <c r="AT524" s="246"/>
    </row>
    <row r="525" spans="1:46" ht="135" x14ac:dyDescent="0.25">
      <c r="A525" s="248" t="s">
        <v>763</v>
      </c>
      <c r="B525" s="249" t="s">
        <v>931</v>
      </c>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t="s">
        <v>131</v>
      </c>
      <c r="AD525" s="60" t="s">
        <v>68</v>
      </c>
      <c r="AE525" s="60" t="s">
        <v>132</v>
      </c>
      <c r="AF525" s="249"/>
      <c r="AG525" s="249" t="s">
        <v>74</v>
      </c>
      <c r="AH525" s="249" t="s">
        <v>74</v>
      </c>
      <c r="AI525" s="244">
        <v>0</v>
      </c>
      <c r="AJ525" s="244">
        <v>2465163.81</v>
      </c>
      <c r="AK525" s="247"/>
      <c r="AL525" s="244">
        <v>96777</v>
      </c>
      <c r="AM525" s="244">
        <v>96777</v>
      </c>
      <c r="AN525" s="247"/>
      <c r="AO525" s="244">
        <v>0</v>
      </c>
      <c r="AP525" s="244">
        <v>1494863.81</v>
      </c>
      <c r="AQ525" s="247"/>
      <c r="AR525" s="247"/>
      <c r="AS525" s="247"/>
      <c r="AT525" s="247"/>
    </row>
    <row r="526" spans="1:46" ht="371.25" x14ac:dyDescent="0.25">
      <c r="A526" s="248" t="s">
        <v>815</v>
      </c>
      <c r="B526" s="249" t="s">
        <v>938</v>
      </c>
      <c r="C526" s="60" t="s">
        <v>817</v>
      </c>
      <c r="D526" s="60" t="s">
        <v>818</v>
      </c>
      <c r="E526" s="60" t="s">
        <v>819</v>
      </c>
      <c r="F526" s="60"/>
      <c r="G526" s="60"/>
      <c r="H526" s="60"/>
      <c r="I526" s="60"/>
      <c r="J526" s="60"/>
      <c r="K526" s="60"/>
      <c r="L526" s="60"/>
      <c r="M526" s="60"/>
      <c r="N526" s="60"/>
      <c r="O526" s="60"/>
      <c r="P526" s="60"/>
      <c r="Q526" s="60"/>
      <c r="R526" s="60"/>
      <c r="S526" s="60"/>
      <c r="T526" s="60"/>
      <c r="U526" s="60"/>
      <c r="V526" s="60"/>
      <c r="W526" s="14" t="s">
        <v>820</v>
      </c>
      <c r="X526" s="60" t="s">
        <v>939</v>
      </c>
      <c r="Y526" s="60" t="s">
        <v>822</v>
      </c>
      <c r="Z526" s="60"/>
      <c r="AA526" s="60"/>
      <c r="AB526" s="60"/>
      <c r="AC526" s="14" t="s">
        <v>940</v>
      </c>
      <c r="AD526" s="60" t="s">
        <v>68</v>
      </c>
      <c r="AE526" s="60" t="s">
        <v>941</v>
      </c>
      <c r="AF526" s="249"/>
      <c r="AG526" s="249" t="s">
        <v>74</v>
      </c>
      <c r="AH526" s="249" t="s">
        <v>74</v>
      </c>
      <c r="AI526" s="244">
        <v>28035468.300000001</v>
      </c>
      <c r="AJ526" s="244">
        <v>12909893.699999999</v>
      </c>
      <c r="AK526" s="245">
        <f>43678656</f>
        <v>43678656</v>
      </c>
      <c r="AL526" s="244">
        <f>22911984-Лист6!E63</f>
        <v>0</v>
      </c>
      <c r="AM526" s="244">
        <f>25457760-Лист6!F63</f>
        <v>0</v>
      </c>
      <c r="AN526" s="245"/>
      <c r="AO526" s="244">
        <v>0</v>
      </c>
      <c r="AP526" s="244">
        <v>0</v>
      </c>
      <c r="AQ526" s="245">
        <f>43678656-Лист6!D63</f>
        <v>22676004</v>
      </c>
      <c r="AR526" s="245">
        <f>22911984-Лист6!E63</f>
        <v>0</v>
      </c>
      <c r="AS526" s="245">
        <f>25457760-Лист6!F63</f>
        <v>0</v>
      </c>
      <c r="AT526" s="245"/>
    </row>
    <row r="527" spans="1:46" ht="157.5" x14ac:dyDescent="0.25">
      <c r="A527" s="248" t="s">
        <v>815</v>
      </c>
      <c r="B527" s="249" t="s">
        <v>938</v>
      </c>
      <c r="C527" s="60" t="s">
        <v>64</v>
      </c>
      <c r="D527" s="60" t="s">
        <v>942</v>
      </c>
      <c r="E527" s="60" t="s">
        <v>66</v>
      </c>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t="s">
        <v>823</v>
      </c>
      <c r="AD527" s="60" t="s">
        <v>68</v>
      </c>
      <c r="AE527" s="60" t="s">
        <v>69</v>
      </c>
      <c r="AF527" s="249"/>
      <c r="AG527" s="249" t="s">
        <v>74</v>
      </c>
      <c r="AH527" s="249" t="s">
        <v>74</v>
      </c>
      <c r="AI527" s="244">
        <v>0</v>
      </c>
      <c r="AJ527" s="244">
        <v>12909893.699999999</v>
      </c>
      <c r="AK527" s="247"/>
      <c r="AL527" s="244">
        <v>22911984</v>
      </c>
      <c r="AM527" s="244">
        <v>25457760</v>
      </c>
      <c r="AN527" s="247"/>
      <c r="AO527" s="244">
        <v>0</v>
      </c>
      <c r="AP527" s="244">
        <v>0</v>
      </c>
      <c r="AQ527" s="247"/>
      <c r="AR527" s="247"/>
      <c r="AS527" s="247"/>
      <c r="AT527" s="247"/>
    </row>
    <row r="528" spans="1:46" ht="303.75" x14ac:dyDescent="0.25">
      <c r="A528" s="253" t="s">
        <v>859</v>
      </c>
      <c r="B528" s="249" t="s">
        <v>943</v>
      </c>
      <c r="C528" s="60" t="s">
        <v>867</v>
      </c>
      <c r="D528" s="60" t="s">
        <v>868</v>
      </c>
      <c r="E528" s="60" t="s">
        <v>869</v>
      </c>
      <c r="F528" s="60"/>
      <c r="G528" s="60"/>
      <c r="H528" s="60"/>
      <c r="I528" s="60"/>
      <c r="J528" s="60"/>
      <c r="K528" s="60"/>
      <c r="L528" s="60"/>
      <c r="M528" s="60"/>
      <c r="N528" s="60"/>
      <c r="O528" s="60"/>
      <c r="P528" s="60"/>
      <c r="Q528" s="60"/>
      <c r="R528" s="60"/>
      <c r="S528" s="60"/>
      <c r="T528" s="60"/>
      <c r="U528" s="60"/>
      <c r="V528" s="60"/>
      <c r="W528" s="14" t="s">
        <v>861</v>
      </c>
      <c r="X528" s="60" t="s">
        <v>944</v>
      </c>
      <c r="Y528" s="60" t="s">
        <v>72</v>
      </c>
      <c r="Z528" s="14" t="s">
        <v>767</v>
      </c>
      <c r="AA528" s="60" t="s">
        <v>934</v>
      </c>
      <c r="AB528" s="60" t="s">
        <v>769</v>
      </c>
      <c r="AC528" s="14" t="s">
        <v>100</v>
      </c>
      <c r="AD528" s="60" t="s">
        <v>68</v>
      </c>
      <c r="AE528" s="60" t="s">
        <v>101</v>
      </c>
      <c r="AF528" s="249"/>
      <c r="AG528" s="249" t="s">
        <v>74</v>
      </c>
      <c r="AH528" s="249" t="s">
        <v>74</v>
      </c>
      <c r="AI528" s="244">
        <v>2400460.7999999998</v>
      </c>
      <c r="AJ528" s="244">
        <v>2073110.57</v>
      </c>
      <c r="AK528" s="245">
        <v>2212600.6</v>
      </c>
      <c r="AL528" s="244">
        <v>2154104.6</v>
      </c>
      <c r="AM528" s="244">
        <v>2265707.27</v>
      </c>
      <c r="AN528" s="245"/>
      <c r="AO528" s="244">
        <v>2400460.7999999998</v>
      </c>
      <c r="AP528" s="244">
        <v>2073110.57</v>
      </c>
      <c r="AQ528" s="245">
        <v>2212600.6</v>
      </c>
      <c r="AR528" s="245">
        <v>2154104.6</v>
      </c>
      <c r="AS528" s="245">
        <v>2265707.27</v>
      </c>
      <c r="AT528" s="245"/>
    </row>
    <row r="529" spans="1:46" ht="337.5" x14ac:dyDescent="0.25">
      <c r="A529" s="253" t="s">
        <v>859</v>
      </c>
      <c r="B529" s="249" t="s">
        <v>943</v>
      </c>
      <c r="C529" s="60"/>
      <c r="D529" s="60"/>
      <c r="E529" s="60"/>
      <c r="F529" s="60"/>
      <c r="G529" s="60"/>
      <c r="H529" s="60"/>
      <c r="I529" s="60"/>
      <c r="J529" s="60"/>
      <c r="K529" s="60"/>
      <c r="L529" s="60"/>
      <c r="M529" s="60"/>
      <c r="N529" s="60"/>
      <c r="O529" s="60"/>
      <c r="P529" s="60"/>
      <c r="Q529" s="60"/>
      <c r="R529" s="60"/>
      <c r="S529" s="60"/>
      <c r="T529" s="60"/>
      <c r="U529" s="60"/>
      <c r="V529" s="60"/>
      <c r="W529" s="60" t="s">
        <v>863</v>
      </c>
      <c r="X529" s="60" t="s">
        <v>945</v>
      </c>
      <c r="Y529" s="60" t="s">
        <v>865</v>
      </c>
      <c r="Z529" s="14" t="s">
        <v>92</v>
      </c>
      <c r="AA529" s="60" t="s">
        <v>68</v>
      </c>
      <c r="AB529" s="60" t="s">
        <v>80</v>
      </c>
      <c r="AC529" s="14" t="s">
        <v>105</v>
      </c>
      <c r="AD529" s="60" t="s">
        <v>68</v>
      </c>
      <c r="AE529" s="60" t="s">
        <v>106</v>
      </c>
      <c r="AF529" s="249"/>
      <c r="AG529" s="249" t="s">
        <v>74</v>
      </c>
      <c r="AH529" s="249" t="s">
        <v>74</v>
      </c>
      <c r="AI529" s="244">
        <v>0</v>
      </c>
      <c r="AJ529" s="244">
        <v>2073110.57</v>
      </c>
      <c r="AK529" s="246"/>
      <c r="AL529" s="244">
        <v>2154104.6</v>
      </c>
      <c r="AM529" s="244">
        <v>2265707.27</v>
      </c>
      <c r="AN529" s="246"/>
      <c r="AO529" s="244">
        <v>0</v>
      </c>
      <c r="AP529" s="244">
        <v>2073110.57</v>
      </c>
      <c r="AQ529" s="246"/>
      <c r="AR529" s="246"/>
      <c r="AS529" s="246"/>
      <c r="AT529" s="246"/>
    </row>
    <row r="530" spans="1:46" ht="135" x14ac:dyDescent="0.25">
      <c r="A530" s="253" t="s">
        <v>859</v>
      </c>
      <c r="B530" s="249" t="s">
        <v>943</v>
      </c>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t="s">
        <v>109</v>
      </c>
      <c r="AD530" s="60" t="s">
        <v>184</v>
      </c>
      <c r="AE530" s="60" t="s">
        <v>111</v>
      </c>
      <c r="AF530" s="249"/>
      <c r="AG530" s="249" t="s">
        <v>74</v>
      </c>
      <c r="AH530" s="249" t="s">
        <v>74</v>
      </c>
      <c r="AI530" s="244">
        <v>0</v>
      </c>
      <c r="AJ530" s="244">
        <v>2073110.57</v>
      </c>
      <c r="AK530" s="246"/>
      <c r="AL530" s="244">
        <v>2154104.6</v>
      </c>
      <c r="AM530" s="244">
        <v>2265707.27</v>
      </c>
      <c r="AN530" s="246"/>
      <c r="AO530" s="244">
        <v>0</v>
      </c>
      <c r="AP530" s="244">
        <v>2073110.57</v>
      </c>
      <c r="AQ530" s="246"/>
      <c r="AR530" s="246"/>
      <c r="AS530" s="246"/>
      <c r="AT530" s="246"/>
    </row>
    <row r="531" spans="1:46" ht="213.75" x14ac:dyDescent="0.25">
      <c r="A531" s="253" t="s">
        <v>859</v>
      </c>
      <c r="B531" s="249" t="s">
        <v>943</v>
      </c>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14" t="s">
        <v>118</v>
      </c>
      <c r="AD531" s="60" t="s">
        <v>119</v>
      </c>
      <c r="AE531" s="60" t="s">
        <v>120</v>
      </c>
      <c r="AF531" s="249"/>
      <c r="AG531" s="249" t="s">
        <v>74</v>
      </c>
      <c r="AH531" s="249" t="s">
        <v>74</v>
      </c>
      <c r="AI531" s="244">
        <v>0</v>
      </c>
      <c r="AJ531" s="244">
        <v>2073110.57</v>
      </c>
      <c r="AK531" s="246"/>
      <c r="AL531" s="244">
        <v>2154104.6</v>
      </c>
      <c r="AM531" s="244">
        <v>2265707.27</v>
      </c>
      <c r="AN531" s="246"/>
      <c r="AO531" s="244">
        <v>0</v>
      </c>
      <c r="AP531" s="244">
        <v>2073110.57</v>
      </c>
      <c r="AQ531" s="246"/>
      <c r="AR531" s="246"/>
      <c r="AS531" s="246"/>
      <c r="AT531" s="246"/>
    </row>
    <row r="532" spans="1:46" ht="258.75" x14ac:dyDescent="0.25">
      <c r="A532" s="253" t="s">
        <v>859</v>
      </c>
      <c r="B532" s="249" t="s">
        <v>943</v>
      </c>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0"/>
      <c r="AC532" s="14" t="s">
        <v>946</v>
      </c>
      <c r="AD532" s="60" t="s">
        <v>947</v>
      </c>
      <c r="AE532" s="60" t="s">
        <v>790</v>
      </c>
      <c r="AF532" s="249"/>
      <c r="AG532" s="249" t="s">
        <v>74</v>
      </c>
      <c r="AH532" s="249" t="s">
        <v>74</v>
      </c>
      <c r="AI532" s="244">
        <v>0</v>
      </c>
      <c r="AJ532" s="244">
        <v>2073110.57</v>
      </c>
      <c r="AK532" s="246"/>
      <c r="AL532" s="244">
        <v>2154104.6</v>
      </c>
      <c r="AM532" s="244">
        <v>2265707.27</v>
      </c>
      <c r="AN532" s="246"/>
      <c r="AO532" s="244">
        <v>0</v>
      </c>
      <c r="AP532" s="244">
        <v>2073110.57</v>
      </c>
      <c r="AQ532" s="246"/>
      <c r="AR532" s="246"/>
      <c r="AS532" s="246"/>
      <c r="AT532" s="246"/>
    </row>
    <row r="533" spans="1:46" ht="168.75" x14ac:dyDescent="0.25">
      <c r="A533" s="253" t="s">
        <v>859</v>
      </c>
      <c r="B533" s="249" t="s">
        <v>943</v>
      </c>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t="s">
        <v>123</v>
      </c>
      <c r="AD533" s="60" t="s">
        <v>119</v>
      </c>
      <c r="AE533" s="60" t="s">
        <v>124</v>
      </c>
      <c r="AF533" s="249"/>
      <c r="AG533" s="249" t="s">
        <v>74</v>
      </c>
      <c r="AH533" s="249" t="s">
        <v>74</v>
      </c>
      <c r="AI533" s="244">
        <v>0</v>
      </c>
      <c r="AJ533" s="244">
        <v>2073110.57</v>
      </c>
      <c r="AK533" s="246"/>
      <c r="AL533" s="244">
        <v>2154104.6</v>
      </c>
      <c r="AM533" s="244">
        <v>2265707.27</v>
      </c>
      <c r="AN533" s="246"/>
      <c r="AO533" s="244">
        <v>0</v>
      </c>
      <c r="AP533" s="244">
        <v>2073110.57</v>
      </c>
      <c r="AQ533" s="246"/>
      <c r="AR533" s="246"/>
      <c r="AS533" s="246"/>
      <c r="AT533" s="246"/>
    </row>
    <row r="534" spans="1:46" ht="258.75" x14ac:dyDescent="0.25">
      <c r="A534" s="253" t="s">
        <v>859</v>
      </c>
      <c r="B534" s="249" t="s">
        <v>943</v>
      </c>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60"/>
      <c r="AC534" s="14" t="s">
        <v>948</v>
      </c>
      <c r="AD534" s="60" t="s">
        <v>245</v>
      </c>
      <c r="AE534" s="60" t="s">
        <v>941</v>
      </c>
      <c r="AF534" s="249"/>
      <c r="AG534" s="249" t="s">
        <v>74</v>
      </c>
      <c r="AH534" s="249" t="s">
        <v>74</v>
      </c>
      <c r="AI534" s="244">
        <v>0</v>
      </c>
      <c r="AJ534" s="244">
        <v>2073110.57</v>
      </c>
      <c r="AK534" s="246"/>
      <c r="AL534" s="244">
        <v>2154104.6</v>
      </c>
      <c r="AM534" s="244">
        <v>2265707.27</v>
      </c>
      <c r="AN534" s="246"/>
      <c r="AO534" s="244">
        <v>0</v>
      </c>
      <c r="AP534" s="244">
        <v>2073110.57</v>
      </c>
      <c r="AQ534" s="246"/>
      <c r="AR534" s="246"/>
      <c r="AS534" s="246"/>
      <c r="AT534" s="246"/>
    </row>
    <row r="535" spans="1:46" ht="135" x14ac:dyDescent="0.25">
      <c r="A535" s="253" t="s">
        <v>859</v>
      </c>
      <c r="B535" s="249" t="s">
        <v>943</v>
      </c>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t="s">
        <v>133</v>
      </c>
      <c r="AD535" s="60" t="s">
        <v>196</v>
      </c>
      <c r="AE535" s="60" t="s">
        <v>132</v>
      </c>
      <c r="AF535" s="249"/>
      <c r="AG535" s="249" t="s">
        <v>74</v>
      </c>
      <c r="AH535" s="249" t="s">
        <v>74</v>
      </c>
      <c r="AI535" s="244">
        <v>0</v>
      </c>
      <c r="AJ535" s="244">
        <v>2073110.57</v>
      </c>
      <c r="AK535" s="247"/>
      <c r="AL535" s="244">
        <v>2154104.6</v>
      </c>
      <c r="AM535" s="244">
        <v>2265707.27</v>
      </c>
      <c r="AN535" s="247"/>
      <c r="AO535" s="244">
        <v>0</v>
      </c>
      <c r="AP535" s="244">
        <v>2073110.57</v>
      </c>
      <c r="AQ535" s="247"/>
      <c r="AR535" s="247"/>
      <c r="AS535" s="247"/>
      <c r="AT535" s="247"/>
    </row>
    <row r="536" spans="1:46" ht="303.75" x14ac:dyDescent="0.25">
      <c r="A536" s="248" t="s">
        <v>870</v>
      </c>
      <c r="B536" s="249" t="s">
        <v>949</v>
      </c>
      <c r="C536" s="60"/>
      <c r="D536" s="60"/>
      <c r="E536" s="60"/>
      <c r="F536" s="60"/>
      <c r="G536" s="60"/>
      <c r="H536" s="60"/>
      <c r="I536" s="60"/>
      <c r="J536" s="60"/>
      <c r="K536" s="60"/>
      <c r="L536" s="60"/>
      <c r="M536" s="60"/>
      <c r="N536" s="60"/>
      <c r="O536" s="60"/>
      <c r="P536" s="60"/>
      <c r="Q536" s="60"/>
      <c r="R536" s="60"/>
      <c r="S536" s="60"/>
      <c r="T536" s="60"/>
      <c r="U536" s="60"/>
      <c r="V536" s="60"/>
      <c r="W536" s="14" t="s">
        <v>872</v>
      </c>
      <c r="X536" s="60" t="s">
        <v>950</v>
      </c>
      <c r="Y536" s="60" t="s">
        <v>80</v>
      </c>
      <c r="Z536" s="14" t="s">
        <v>767</v>
      </c>
      <c r="AA536" s="60" t="s">
        <v>951</v>
      </c>
      <c r="AB536" s="60" t="s">
        <v>769</v>
      </c>
      <c r="AC536" s="14" t="s">
        <v>952</v>
      </c>
      <c r="AD536" s="60" t="s">
        <v>245</v>
      </c>
      <c r="AE536" s="60" t="s">
        <v>941</v>
      </c>
      <c r="AF536" s="249"/>
      <c r="AG536" s="249" t="s">
        <v>74</v>
      </c>
      <c r="AH536" s="249" t="s">
        <v>74</v>
      </c>
      <c r="AI536" s="244">
        <v>249099</v>
      </c>
      <c r="AJ536" s="244">
        <v>191095.18</v>
      </c>
      <c r="AK536" s="245">
        <v>246099</v>
      </c>
      <c r="AL536" s="244">
        <v>246099</v>
      </c>
      <c r="AM536" s="244">
        <v>246099</v>
      </c>
      <c r="AN536" s="245"/>
      <c r="AO536" s="244">
        <v>246099</v>
      </c>
      <c r="AP536" s="244">
        <v>191095.18</v>
      </c>
      <c r="AQ536" s="245">
        <v>246099</v>
      </c>
      <c r="AR536" s="245">
        <v>246099</v>
      </c>
      <c r="AS536" s="245">
        <v>246099</v>
      </c>
      <c r="AT536" s="245"/>
    </row>
    <row r="537" spans="1:46" ht="157.5" x14ac:dyDescent="0.25">
      <c r="A537" s="248" t="s">
        <v>870</v>
      </c>
      <c r="B537" s="249" t="s">
        <v>949</v>
      </c>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t="s">
        <v>823</v>
      </c>
      <c r="AD537" s="60" t="s">
        <v>196</v>
      </c>
      <c r="AE537" s="60" t="s">
        <v>69</v>
      </c>
      <c r="AF537" s="249"/>
      <c r="AG537" s="249" t="s">
        <v>74</v>
      </c>
      <c r="AH537" s="249" t="s">
        <v>74</v>
      </c>
      <c r="AI537" s="244">
        <v>0</v>
      </c>
      <c r="AJ537" s="244">
        <v>191095.18</v>
      </c>
      <c r="AK537" s="247"/>
      <c r="AL537" s="244">
        <v>246099</v>
      </c>
      <c r="AM537" s="244">
        <v>246099</v>
      </c>
      <c r="AN537" s="247"/>
      <c r="AO537" s="244">
        <v>0</v>
      </c>
      <c r="AP537" s="244">
        <v>191095.18</v>
      </c>
      <c r="AQ537" s="247"/>
      <c r="AR537" s="247"/>
      <c r="AS537" s="247"/>
      <c r="AT537" s="247"/>
    </row>
    <row r="538" spans="1:46" ht="303.75" x14ac:dyDescent="0.25">
      <c r="A538" s="248" t="s">
        <v>881</v>
      </c>
      <c r="B538" s="249" t="s">
        <v>953</v>
      </c>
      <c r="C538" s="60"/>
      <c r="D538" s="60"/>
      <c r="E538" s="60"/>
      <c r="F538" s="60"/>
      <c r="G538" s="60"/>
      <c r="H538" s="60"/>
      <c r="I538" s="60"/>
      <c r="J538" s="60"/>
      <c r="K538" s="60"/>
      <c r="L538" s="60"/>
      <c r="M538" s="60"/>
      <c r="N538" s="60"/>
      <c r="O538" s="60"/>
      <c r="P538" s="60"/>
      <c r="Q538" s="60"/>
      <c r="R538" s="60"/>
      <c r="S538" s="60"/>
      <c r="T538" s="60"/>
      <c r="U538" s="60"/>
      <c r="V538" s="60"/>
      <c r="W538" s="14" t="s">
        <v>883</v>
      </c>
      <c r="X538" s="60" t="s">
        <v>954</v>
      </c>
      <c r="Y538" s="60" t="s">
        <v>851</v>
      </c>
      <c r="Z538" s="14" t="s">
        <v>767</v>
      </c>
      <c r="AA538" s="60" t="s">
        <v>934</v>
      </c>
      <c r="AB538" s="60" t="s">
        <v>769</v>
      </c>
      <c r="AC538" s="14" t="s">
        <v>955</v>
      </c>
      <c r="AD538" s="60" t="s">
        <v>245</v>
      </c>
      <c r="AE538" s="60" t="s">
        <v>941</v>
      </c>
      <c r="AF538" s="249"/>
      <c r="AG538" s="249" t="s">
        <v>74</v>
      </c>
      <c r="AH538" s="249" t="s">
        <v>74</v>
      </c>
      <c r="AI538" s="244">
        <v>22144</v>
      </c>
      <c r="AJ538" s="244">
        <v>15804.24</v>
      </c>
      <c r="AK538" s="245">
        <v>22144</v>
      </c>
      <c r="AL538" s="244">
        <v>22144</v>
      </c>
      <c r="AM538" s="244">
        <v>22144</v>
      </c>
      <c r="AN538" s="245"/>
      <c r="AO538" s="244">
        <v>22144</v>
      </c>
      <c r="AP538" s="244">
        <v>15804.24</v>
      </c>
      <c r="AQ538" s="245">
        <v>22144</v>
      </c>
      <c r="AR538" s="245">
        <v>22144</v>
      </c>
      <c r="AS538" s="245">
        <v>22144</v>
      </c>
      <c r="AT538" s="245"/>
    </row>
    <row r="539" spans="1:46" ht="123.75" x14ac:dyDescent="0.25">
      <c r="A539" s="248" t="s">
        <v>881</v>
      </c>
      <c r="B539" s="249" t="s">
        <v>953</v>
      </c>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c r="AA539" s="60"/>
      <c r="AB539" s="60"/>
      <c r="AC539" s="60" t="s">
        <v>331</v>
      </c>
      <c r="AD539" s="60" t="s">
        <v>68</v>
      </c>
      <c r="AE539" s="60" t="s">
        <v>332</v>
      </c>
      <c r="AF539" s="249"/>
      <c r="AG539" s="249" t="s">
        <v>74</v>
      </c>
      <c r="AH539" s="249" t="s">
        <v>74</v>
      </c>
      <c r="AI539" s="244">
        <v>0</v>
      </c>
      <c r="AJ539" s="244">
        <v>15804.24</v>
      </c>
      <c r="AK539" s="247"/>
      <c r="AL539" s="244">
        <v>22144</v>
      </c>
      <c r="AM539" s="244">
        <v>22144</v>
      </c>
      <c r="AN539" s="247"/>
      <c r="AO539" s="244">
        <v>0</v>
      </c>
      <c r="AP539" s="244">
        <v>15804.24</v>
      </c>
      <c r="AQ539" s="247"/>
      <c r="AR539" s="247"/>
      <c r="AS539" s="247"/>
      <c r="AT539" s="246"/>
    </row>
    <row r="540" spans="1:46" ht="292.5" x14ac:dyDescent="0.25">
      <c r="A540" s="253" t="s">
        <v>887</v>
      </c>
      <c r="B540" s="249" t="s">
        <v>956</v>
      </c>
      <c r="C540" s="60" t="s">
        <v>64</v>
      </c>
      <c r="D540" s="60" t="s">
        <v>957</v>
      </c>
      <c r="E540" s="60" t="s">
        <v>66</v>
      </c>
      <c r="F540" s="60"/>
      <c r="G540" s="60"/>
      <c r="H540" s="60"/>
      <c r="I540" s="60"/>
      <c r="J540" s="60"/>
      <c r="K540" s="60"/>
      <c r="L540" s="60"/>
      <c r="M540" s="60"/>
      <c r="N540" s="60"/>
      <c r="O540" s="60"/>
      <c r="P540" s="60"/>
      <c r="Q540" s="60"/>
      <c r="R540" s="60"/>
      <c r="S540" s="60"/>
      <c r="T540" s="60"/>
      <c r="U540" s="60"/>
      <c r="V540" s="60"/>
      <c r="W540" s="60" t="s">
        <v>892</v>
      </c>
      <c r="X540" s="60" t="s">
        <v>958</v>
      </c>
      <c r="Y540" s="60" t="s">
        <v>894</v>
      </c>
      <c r="Z540" s="60" t="s">
        <v>896</v>
      </c>
      <c r="AA540" s="60" t="s">
        <v>79</v>
      </c>
      <c r="AB540" s="60" t="s">
        <v>898</v>
      </c>
      <c r="AC540" s="14" t="s">
        <v>959</v>
      </c>
      <c r="AD540" s="60" t="s">
        <v>68</v>
      </c>
      <c r="AE540" s="60" t="s">
        <v>960</v>
      </c>
      <c r="AF540" s="249"/>
      <c r="AG540" s="249" t="s">
        <v>74</v>
      </c>
      <c r="AH540" s="249" t="s">
        <v>74</v>
      </c>
      <c r="AI540" s="244">
        <v>8127837.8600000003</v>
      </c>
      <c r="AJ540" s="244">
        <v>7923925.8399999999</v>
      </c>
      <c r="AK540" s="245">
        <v>5405985.2400000002</v>
      </c>
      <c r="AL540" s="244">
        <v>7778197.1100000003</v>
      </c>
      <c r="AM540" s="244">
        <v>7841154.25</v>
      </c>
      <c r="AN540" s="245"/>
      <c r="AO540" s="244">
        <v>8127837.8600000003</v>
      </c>
      <c r="AP540" s="244">
        <v>7923925.8399999999</v>
      </c>
      <c r="AQ540" s="245">
        <v>5405985.2400000002</v>
      </c>
      <c r="AR540" s="245">
        <v>7778197.1100000003</v>
      </c>
      <c r="AS540" s="245">
        <v>7841154.25</v>
      </c>
      <c r="AT540" s="246"/>
    </row>
    <row r="541" spans="1:46" ht="78.75" x14ac:dyDescent="0.25">
      <c r="A541" s="253" t="s">
        <v>887</v>
      </c>
      <c r="B541" s="249" t="s">
        <v>956</v>
      </c>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t="s">
        <v>186</v>
      </c>
      <c r="AD541" s="60" t="s">
        <v>895</v>
      </c>
      <c r="AE541" s="60" t="s">
        <v>188</v>
      </c>
      <c r="AF541" s="249"/>
      <c r="AG541" s="249" t="s">
        <v>74</v>
      </c>
      <c r="AH541" s="249" t="s">
        <v>74</v>
      </c>
      <c r="AI541" s="244">
        <v>0</v>
      </c>
      <c r="AJ541" s="244">
        <v>7923925.8399999999</v>
      </c>
      <c r="AK541" s="246"/>
      <c r="AL541" s="244">
        <v>7778197.1100000003</v>
      </c>
      <c r="AM541" s="244">
        <v>7841154.25</v>
      </c>
      <c r="AN541" s="246"/>
      <c r="AO541" s="244">
        <v>0</v>
      </c>
      <c r="AP541" s="244">
        <v>7923925.8399999999</v>
      </c>
      <c r="AQ541" s="246"/>
      <c r="AR541" s="246"/>
      <c r="AS541" s="246"/>
      <c r="AT541" s="246"/>
    </row>
    <row r="542" spans="1:46" ht="78.75" x14ac:dyDescent="0.25">
      <c r="A542" s="253" t="s">
        <v>887</v>
      </c>
      <c r="B542" s="249" t="s">
        <v>956</v>
      </c>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t="s">
        <v>189</v>
      </c>
      <c r="AD542" s="60" t="s">
        <v>899</v>
      </c>
      <c r="AE542" s="60" t="s">
        <v>191</v>
      </c>
      <c r="AF542" s="249"/>
      <c r="AG542" s="249" t="s">
        <v>74</v>
      </c>
      <c r="AH542" s="249" t="s">
        <v>74</v>
      </c>
      <c r="AI542" s="244">
        <v>0</v>
      </c>
      <c r="AJ542" s="244">
        <v>7923925.8399999999</v>
      </c>
      <c r="AK542" s="246"/>
      <c r="AL542" s="244">
        <v>7778197.1100000003</v>
      </c>
      <c r="AM542" s="244">
        <v>7841154.25</v>
      </c>
      <c r="AN542" s="246"/>
      <c r="AO542" s="244">
        <v>0</v>
      </c>
      <c r="AP542" s="244">
        <v>7923925.8399999999</v>
      </c>
      <c r="AQ542" s="246"/>
      <c r="AR542" s="246"/>
      <c r="AS542" s="246"/>
      <c r="AT542" s="246"/>
    </row>
    <row r="543" spans="1:46" ht="157.5" x14ac:dyDescent="0.25">
      <c r="A543" s="253" t="s">
        <v>887</v>
      </c>
      <c r="B543" s="249" t="s">
        <v>956</v>
      </c>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c r="AA543" s="60"/>
      <c r="AB543" s="60"/>
      <c r="AC543" s="60" t="s">
        <v>900</v>
      </c>
      <c r="AD543" s="60" t="s">
        <v>165</v>
      </c>
      <c r="AE543" s="60" t="s">
        <v>901</v>
      </c>
      <c r="AF543" s="249"/>
      <c r="AG543" s="249" t="s">
        <v>74</v>
      </c>
      <c r="AH543" s="249" t="s">
        <v>74</v>
      </c>
      <c r="AI543" s="244">
        <v>0</v>
      </c>
      <c r="AJ543" s="244">
        <v>7923925.8399999999</v>
      </c>
      <c r="AK543" s="246"/>
      <c r="AL543" s="244">
        <v>7778197.1100000003</v>
      </c>
      <c r="AM543" s="244">
        <v>7841154.25</v>
      </c>
      <c r="AN543" s="246"/>
      <c r="AO543" s="244">
        <v>0</v>
      </c>
      <c r="AP543" s="244">
        <v>7923925.8399999999</v>
      </c>
      <c r="AQ543" s="246"/>
      <c r="AR543" s="246"/>
      <c r="AS543" s="246"/>
      <c r="AT543" s="246"/>
    </row>
    <row r="544" spans="1:46" ht="123.75" x14ac:dyDescent="0.25">
      <c r="A544" s="253" t="s">
        <v>887</v>
      </c>
      <c r="B544" s="249" t="s">
        <v>956</v>
      </c>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c r="AA544" s="60"/>
      <c r="AB544" s="60"/>
      <c r="AC544" s="60" t="s">
        <v>167</v>
      </c>
      <c r="AD544" s="60" t="s">
        <v>68</v>
      </c>
      <c r="AE544" s="60" t="s">
        <v>132</v>
      </c>
      <c r="AF544" s="249"/>
      <c r="AG544" s="249" t="s">
        <v>74</v>
      </c>
      <c r="AH544" s="249" t="s">
        <v>74</v>
      </c>
      <c r="AI544" s="244">
        <v>0</v>
      </c>
      <c r="AJ544" s="244">
        <v>7923925.8399999999</v>
      </c>
      <c r="AK544" s="247"/>
      <c r="AL544" s="244">
        <v>7778197.1100000003</v>
      </c>
      <c r="AM544" s="244">
        <v>7841154.25</v>
      </c>
      <c r="AN544" s="247"/>
      <c r="AO544" s="244">
        <v>0</v>
      </c>
      <c r="AP544" s="244">
        <v>7923925.8399999999</v>
      </c>
      <c r="AQ544" s="247"/>
      <c r="AR544" s="247"/>
      <c r="AS544" s="247"/>
      <c r="AT544" s="247"/>
    </row>
    <row r="545" spans="1:46" ht="382.5" x14ac:dyDescent="0.25">
      <c r="A545" s="253" t="s">
        <v>961</v>
      </c>
      <c r="B545" s="249" t="s">
        <v>962</v>
      </c>
      <c r="C545" s="60" t="s">
        <v>64</v>
      </c>
      <c r="D545" s="60" t="s">
        <v>776</v>
      </c>
      <c r="E545" s="60" t="s">
        <v>66</v>
      </c>
      <c r="F545" s="60"/>
      <c r="G545" s="60"/>
      <c r="H545" s="60"/>
      <c r="I545" s="60"/>
      <c r="J545" s="60"/>
      <c r="K545" s="60"/>
      <c r="L545" s="60"/>
      <c r="M545" s="60"/>
      <c r="N545" s="60"/>
      <c r="O545" s="60"/>
      <c r="P545" s="60"/>
      <c r="Q545" s="60"/>
      <c r="R545" s="60"/>
      <c r="S545" s="60"/>
      <c r="T545" s="60"/>
      <c r="U545" s="60"/>
      <c r="V545" s="60"/>
      <c r="W545" s="14" t="s">
        <v>922</v>
      </c>
      <c r="X545" s="60" t="s">
        <v>963</v>
      </c>
      <c r="Y545" s="60" t="s">
        <v>96</v>
      </c>
      <c r="Z545" s="14" t="s">
        <v>924</v>
      </c>
      <c r="AA545" s="60" t="s">
        <v>964</v>
      </c>
      <c r="AB545" s="60" t="s">
        <v>925</v>
      </c>
      <c r="AC545" s="14" t="s">
        <v>927</v>
      </c>
      <c r="AD545" s="60" t="s">
        <v>68</v>
      </c>
      <c r="AE545" s="60" t="s">
        <v>928</v>
      </c>
      <c r="AF545" s="249"/>
      <c r="AG545" s="249" t="s">
        <v>74</v>
      </c>
      <c r="AH545" s="249" t="s">
        <v>74</v>
      </c>
      <c r="AI545" s="244">
        <v>0</v>
      </c>
      <c r="AJ545" s="244">
        <v>0</v>
      </c>
      <c r="AK545" s="245">
        <v>3536752.14</v>
      </c>
      <c r="AL545" s="244">
        <v>0</v>
      </c>
      <c r="AM545" s="244">
        <v>0</v>
      </c>
      <c r="AN545" s="245"/>
      <c r="AO545" s="244">
        <v>0</v>
      </c>
      <c r="AP545" s="244">
        <v>0</v>
      </c>
      <c r="AQ545" s="245">
        <v>3536752.14</v>
      </c>
      <c r="AR545" s="245">
        <v>0</v>
      </c>
      <c r="AS545" s="245">
        <v>0</v>
      </c>
      <c r="AT545" s="245"/>
    </row>
    <row r="546" spans="1:46" ht="112.5" x14ac:dyDescent="0.25">
      <c r="A546" s="253" t="s">
        <v>961</v>
      </c>
      <c r="B546" s="249" t="s">
        <v>962</v>
      </c>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c r="AA546" s="60"/>
      <c r="AB546" s="60"/>
      <c r="AC546" s="60" t="s">
        <v>262</v>
      </c>
      <c r="AD546" s="60" t="s">
        <v>68</v>
      </c>
      <c r="AE546" s="60" t="s">
        <v>263</v>
      </c>
      <c r="AF546" s="249"/>
      <c r="AG546" s="249" t="s">
        <v>74</v>
      </c>
      <c r="AH546" s="249" t="s">
        <v>74</v>
      </c>
      <c r="AI546" s="244">
        <v>0</v>
      </c>
      <c r="AJ546" s="244">
        <v>0</v>
      </c>
      <c r="AK546" s="247"/>
      <c r="AL546" s="244">
        <v>0</v>
      </c>
      <c r="AM546" s="244">
        <v>0</v>
      </c>
      <c r="AN546" s="247"/>
      <c r="AO546" s="244">
        <v>0</v>
      </c>
      <c r="AP546" s="244">
        <v>0</v>
      </c>
      <c r="AQ546" s="247"/>
      <c r="AR546" s="247"/>
      <c r="AS546" s="247"/>
      <c r="AT546" s="247"/>
    </row>
    <row r="547" spans="1:46" ht="22.5" x14ac:dyDescent="0.25">
      <c r="A547" s="57" t="s">
        <v>965</v>
      </c>
      <c r="B547" s="60" t="s">
        <v>966</v>
      </c>
      <c r="C547" s="60" t="s">
        <v>59</v>
      </c>
      <c r="D547" s="60" t="s">
        <v>59</v>
      </c>
      <c r="E547" s="60" t="s">
        <v>59</v>
      </c>
      <c r="F547" s="60" t="s">
        <v>59</v>
      </c>
      <c r="G547" s="60" t="s">
        <v>59</v>
      </c>
      <c r="H547" s="60" t="s">
        <v>59</v>
      </c>
      <c r="I547" s="60" t="s">
        <v>59</v>
      </c>
      <c r="J547" s="60" t="s">
        <v>59</v>
      </c>
      <c r="K547" s="60" t="s">
        <v>59</v>
      </c>
      <c r="L547" s="60" t="s">
        <v>59</v>
      </c>
      <c r="M547" s="60" t="s">
        <v>59</v>
      </c>
      <c r="N547" s="60" t="s">
        <v>59</v>
      </c>
      <c r="O547" s="60" t="s">
        <v>59</v>
      </c>
      <c r="P547" s="60" t="s">
        <v>59</v>
      </c>
      <c r="Q547" s="60" t="s">
        <v>59</v>
      </c>
      <c r="R547" s="60" t="s">
        <v>59</v>
      </c>
      <c r="S547" s="60" t="s">
        <v>59</v>
      </c>
      <c r="T547" s="60" t="s">
        <v>59</v>
      </c>
      <c r="U547" s="60" t="s">
        <v>59</v>
      </c>
      <c r="V547" s="60" t="s">
        <v>59</v>
      </c>
      <c r="W547" s="60" t="s">
        <v>59</v>
      </c>
      <c r="X547" s="60" t="s">
        <v>59</v>
      </c>
      <c r="Y547" s="60" t="s">
        <v>59</v>
      </c>
      <c r="Z547" s="60" t="s">
        <v>59</v>
      </c>
      <c r="AA547" s="60" t="s">
        <v>59</v>
      </c>
      <c r="AB547" s="60" t="s">
        <v>59</v>
      </c>
      <c r="AC547" s="60" t="s">
        <v>59</v>
      </c>
      <c r="AD547" s="60" t="s">
        <v>59</v>
      </c>
      <c r="AE547" s="60" t="s">
        <v>59</v>
      </c>
      <c r="AF547" s="60" t="s">
        <v>59</v>
      </c>
      <c r="AG547" s="60" t="s">
        <v>59</v>
      </c>
      <c r="AH547" s="60" t="s">
        <v>59</v>
      </c>
      <c r="AI547" s="59">
        <v>0</v>
      </c>
      <c r="AJ547" s="59">
        <v>21382331610.790001</v>
      </c>
      <c r="AK547" s="59">
        <v>25536452766.779999</v>
      </c>
      <c r="AL547" s="59">
        <v>23557806266.419998</v>
      </c>
      <c r="AM547" s="59">
        <v>25647098455.779999</v>
      </c>
      <c r="AN547" s="59"/>
      <c r="AO547" s="59">
        <v>0</v>
      </c>
      <c r="AP547" s="59">
        <v>20085219081.34</v>
      </c>
      <c r="AQ547" s="59">
        <v>25536452766.779999</v>
      </c>
      <c r="AR547" s="59">
        <v>23557806266.419998</v>
      </c>
      <c r="AS547" s="59">
        <v>25647098455.779999</v>
      </c>
      <c r="AT547" s="59"/>
    </row>
    <row r="548" spans="1:46" ht="15" x14ac:dyDescent="0.25"/>
    <row r="549" spans="1:46" ht="15" x14ac:dyDescent="0.25">
      <c r="A549" s="1"/>
    </row>
    <row r="550" spans="1:46" ht="13.7" customHeight="1" x14ac:dyDescent="0.25">
      <c r="A550" s="1" t="s">
        <v>48</v>
      </c>
    </row>
  </sheetData>
  <autoFilter ref="A16:AS547">
    <filterColumn colId="32" showButton="0"/>
  </autoFilter>
  <mergeCells count="1187">
    <mergeCell ref="A545:A546"/>
    <mergeCell ref="B545:B546"/>
    <mergeCell ref="AF545:AF546"/>
    <mergeCell ref="AG545:AG546"/>
    <mergeCell ref="AH545:AH546"/>
    <mergeCell ref="AI538:AI539"/>
    <mergeCell ref="AO540:AO544"/>
    <mergeCell ref="AI545:AI546"/>
    <mergeCell ref="AP540:AP544"/>
    <mergeCell ref="AQ540:AQ544"/>
    <mergeCell ref="AR540:AR544"/>
    <mergeCell ref="AS540:AS544"/>
    <mergeCell ref="AT540:AT544"/>
    <mergeCell ref="AI540:AI544"/>
    <mergeCell ref="AJ540:AJ544"/>
    <mergeCell ref="AK540:AK544"/>
    <mergeCell ref="AL540:AL544"/>
    <mergeCell ref="AM540:AM544"/>
    <mergeCell ref="AN540:AN544"/>
    <mergeCell ref="AP545:AP546"/>
    <mergeCell ref="AQ545:AQ546"/>
    <mergeCell ref="AR545:AR546"/>
    <mergeCell ref="AS545:AS546"/>
    <mergeCell ref="AT545:AT546"/>
    <mergeCell ref="AJ545:AJ546"/>
    <mergeCell ref="AK545:AK546"/>
    <mergeCell ref="AL545:AL546"/>
    <mergeCell ref="AM545:AM546"/>
    <mergeCell ref="AN545:AN546"/>
    <mergeCell ref="AO545:AO546"/>
    <mergeCell ref="AS538:AS539"/>
    <mergeCell ref="AT538:AT539"/>
    <mergeCell ref="AS536:AS537"/>
    <mergeCell ref="AT536:AT537"/>
    <mergeCell ref="AI536:AI537"/>
    <mergeCell ref="AJ536:AJ537"/>
    <mergeCell ref="AK536:AK537"/>
    <mergeCell ref="AL536:AL537"/>
    <mergeCell ref="AM536:AM537"/>
    <mergeCell ref="AN536:AN537"/>
    <mergeCell ref="AP528:AP535"/>
    <mergeCell ref="AQ528:AQ535"/>
    <mergeCell ref="AR528:AR535"/>
    <mergeCell ref="AS528:AS535"/>
    <mergeCell ref="AT528:AT535"/>
    <mergeCell ref="A540:A544"/>
    <mergeCell ref="B540:B544"/>
    <mergeCell ref="AF540:AF544"/>
    <mergeCell ref="AG540:AG544"/>
    <mergeCell ref="AH540:AH544"/>
    <mergeCell ref="AJ538:AJ539"/>
    <mergeCell ref="AK538:AK539"/>
    <mergeCell ref="AL538:AL539"/>
    <mergeCell ref="AM538:AM539"/>
    <mergeCell ref="AN538:AN539"/>
    <mergeCell ref="AO538:AO539"/>
    <mergeCell ref="A538:A539"/>
    <mergeCell ref="B538:B539"/>
    <mergeCell ref="AF538:AF539"/>
    <mergeCell ref="AG538:AG539"/>
    <mergeCell ref="AH538:AH539"/>
    <mergeCell ref="AP538:AP539"/>
    <mergeCell ref="AQ538:AQ539"/>
    <mergeCell ref="AR538:AR539"/>
    <mergeCell ref="AS526:AS527"/>
    <mergeCell ref="AT526:AT527"/>
    <mergeCell ref="AI526:AI527"/>
    <mergeCell ref="AJ526:AJ527"/>
    <mergeCell ref="AK526:AK527"/>
    <mergeCell ref="AL526:AL527"/>
    <mergeCell ref="AM526:AM527"/>
    <mergeCell ref="AN526:AN527"/>
    <mergeCell ref="AP520:AP525"/>
    <mergeCell ref="AQ520:AQ525"/>
    <mergeCell ref="AR520:AR525"/>
    <mergeCell ref="AS520:AS525"/>
    <mergeCell ref="AT520:AT525"/>
    <mergeCell ref="AJ520:AJ525"/>
    <mergeCell ref="AK520:AK525"/>
    <mergeCell ref="AL520:AL525"/>
    <mergeCell ref="AM520:AM525"/>
    <mergeCell ref="AN520:AN525"/>
    <mergeCell ref="AO520:AO525"/>
    <mergeCell ref="AI528:AI535"/>
    <mergeCell ref="AO536:AO537"/>
    <mergeCell ref="AP536:AP537"/>
    <mergeCell ref="AQ536:AQ537"/>
    <mergeCell ref="AR536:AR537"/>
    <mergeCell ref="A536:A537"/>
    <mergeCell ref="B536:B537"/>
    <mergeCell ref="AF536:AF537"/>
    <mergeCell ref="AG536:AG537"/>
    <mergeCell ref="AH536:AH537"/>
    <mergeCell ref="AJ528:AJ535"/>
    <mergeCell ref="AK528:AK535"/>
    <mergeCell ref="AL528:AL535"/>
    <mergeCell ref="AM528:AM535"/>
    <mergeCell ref="AN528:AN535"/>
    <mergeCell ref="AO528:AO535"/>
    <mergeCell ref="A528:A535"/>
    <mergeCell ref="B528:B535"/>
    <mergeCell ref="AF528:AF535"/>
    <mergeCell ref="AG528:AG535"/>
    <mergeCell ref="AH528:AH535"/>
    <mergeCell ref="A526:A527"/>
    <mergeCell ref="B526:B527"/>
    <mergeCell ref="AF526:AF527"/>
    <mergeCell ref="AG526:AG527"/>
    <mergeCell ref="AH526:AH527"/>
    <mergeCell ref="A520:A525"/>
    <mergeCell ref="B520:B525"/>
    <mergeCell ref="AF520:AF525"/>
    <mergeCell ref="AG520:AG525"/>
    <mergeCell ref="AH520:AH525"/>
    <mergeCell ref="AI520:AI525"/>
    <mergeCell ref="AO526:AO527"/>
    <mergeCell ref="AI511:AI512"/>
    <mergeCell ref="AO513:AO517"/>
    <mergeCell ref="AP513:AP517"/>
    <mergeCell ref="AQ513:AQ517"/>
    <mergeCell ref="AR513:AR517"/>
    <mergeCell ref="AP526:AP527"/>
    <mergeCell ref="AQ526:AQ527"/>
    <mergeCell ref="AR526:AR527"/>
    <mergeCell ref="A513:A517"/>
    <mergeCell ref="B513:B517"/>
    <mergeCell ref="AF513:AF517"/>
    <mergeCell ref="AG513:AG517"/>
    <mergeCell ref="AH513:AH517"/>
    <mergeCell ref="A511:A512"/>
    <mergeCell ref="B511:B512"/>
    <mergeCell ref="AF511:AF512"/>
    <mergeCell ref="AG511:AG512"/>
    <mergeCell ref="AH511:AH512"/>
    <mergeCell ref="AS513:AS517"/>
    <mergeCell ref="AT513:AT517"/>
    <mergeCell ref="AI513:AI517"/>
    <mergeCell ref="AJ513:AJ517"/>
    <mergeCell ref="AK513:AK517"/>
    <mergeCell ref="AL513:AL517"/>
    <mergeCell ref="AM513:AM517"/>
    <mergeCell ref="AN513:AN517"/>
    <mergeCell ref="AP511:AP512"/>
    <mergeCell ref="AQ511:AQ512"/>
    <mergeCell ref="AR511:AR512"/>
    <mergeCell ref="AS511:AS512"/>
    <mergeCell ref="AT511:AT512"/>
    <mergeCell ref="AP506:AP510"/>
    <mergeCell ref="AQ506:AQ510"/>
    <mergeCell ref="AR506:AR510"/>
    <mergeCell ref="AS506:AS510"/>
    <mergeCell ref="AT506:AT510"/>
    <mergeCell ref="AI506:AI510"/>
    <mergeCell ref="AJ506:AJ510"/>
    <mergeCell ref="AK506:AK510"/>
    <mergeCell ref="AL506:AL510"/>
    <mergeCell ref="AM506:AM510"/>
    <mergeCell ref="AN506:AN510"/>
    <mergeCell ref="AJ511:AJ512"/>
    <mergeCell ref="AK511:AK512"/>
    <mergeCell ref="AL511:AL512"/>
    <mergeCell ref="AM511:AM512"/>
    <mergeCell ref="AN511:AN512"/>
    <mergeCell ref="AO511:AO512"/>
    <mergeCell ref="A506:A510"/>
    <mergeCell ref="B506:B510"/>
    <mergeCell ref="AF506:AF510"/>
    <mergeCell ref="AG506:AG510"/>
    <mergeCell ref="AH506:AH510"/>
    <mergeCell ref="A503:A505"/>
    <mergeCell ref="B503:B505"/>
    <mergeCell ref="AF503:AF505"/>
    <mergeCell ref="AG503:AG505"/>
    <mergeCell ref="AH503:AH505"/>
    <mergeCell ref="AI503:AI505"/>
    <mergeCell ref="AO506:AO510"/>
    <mergeCell ref="AO498:AO502"/>
    <mergeCell ref="AP498:AP502"/>
    <mergeCell ref="AQ498:AQ502"/>
    <mergeCell ref="AR498:AR502"/>
    <mergeCell ref="AS498:AS502"/>
    <mergeCell ref="AT498:AT502"/>
    <mergeCell ref="AI498:AI502"/>
    <mergeCell ref="AJ498:AJ502"/>
    <mergeCell ref="AK498:AK502"/>
    <mergeCell ref="AL498:AL502"/>
    <mergeCell ref="AM498:AM502"/>
    <mergeCell ref="AN498:AN502"/>
    <mergeCell ref="AP503:AP505"/>
    <mergeCell ref="AQ503:AQ505"/>
    <mergeCell ref="AR503:AR505"/>
    <mergeCell ref="AS503:AS505"/>
    <mergeCell ref="AT503:AT505"/>
    <mergeCell ref="AJ503:AJ505"/>
    <mergeCell ref="AK503:AK505"/>
    <mergeCell ref="AL503:AL505"/>
    <mergeCell ref="AM503:AM505"/>
    <mergeCell ref="AN503:AN505"/>
    <mergeCell ref="AO503:AO505"/>
    <mergeCell ref="AP492:AP497"/>
    <mergeCell ref="AQ492:AQ497"/>
    <mergeCell ref="AR492:AR497"/>
    <mergeCell ref="AS492:AS497"/>
    <mergeCell ref="AT492:AT497"/>
    <mergeCell ref="A498:A502"/>
    <mergeCell ref="B498:B502"/>
    <mergeCell ref="AF498:AF502"/>
    <mergeCell ref="AG498:AG502"/>
    <mergeCell ref="AH498:AH502"/>
    <mergeCell ref="AJ492:AJ497"/>
    <mergeCell ref="AK492:AK497"/>
    <mergeCell ref="AL492:AL497"/>
    <mergeCell ref="AM492:AM497"/>
    <mergeCell ref="AN492:AN497"/>
    <mergeCell ref="AO492:AO497"/>
    <mergeCell ref="AP489:AP491"/>
    <mergeCell ref="AQ489:AQ491"/>
    <mergeCell ref="AR489:AR491"/>
    <mergeCell ref="AS489:AS491"/>
    <mergeCell ref="A492:A497"/>
    <mergeCell ref="B492:B497"/>
    <mergeCell ref="AF492:AF497"/>
    <mergeCell ref="AG492:AG497"/>
    <mergeCell ref="AH492:AH497"/>
    <mergeCell ref="AI492:AI497"/>
    <mergeCell ref="AJ489:AJ491"/>
    <mergeCell ref="AK489:AK491"/>
    <mergeCell ref="AL489:AL491"/>
    <mergeCell ref="AM489:AM491"/>
    <mergeCell ref="AN489:AN491"/>
    <mergeCell ref="AO489:AO491"/>
    <mergeCell ref="AI475:AI480"/>
    <mergeCell ref="A489:A491"/>
    <mergeCell ref="B489:B491"/>
    <mergeCell ref="AF489:AF491"/>
    <mergeCell ref="AG489:AG491"/>
    <mergeCell ref="AH489:AH491"/>
    <mergeCell ref="AI489:AI491"/>
    <mergeCell ref="AO481:AO488"/>
    <mergeCell ref="AP481:AP488"/>
    <mergeCell ref="AQ481:AQ488"/>
    <mergeCell ref="AR481:AR488"/>
    <mergeCell ref="AS481:AS488"/>
    <mergeCell ref="AT481:AT488"/>
    <mergeCell ref="AI481:AI488"/>
    <mergeCell ref="AJ481:AJ488"/>
    <mergeCell ref="AK481:AK488"/>
    <mergeCell ref="AL481:AL488"/>
    <mergeCell ref="AM481:AM488"/>
    <mergeCell ref="AN481:AN488"/>
    <mergeCell ref="AT461:AT462"/>
    <mergeCell ref="A463:A474"/>
    <mergeCell ref="B463:B474"/>
    <mergeCell ref="AF463:AF474"/>
    <mergeCell ref="AG463:AG474"/>
    <mergeCell ref="AH463:AH474"/>
    <mergeCell ref="AJ461:AJ462"/>
    <mergeCell ref="AO463:AO474"/>
    <mergeCell ref="AP463:AP474"/>
    <mergeCell ref="AQ463:AQ474"/>
    <mergeCell ref="AR463:AR474"/>
    <mergeCell ref="AP475:AP480"/>
    <mergeCell ref="AQ475:AQ480"/>
    <mergeCell ref="AR475:AR480"/>
    <mergeCell ref="AS475:AS480"/>
    <mergeCell ref="AT475:AT480"/>
    <mergeCell ref="A481:A488"/>
    <mergeCell ref="B481:B488"/>
    <mergeCell ref="AF481:AF488"/>
    <mergeCell ref="AG481:AG488"/>
    <mergeCell ref="AH481:AH488"/>
    <mergeCell ref="AJ475:AJ480"/>
    <mergeCell ref="AK475:AK480"/>
    <mergeCell ref="AL475:AL480"/>
    <mergeCell ref="AM475:AM480"/>
    <mergeCell ref="AN475:AN480"/>
    <mergeCell ref="AO475:AO480"/>
    <mergeCell ref="A475:A480"/>
    <mergeCell ref="B475:B480"/>
    <mergeCell ref="AF475:AF480"/>
    <mergeCell ref="AG475:AG480"/>
    <mergeCell ref="AH475:AH480"/>
    <mergeCell ref="AG461:AG462"/>
    <mergeCell ref="AH461:AH462"/>
    <mergeCell ref="AI461:AI462"/>
    <mergeCell ref="AK453:AK460"/>
    <mergeCell ref="AL453:AL460"/>
    <mergeCell ref="AM453:AM460"/>
    <mergeCell ref="AN453:AN460"/>
    <mergeCell ref="AO453:AO460"/>
    <mergeCell ref="AP453:AP460"/>
    <mergeCell ref="AK463:AK474"/>
    <mergeCell ref="AL463:AL474"/>
    <mergeCell ref="AM463:AM474"/>
    <mergeCell ref="AN463:AN474"/>
    <mergeCell ref="AP461:AP462"/>
    <mergeCell ref="AQ461:AQ462"/>
    <mergeCell ref="AR461:AR462"/>
    <mergeCell ref="AS461:AS462"/>
    <mergeCell ref="AS463:AS474"/>
    <mergeCell ref="AT463:AT474"/>
    <mergeCell ref="AI463:AI474"/>
    <mergeCell ref="AJ463:AJ474"/>
    <mergeCell ref="AR448:AR452"/>
    <mergeCell ref="AS448:AS452"/>
    <mergeCell ref="AT448:AT452"/>
    <mergeCell ref="A453:A460"/>
    <mergeCell ref="B453:B460"/>
    <mergeCell ref="AF453:AF460"/>
    <mergeCell ref="AG453:AG460"/>
    <mergeCell ref="AH453:AH460"/>
    <mergeCell ref="AI453:AI460"/>
    <mergeCell ref="AJ453:AJ460"/>
    <mergeCell ref="AL448:AL452"/>
    <mergeCell ref="AM448:AM452"/>
    <mergeCell ref="AN448:AN452"/>
    <mergeCell ref="AO448:AO452"/>
    <mergeCell ref="AP448:AP452"/>
    <mergeCell ref="AQ448:AQ452"/>
    <mergeCell ref="AK461:AK462"/>
    <mergeCell ref="AL461:AL462"/>
    <mergeCell ref="AM461:AM462"/>
    <mergeCell ref="AN461:AN462"/>
    <mergeCell ref="AO461:AO462"/>
    <mergeCell ref="AQ453:AQ460"/>
    <mergeCell ref="AR453:AR460"/>
    <mergeCell ref="AS453:AS460"/>
    <mergeCell ref="AT453:AT460"/>
    <mergeCell ref="A461:A462"/>
    <mergeCell ref="B461:B462"/>
    <mergeCell ref="AF461:AF462"/>
    <mergeCell ref="A448:A452"/>
    <mergeCell ref="B448:B452"/>
    <mergeCell ref="AI448:AI452"/>
    <mergeCell ref="AJ448:AJ452"/>
    <mergeCell ref="AK448:AK452"/>
    <mergeCell ref="AJ446:AJ447"/>
    <mergeCell ref="AK446:AK447"/>
    <mergeCell ref="AL446:AL447"/>
    <mergeCell ref="AM446:AM447"/>
    <mergeCell ref="AN446:AN447"/>
    <mergeCell ref="AO446:AO447"/>
    <mergeCell ref="A446:A447"/>
    <mergeCell ref="B446:B447"/>
    <mergeCell ref="AF446:AF447"/>
    <mergeCell ref="AG446:AG447"/>
    <mergeCell ref="AH446:AH447"/>
    <mergeCell ref="AI446:AI447"/>
    <mergeCell ref="AT444:AT445"/>
    <mergeCell ref="AI444:AI445"/>
    <mergeCell ref="AJ444:AJ445"/>
    <mergeCell ref="AK444:AK445"/>
    <mergeCell ref="AL444:AL445"/>
    <mergeCell ref="AM444:AM445"/>
    <mergeCell ref="AN444:AN445"/>
    <mergeCell ref="AQ442:AQ443"/>
    <mergeCell ref="AR442:AR443"/>
    <mergeCell ref="AS442:AS443"/>
    <mergeCell ref="AT442:AT443"/>
    <mergeCell ref="AP446:AP447"/>
    <mergeCell ref="AQ446:AQ447"/>
    <mergeCell ref="AR446:AR447"/>
    <mergeCell ref="AS446:AS447"/>
    <mergeCell ref="AT446:AT447"/>
    <mergeCell ref="AT436:AT441"/>
    <mergeCell ref="A442:A443"/>
    <mergeCell ref="B442:B443"/>
    <mergeCell ref="AF442:AF443"/>
    <mergeCell ref="AG442:AG443"/>
    <mergeCell ref="AH442:AH443"/>
    <mergeCell ref="AJ436:AJ441"/>
    <mergeCell ref="AK436:AK441"/>
    <mergeCell ref="AL436:AL441"/>
    <mergeCell ref="AM436:AM441"/>
    <mergeCell ref="AN436:AN441"/>
    <mergeCell ref="AO436:AO441"/>
    <mergeCell ref="A436:A441"/>
    <mergeCell ref="B436:B441"/>
    <mergeCell ref="AF436:AF441"/>
    <mergeCell ref="AG436:AG441"/>
    <mergeCell ref="AH436:AH441"/>
    <mergeCell ref="AR426:AR428"/>
    <mergeCell ref="AS426:AS428"/>
    <mergeCell ref="AP429:AP431"/>
    <mergeCell ref="AQ429:AQ431"/>
    <mergeCell ref="AR429:AR431"/>
    <mergeCell ref="AS429:AS431"/>
    <mergeCell ref="A426:A428"/>
    <mergeCell ref="B426:B428"/>
    <mergeCell ref="AF426:AF428"/>
    <mergeCell ref="AG426:AG428"/>
    <mergeCell ref="AH426:AH428"/>
    <mergeCell ref="A444:A445"/>
    <mergeCell ref="B444:B445"/>
    <mergeCell ref="AF444:AF445"/>
    <mergeCell ref="AG444:AG445"/>
    <mergeCell ref="AH444:AH445"/>
    <mergeCell ref="AI442:AI443"/>
    <mergeCell ref="AJ442:AJ443"/>
    <mergeCell ref="AK442:AK443"/>
    <mergeCell ref="AL442:AL443"/>
    <mergeCell ref="AM442:AM443"/>
    <mergeCell ref="AO442:AO443"/>
    <mergeCell ref="AP436:AP441"/>
    <mergeCell ref="AQ436:AQ441"/>
    <mergeCell ref="AR436:AR441"/>
    <mergeCell ref="AS436:AS441"/>
    <mergeCell ref="AO444:AO445"/>
    <mergeCell ref="AP444:AP445"/>
    <mergeCell ref="AQ444:AQ445"/>
    <mergeCell ref="AR444:AR445"/>
    <mergeCell ref="AS444:AS445"/>
    <mergeCell ref="AP442:AP443"/>
    <mergeCell ref="A424:A425"/>
    <mergeCell ref="B424:B425"/>
    <mergeCell ref="AF424:AF425"/>
    <mergeCell ref="AG424:AG425"/>
    <mergeCell ref="AH424:AH425"/>
    <mergeCell ref="AI424:AI425"/>
    <mergeCell ref="AO426:AO428"/>
    <mergeCell ref="AI414:AI418"/>
    <mergeCell ref="AO421:AO423"/>
    <mergeCell ref="AP421:AP423"/>
    <mergeCell ref="AQ421:AQ423"/>
    <mergeCell ref="AI436:AI441"/>
    <mergeCell ref="AJ429:AJ431"/>
    <mergeCell ref="AK429:AK431"/>
    <mergeCell ref="AL429:AL431"/>
    <mergeCell ref="AM429:AM431"/>
    <mergeCell ref="AN429:AN431"/>
    <mergeCell ref="AO429:AO431"/>
    <mergeCell ref="A429:A431"/>
    <mergeCell ref="B429:B431"/>
    <mergeCell ref="AF429:AF431"/>
    <mergeCell ref="AG429:AG431"/>
    <mergeCell ref="AH429:AH431"/>
    <mergeCell ref="AI429:AI431"/>
    <mergeCell ref="AP426:AP428"/>
    <mergeCell ref="AQ426:AQ428"/>
    <mergeCell ref="AR421:AR423"/>
    <mergeCell ref="AS421:AS423"/>
    <mergeCell ref="AT421:AT423"/>
    <mergeCell ref="AI421:AI423"/>
    <mergeCell ref="AJ421:AJ423"/>
    <mergeCell ref="AK421:AK423"/>
    <mergeCell ref="AL421:AL423"/>
    <mergeCell ref="AM421:AM423"/>
    <mergeCell ref="AN421:AN423"/>
    <mergeCell ref="AP414:AP418"/>
    <mergeCell ref="AQ414:AQ418"/>
    <mergeCell ref="AR414:AR418"/>
    <mergeCell ref="AS414:AS418"/>
    <mergeCell ref="AT414:AT418"/>
    <mergeCell ref="AT426:AT428"/>
    <mergeCell ref="AI426:AI428"/>
    <mergeCell ref="AJ426:AJ428"/>
    <mergeCell ref="AK426:AK428"/>
    <mergeCell ref="AL426:AL428"/>
    <mergeCell ref="AM426:AM428"/>
    <mergeCell ref="AN426:AN428"/>
    <mergeCell ref="AP424:AP425"/>
    <mergeCell ref="AQ424:AQ425"/>
    <mergeCell ref="AR424:AR425"/>
    <mergeCell ref="AS424:AS425"/>
    <mergeCell ref="AT424:AT425"/>
    <mergeCell ref="AJ424:AJ425"/>
    <mergeCell ref="AK424:AK425"/>
    <mergeCell ref="AL424:AL425"/>
    <mergeCell ref="AM424:AM425"/>
    <mergeCell ref="AN424:AN425"/>
    <mergeCell ref="AO424:AO425"/>
    <mergeCell ref="AP386:AP413"/>
    <mergeCell ref="AQ386:AQ413"/>
    <mergeCell ref="AR386:AR413"/>
    <mergeCell ref="AS386:AS413"/>
    <mergeCell ref="AT386:AT413"/>
    <mergeCell ref="AI386:AI413"/>
    <mergeCell ref="AJ386:AJ413"/>
    <mergeCell ref="AK386:AK413"/>
    <mergeCell ref="AL386:AL413"/>
    <mergeCell ref="AM386:AM413"/>
    <mergeCell ref="AN386:AN413"/>
    <mergeCell ref="AP382:AP383"/>
    <mergeCell ref="AQ382:AQ383"/>
    <mergeCell ref="AR382:AR383"/>
    <mergeCell ref="AS382:AS383"/>
    <mergeCell ref="AT382:AT383"/>
    <mergeCell ref="A421:A423"/>
    <mergeCell ref="B421:B423"/>
    <mergeCell ref="AF421:AF423"/>
    <mergeCell ref="AG421:AG423"/>
    <mergeCell ref="AH421:AH423"/>
    <mergeCell ref="AJ414:AJ418"/>
    <mergeCell ref="AK414:AK418"/>
    <mergeCell ref="AL414:AL418"/>
    <mergeCell ref="AM414:AM418"/>
    <mergeCell ref="AN414:AN418"/>
    <mergeCell ref="AO414:AO418"/>
    <mergeCell ref="A414:A418"/>
    <mergeCell ref="B414:B418"/>
    <mergeCell ref="AF414:AF418"/>
    <mergeCell ref="AG414:AG418"/>
    <mergeCell ref="AH414:AH418"/>
    <mergeCell ref="A386:A413"/>
    <mergeCell ref="B386:B413"/>
    <mergeCell ref="AF386:AF413"/>
    <mergeCell ref="AG386:AG413"/>
    <mergeCell ref="AH386:AH413"/>
    <mergeCell ref="AJ382:AJ383"/>
    <mergeCell ref="AK382:AK383"/>
    <mergeCell ref="AL382:AL383"/>
    <mergeCell ref="AM382:AM383"/>
    <mergeCell ref="AN382:AN383"/>
    <mergeCell ref="AO382:AO383"/>
    <mergeCell ref="A382:A383"/>
    <mergeCell ref="B382:B383"/>
    <mergeCell ref="AF382:AF383"/>
    <mergeCell ref="AG382:AG383"/>
    <mergeCell ref="AH382:AH383"/>
    <mergeCell ref="AI382:AI383"/>
    <mergeCell ref="AO386:AO413"/>
    <mergeCell ref="AI372:AI374"/>
    <mergeCell ref="AO379:AO381"/>
    <mergeCell ref="AP379:AP381"/>
    <mergeCell ref="AQ379:AQ381"/>
    <mergeCell ref="AR379:AR381"/>
    <mergeCell ref="AS379:AS381"/>
    <mergeCell ref="AT379:AT381"/>
    <mergeCell ref="AI379:AI381"/>
    <mergeCell ref="AJ379:AJ381"/>
    <mergeCell ref="AK379:AK381"/>
    <mergeCell ref="AL379:AL381"/>
    <mergeCell ref="AM379:AM381"/>
    <mergeCell ref="AN379:AN381"/>
    <mergeCell ref="AP372:AP374"/>
    <mergeCell ref="AQ372:AQ374"/>
    <mergeCell ref="AR372:AR374"/>
    <mergeCell ref="AS372:AS374"/>
    <mergeCell ref="AT372:AT374"/>
    <mergeCell ref="AP356:AP371"/>
    <mergeCell ref="AQ356:AQ371"/>
    <mergeCell ref="AR356:AR371"/>
    <mergeCell ref="AS356:AS371"/>
    <mergeCell ref="AT356:AT371"/>
    <mergeCell ref="AI356:AI371"/>
    <mergeCell ref="AJ356:AJ371"/>
    <mergeCell ref="AK356:AK371"/>
    <mergeCell ref="AL356:AL371"/>
    <mergeCell ref="AM356:AM371"/>
    <mergeCell ref="AN356:AN371"/>
    <mergeCell ref="AP354:AP355"/>
    <mergeCell ref="AQ354:AQ355"/>
    <mergeCell ref="AR354:AR355"/>
    <mergeCell ref="AS354:AS355"/>
    <mergeCell ref="AT354:AT355"/>
    <mergeCell ref="A379:A381"/>
    <mergeCell ref="B379:B381"/>
    <mergeCell ref="AF379:AF381"/>
    <mergeCell ref="AG379:AG381"/>
    <mergeCell ref="AH379:AH381"/>
    <mergeCell ref="AJ372:AJ374"/>
    <mergeCell ref="AK372:AK374"/>
    <mergeCell ref="AL372:AL374"/>
    <mergeCell ref="AM372:AM374"/>
    <mergeCell ref="AN372:AN374"/>
    <mergeCell ref="AO372:AO374"/>
    <mergeCell ref="A372:A374"/>
    <mergeCell ref="B372:B374"/>
    <mergeCell ref="AF372:AF374"/>
    <mergeCell ref="AG372:AG374"/>
    <mergeCell ref="AH372:AH374"/>
    <mergeCell ref="A356:A371"/>
    <mergeCell ref="B356:B371"/>
    <mergeCell ref="AF356:AF371"/>
    <mergeCell ref="AG356:AG371"/>
    <mergeCell ref="AH356:AH371"/>
    <mergeCell ref="AJ354:AJ355"/>
    <mergeCell ref="AK354:AK355"/>
    <mergeCell ref="AL354:AL355"/>
    <mergeCell ref="AM354:AM355"/>
    <mergeCell ref="AN354:AN355"/>
    <mergeCell ref="AO354:AO355"/>
    <mergeCell ref="A354:A355"/>
    <mergeCell ref="B354:B355"/>
    <mergeCell ref="AF354:AF355"/>
    <mergeCell ref="AG354:AG355"/>
    <mergeCell ref="AH354:AH355"/>
    <mergeCell ref="AI354:AI355"/>
    <mergeCell ref="AO356:AO371"/>
    <mergeCell ref="AO352:AO353"/>
    <mergeCell ref="AP352:AP353"/>
    <mergeCell ref="AQ352:AQ353"/>
    <mergeCell ref="AR352:AR353"/>
    <mergeCell ref="AS352:AS353"/>
    <mergeCell ref="AT352:AT353"/>
    <mergeCell ref="AI352:AI353"/>
    <mergeCell ref="AJ352:AJ353"/>
    <mergeCell ref="AK352:AK353"/>
    <mergeCell ref="AL352:AL353"/>
    <mergeCell ref="AM352:AM353"/>
    <mergeCell ref="AN352:AN353"/>
    <mergeCell ref="AO350:AO351"/>
    <mergeCell ref="AP350:AP351"/>
    <mergeCell ref="AQ350:AQ351"/>
    <mergeCell ref="AR350:AR351"/>
    <mergeCell ref="AS350:AS351"/>
    <mergeCell ref="A352:A353"/>
    <mergeCell ref="B352:B353"/>
    <mergeCell ref="AF352:AF353"/>
    <mergeCell ref="AG352:AG353"/>
    <mergeCell ref="AH352:AH353"/>
    <mergeCell ref="AI350:AI351"/>
    <mergeCell ref="AJ350:AJ351"/>
    <mergeCell ref="AK350:AK351"/>
    <mergeCell ref="AL350:AL351"/>
    <mergeCell ref="AM350:AM351"/>
    <mergeCell ref="AN350:AN351"/>
    <mergeCell ref="AP334:AP349"/>
    <mergeCell ref="AQ334:AQ349"/>
    <mergeCell ref="AR334:AR349"/>
    <mergeCell ref="AS334:AS349"/>
    <mergeCell ref="AT334:AT349"/>
    <mergeCell ref="A350:A351"/>
    <mergeCell ref="B350:B351"/>
    <mergeCell ref="AF350:AF351"/>
    <mergeCell ref="AG350:AG351"/>
    <mergeCell ref="AH350:AH351"/>
    <mergeCell ref="AJ334:AJ349"/>
    <mergeCell ref="AK334:AK349"/>
    <mergeCell ref="AL334:AL349"/>
    <mergeCell ref="AM334:AM349"/>
    <mergeCell ref="AN334:AN349"/>
    <mergeCell ref="AO334:AO349"/>
    <mergeCell ref="A334:A349"/>
    <mergeCell ref="B334:B349"/>
    <mergeCell ref="AF334:AF349"/>
    <mergeCell ref="AG334:AG349"/>
    <mergeCell ref="AH334:AH349"/>
    <mergeCell ref="AI299:AI324"/>
    <mergeCell ref="AI334:AI349"/>
    <mergeCell ref="AO325:AO333"/>
    <mergeCell ref="AP325:AP333"/>
    <mergeCell ref="AQ325:AQ333"/>
    <mergeCell ref="AR325:AR333"/>
    <mergeCell ref="AS325:AS333"/>
    <mergeCell ref="AT325:AT333"/>
    <mergeCell ref="AI325:AI333"/>
    <mergeCell ref="AJ325:AJ333"/>
    <mergeCell ref="AK325:AK333"/>
    <mergeCell ref="AL325:AL333"/>
    <mergeCell ref="AM325:AM333"/>
    <mergeCell ref="AN325:AN333"/>
    <mergeCell ref="AP299:AP324"/>
    <mergeCell ref="AQ299:AQ324"/>
    <mergeCell ref="AR299:AR324"/>
    <mergeCell ref="AS299:AS324"/>
    <mergeCell ref="AT299:AT324"/>
    <mergeCell ref="AP295:AP296"/>
    <mergeCell ref="AQ295:AQ296"/>
    <mergeCell ref="AR295:AR296"/>
    <mergeCell ref="AS295:AS296"/>
    <mergeCell ref="AT295:AT296"/>
    <mergeCell ref="AI295:AI296"/>
    <mergeCell ref="AJ295:AJ296"/>
    <mergeCell ref="AK295:AK296"/>
    <mergeCell ref="AL295:AL296"/>
    <mergeCell ref="AM295:AM296"/>
    <mergeCell ref="AN295:AN296"/>
    <mergeCell ref="AP279:AP294"/>
    <mergeCell ref="AQ279:AQ294"/>
    <mergeCell ref="AR279:AR294"/>
    <mergeCell ref="AS279:AS294"/>
    <mergeCell ref="AT279:AT294"/>
    <mergeCell ref="A325:A333"/>
    <mergeCell ref="B325:B333"/>
    <mergeCell ref="AF325:AF333"/>
    <mergeCell ref="AG325:AG333"/>
    <mergeCell ref="AH325:AH333"/>
    <mergeCell ref="AJ299:AJ324"/>
    <mergeCell ref="AK299:AK324"/>
    <mergeCell ref="AL299:AL324"/>
    <mergeCell ref="AM299:AM324"/>
    <mergeCell ref="AN299:AN324"/>
    <mergeCell ref="AO299:AO324"/>
    <mergeCell ref="A299:A324"/>
    <mergeCell ref="B299:B324"/>
    <mergeCell ref="AF299:AF324"/>
    <mergeCell ref="AG299:AG324"/>
    <mergeCell ref="AH299:AH324"/>
    <mergeCell ref="AR269:AR278"/>
    <mergeCell ref="AS269:AS278"/>
    <mergeCell ref="AT269:AT278"/>
    <mergeCell ref="AI269:AI278"/>
    <mergeCell ref="AJ269:AJ278"/>
    <mergeCell ref="AK269:AK278"/>
    <mergeCell ref="AL269:AL278"/>
    <mergeCell ref="AM269:AM278"/>
    <mergeCell ref="AN269:AN278"/>
    <mergeCell ref="AP262:AP268"/>
    <mergeCell ref="AQ262:AQ268"/>
    <mergeCell ref="AR262:AR268"/>
    <mergeCell ref="AS262:AS268"/>
    <mergeCell ref="AT262:AT268"/>
    <mergeCell ref="A295:A296"/>
    <mergeCell ref="B295:B296"/>
    <mergeCell ref="AF295:AF296"/>
    <mergeCell ref="AG295:AG296"/>
    <mergeCell ref="AH295:AH296"/>
    <mergeCell ref="AJ279:AJ294"/>
    <mergeCell ref="AK279:AK294"/>
    <mergeCell ref="AL279:AL294"/>
    <mergeCell ref="AM279:AM294"/>
    <mergeCell ref="AN279:AN294"/>
    <mergeCell ref="AO279:AO294"/>
    <mergeCell ref="A279:A294"/>
    <mergeCell ref="B279:B294"/>
    <mergeCell ref="AF279:AF294"/>
    <mergeCell ref="AG279:AG294"/>
    <mergeCell ref="AH279:AH294"/>
    <mergeCell ref="AI279:AI294"/>
    <mergeCell ref="AO295:AO296"/>
    <mergeCell ref="AT247:AT261"/>
    <mergeCell ref="AI247:AI261"/>
    <mergeCell ref="AJ247:AJ261"/>
    <mergeCell ref="AK247:AK261"/>
    <mergeCell ref="AL247:AL261"/>
    <mergeCell ref="AM247:AM261"/>
    <mergeCell ref="AN247:AN261"/>
    <mergeCell ref="AP244:AP246"/>
    <mergeCell ref="AQ244:AQ246"/>
    <mergeCell ref="AR244:AR246"/>
    <mergeCell ref="AS244:AS246"/>
    <mergeCell ref="AT244:AT246"/>
    <mergeCell ref="A269:A278"/>
    <mergeCell ref="B269:B278"/>
    <mergeCell ref="AF269:AF278"/>
    <mergeCell ref="AG269:AG278"/>
    <mergeCell ref="AH269:AH278"/>
    <mergeCell ref="AJ262:AJ268"/>
    <mergeCell ref="AK262:AK268"/>
    <mergeCell ref="AL262:AL268"/>
    <mergeCell ref="AM262:AM268"/>
    <mergeCell ref="AN262:AN268"/>
    <mergeCell ref="AO262:AO268"/>
    <mergeCell ref="A262:A268"/>
    <mergeCell ref="B262:B268"/>
    <mergeCell ref="AF262:AF268"/>
    <mergeCell ref="AG262:AG268"/>
    <mergeCell ref="AH262:AH268"/>
    <mergeCell ref="AI262:AI268"/>
    <mergeCell ref="AO269:AO278"/>
    <mergeCell ref="AP269:AP278"/>
    <mergeCell ref="AQ269:AQ278"/>
    <mergeCell ref="A247:A261"/>
    <mergeCell ref="B247:B261"/>
    <mergeCell ref="AF247:AF261"/>
    <mergeCell ref="AG247:AG261"/>
    <mergeCell ref="AH247:AH261"/>
    <mergeCell ref="AJ244:AJ246"/>
    <mergeCell ref="AK244:AK246"/>
    <mergeCell ref="AL244:AL246"/>
    <mergeCell ref="AM244:AM246"/>
    <mergeCell ref="AN244:AN246"/>
    <mergeCell ref="AO244:AO246"/>
    <mergeCell ref="AQ240:AQ243"/>
    <mergeCell ref="AR240:AR243"/>
    <mergeCell ref="AS240:AS243"/>
    <mergeCell ref="AT240:AT243"/>
    <mergeCell ref="A244:A246"/>
    <mergeCell ref="B244:B246"/>
    <mergeCell ref="AF244:AF246"/>
    <mergeCell ref="AG244:AG246"/>
    <mergeCell ref="AH244:AH246"/>
    <mergeCell ref="AI244:AI246"/>
    <mergeCell ref="AK240:AK243"/>
    <mergeCell ref="AL240:AL243"/>
    <mergeCell ref="AM240:AM243"/>
    <mergeCell ref="AN240:AN243"/>
    <mergeCell ref="AO240:AO243"/>
    <mergeCell ref="AP240:AP243"/>
    <mergeCell ref="AO247:AO261"/>
    <mergeCell ref="AP247:AP261"/>
    <mergeCell ref="AQ247:AQ261"/>
    <mergeCell ref="AR247:AR261"/>
    <mergeCell ref="AS247:AS261"/>
    <mergeCell ref="AR211:AR239"/>
    <mergeCell ref="AS211:AS239"/>
    <mergeCell ref="AT211:AT239"/>
    <mergeCell ref="A240:A243"/>
    <mergeCell ref="B240:B243"/>
    <mergeCell ref="AF240:AF243"/>
    <mergeCell ref="AG240:AG243"/>
    <mergeCell ref="AH240:AH243"/>
    <mergeCell ref="AI240:AI243"/>
    <mergeCell ref="AJ240:AJ243"/>
    <mergeCell ref="AT209:AT210"/>
    <mergeCell ref="A211:A239"/>
    <mergeCell ref="B211:B239"/>
    <mergeCell ref="AF211:AF239"/>
    <mergeCell ref="AG211:AG239"/>
    <mergeCell ref="AH211:AH239"/>
    <mergeCell ref="AI211:AI239"/>
    <mergeCell ref="AJ211:AJ239"/>
    <mergeCell ref="AK211:AK239"/>
    <mergeCell ref="AQ211:AQ239"/>
    <mergeCell ref="AI209:AI210"/>
    <mergeCell ref="AJ209:AJ210"/>
    <mergeCell ref="AK209:AK210"/>
    <mergeCell ref="AQ209:AQ210"/>
    <mergeCell ref="AR209:AR210"/>
    <mergeCell ref="AS209:AS210"/>
    <mergeCell ref="A209:A210"/>
    <mergeCell ref="B209:B210"/>
    <mergeCell ref="AF209:AF210"/>
    <mergeCell ref="AG209:AG210"/>
    <mergeCell ref="AH209:AH210"/>
    <mergeCell ref="AP202:AP208"/>
    <mergeCell ref="AQ202:AQ208"/>
    <mergeCell ref="AR202:AR208"/>
    <mergeCell ref="AS202:AS208"/>
    <mergeCell ref="AT202:AT208"/>
    <mergeCell ref="A194:A201"/>
    <mergeCell ref="B194:B201"/>
    <mergeCell ref="AF194:AF201"/>
    <mergeCell ref="AG194:AG201"/>
    <mergeCell ref="AH194:AH201"/>
    <mergeCell ref="AJ177:AJ193"/>
    <mergeCell ref="AK177:AK193"/>
    <mergeCell ref="AL177:AL193"/>
    <mergeCell ref="AM177:AM193"/>
    <mergeCell ref="AN177:AN193"/>
    <mergeCell ref="AO177:AO193"/>
    <mergeCell ref="AJ202:AJ208"/>
    <mergeCell ref="AK202:AK208"/>
    <mergeCell ref="AL202:AL208"/>
    <mergeCell ref="AM202:AM208"/>
    <mergeCell ref="AN202:AN208"/>
    <mergeCell ref="AO202:AO208"/>
    <mergeCell ref="A202:A208"/>
    <mergeCell ref="B202:B208"/>
    <mergeCell ref="AF202:AF208"/>
    <mergeCell ref="AG202:AG208"/>
    <mergeCell ref="AH202:AH208"/>
    <mergeCell ref="AI202:AI208"/>
    <mergeCell ref="AT194:AT201"/>
    <mergeCell ref="AI194:AI201"/>
    <mergeCell ref="AJ194:AJ201"/>
    <mergeCell ref="AK194:AK201"/>
    <mergeCell ref="AQ170:AQ176"/>
    <mergeCell ref="AR170:AR176"/>
    <mergeCell ref="AS170:AS176"/>
    <mergeCell ref="AT170:AT176"/>
    <mergeCell ref="A177:A193"/>
    <mergeCell ref="B177:B193"/>
    <mergeCell ref="AF177:AF193"/>
    <mergeCell ref="AG177:AG193"/>
    <mergeCell ref="AH177:AH193"/>
    <mergeCell ref="AI177:AI193"/>
    <mergeCell ref="AJ170:AJ176"/>
    <mergeCell ref="AK170:AK176"/>
    <mergeCell ref="AL170:AL176"/>
    <mergeCell ref="AM170:AM176"/>
    <mergeCell ref="AO170:AO176"/>
    <mergeCell ref="AP170:AP176"/>
    <mergeCell ref="AO194:AO201"/>
    <mergeCell ref="AP194:AP201"/>
    <mergeCell ref="AQ194:AQ201"/>
    <mergeCell ref="AR194:AR201"/>
    <mergeCell ref="AS194:AS201"/>
    <mergeCell ref="AP177:AP193"/>
    <mergeCell ref="AQ177:AQ193"/>
    <mergeCell ref="AR177:AR193"/>
    <mergeCell ref="AS177:AS193"/>
    <mergeCell ref="AT177:AT193"/>
    <mergeCell ref="AL194:AL201"/>
    <mergeCell ref="AM194:AM201"/>
    <mergeCell ref="AN194:AN201"/>
    <mergeCell ref="AQ164:AQ169"/>
    <mergeCell ref="AR164:AR169"/>
    <mergeCell ref="AS164:AS169"/>
    <mergeCell ref="AT164:AT169"/>
    <mergeCell ref="A170:A176"/>
    <mergeCell ref="B170:B176"/>
    <mergeCell ref="AF170:AF176"/>
    <mergeCell ref="AG170:AG176"/>
    <mergeCell ref="AH170:AH176"/>
    <mergeCell ref="AI170:AI176"/>
    <mergeCell ref="AK164:AK169"/>
    <mergeCell ref="AL164:AL169"/>
    <mergeCell ref="AM164:AM169"/>
    <mergeCell ref="AN164:AN176"/>
    <mergeCell ref="AO164:AO169"/>
    <mergeCell ref="AP164:AP169"/>
    <mergeCell ref="AR148:AR163"/>
    <mergeCell ref="AS148:AS163"/>
    <mergeCell ref="AT148:AT163"/>
    <mergeCell ref="A164:A169"/>
    <mergeCell ref="B164:B169"/>
    <mergeCell ref="AF164:AF169"/>
    <mergeCell ref="AG164:AG169"/>
    <mergeCell ref="AH164:AH169"/>
    <mergeCell ref="AI164:AI169"/>
    <mergeCell ref="AJ164:AJ169"/>
    <mergeCell ref="AL148:AL163"/>
    <mergeCell ref="AM148:AM163"/>
    <mergeCell ref="AN148:AN163"/>
    <mergeCell ref="AO148:AO163"/>
    <mergeCell ref="AP148:AP163"/>
    <mergeCell ref="AQ148:AQ163"/>
    <mergeCell ref="AP140:AP147"/>
    <mergeCell ref="AQ140:AQ147"/>
    <mergeCell ref="AR140:AR147"/>
    <mergeCell ref="AS140:AS147"/>
    <mergeCell ref="AT140:AT147"/>
    <mergeCell ref="A148:A163"/>
    <mergeCell ref="B148:B163"/>
    <mergeCell ref="AI148:AI163"/>
    <mergeCell ref="AJ148:AJ163"/>
    <mergeCell ref="AK148:AK163"/>
    <mergeCell ref="AJ140:AJ147"/>
    <mergeCell ref="AK140:AK147"/>
    <mergeCell ref="AL140:AL147"/>
    <mergeCell ref="AM140:AM147"/>
    <mergeCell ref="AN140:AN147"/>
    <mergeCell ref="AO140:AO147"/>
    <mergeCell ref="AQ133:AQ139"/>
    <mergeCell ref="AR133:AR139"/>
    <mergeCell ref="AS133:AS139"/>
    <mergeCell ref="AT133:AT139"/>
    <mergeCell ref="A140:A147"/>
    <mergeCell ref="B140:B147"/>
    <mergeCell ref="AF140:AF147"/>
    <mergeCell ref="AG140:AG147"/>
    <mergeCell ref="AH140:AH147"/>
    <mergeCell ref="AI140:AI147"/>
    <mergeCell ref="AK133:AK139"/>
    <mergeCell ref="AL133:AL139"/>
    <mergeCell ref="AM133:AM139"/>
    <mergeCell ref="AN133:AN139"/>
    <mergeCell ref="AO133:AO139"/>
    <mergeCell ref="AP133:AP139"/>
    <mergeCell ref="AR126:AR132"/>
    <mergeCell ref="AS126:AS132"/>
    <mergeCell ref="AT126:AT132"/>
    <mergeCell ref="A133:A139"/>
    <mergeCell ref="B133:B139"/>
    <mergeCell ref="AF133:AF139"/>
    <mergeCell ref="AG133:AG139"/>
    <mergeCell ref="AH133:AH139"/>
    <mergeCell ref="AI133:AI139"/>
    <mergeCell ref="AJ133:AJ139"/>
    <mergeCell ref="AL126:AL132"/>
    <mergeCell ref="AM126:AM132"/>
    <mergeCell ref="AN126:AN132"/>
    <mergeCell ref="AO126:AO132"/>
    <mergeCell ref="AP126:AP132"/>
    <mergeCell ref="AQ126:AQ132"/>
    <mergeCell ref="AS100:AS125"/>
    <mergeCell ref="AT100:AT125"/>
    <mergeCell ref="A126:A132"/>
    <mergeCell ref="B126:B132"/>
    <mergeCell ref="AF126:AF132"/>
    <mergeCell ref="AG126:AG132"/>
    <mergeCell ref="AH126:AH132"/>
    <mergeCell ref="AI126:AI132"/>
    <mergeCell ref="AJ126:AJ132"/>
    <mergeCell ref="AK126:AK132"/>
    <mergeCell ref="AM100:AM125"/>
    <mergeCell ref="AN100:AN125"/>
    <mergeCell ref="AO100:AO125"/>
    <mergeCell ref="AP100:AP125"/>
    <mergeCell ref="AQ100:AQ125"/>
    <mergeCell ref="AR100:AR125"/>
    <mergeCell ref="A100:A125"/>
    <mergeCell ref="B100:B125"/>
    <mergeCell ref="AI100:AI125"/>
    <mergeCell ref="AJ100:AJ125"/>
    <mergeCell ref="AK100:AK125"/>
    <mergeCell ref="AL100:AL125"/>
    <mergeCell ref="AO97:AO99"/>
    <mergeCell ref="AP97:AP99"/>
    <mergeCell ref="AQ97:AQ99"/>
    <mergeCell ref="AR97:AR99"/>
    <mergeCell ref="AS97:AS99"/>
    <mergeCell ref="AT97:AT99"/>
    <mergeCell ref="AI97:AI99"/>
    <mergeCell ref="AJ97:AJ99"/>
    <mergeCell ref="AK97:AK99"/>
    <mergeCell ref="AL97:AL99"/>
    <mergeCell ref="AM97:AM99"/>
    <mergeCell ref="AN97:AN99"/>
    <mergeCell ref="AP95:AP96"/>
    <mergeCell ref="AQ95:AQ96"/>
    <mergeCell ref="AR95:AR96"/>
    <mergeCell ref="AS95:AS96"/>
    <mergeCell ref="AT95:AT96"/>
    <mergeCell ref="A97:A99"/>
    <mergeCell ref="B97:B99"/>
    <mergeCell ref="AF97:AF99"/>
    <mergeCell ref="AG97:AG99"/>
    <mergeCell ref="AH97:AH99"/>
    <mergeCell ref="AJ95:AJ96"/>
    <mergeCell ref="AK95:AK96"/>
    <mergeCell ref="AL95:AL96"/>
    <mergeCell ref="AM95:AM96"/>
    <mergeCell ref="AN95:AN96"/>
    <mergeCell ref="AO95:AO96"/>
    <mergeCell ref="A95:A96"/>
    <mergeCell ref="B95:B96"/>
    <mergeCell ref="AF95:AF96"/>
    <mergeCell ref="AG95:AG96"/>
    <mergeCell ref="AH95:AH96"/>
    <mergeCell ref="AI95:AI96"/>
    <mergeCell ref="AJ92:AJ94"/>
    <mergeCell ref="AK92:AK94"/>
    <mergeCell ref="AL92:AL94"/>
    <mergeCell ref="AM92:AM94"/>
    <mergeCell ref="AN92:AN94"/>
    <mergeCell ref="AO92:AO94"/>
    <mergeCell ref="A92:A94"/>
    <mergeCell ref="B92:B94"/>
    <mergeCell ref="AF92:AF94"/>
    <mergeCell ref="AG92:AG94"/>
    <mergeCell ref="AH92:AH94"/>
    <mergeCell ref="AI92:AI94"/>
    <mergeCell ref="AO70:AO91"/>
    <mergeCell ref="AP70:AP91"/>
    <mergeCell ref="AQ70:AQ91"/>
    <mergeCell ref="AR70:AR91"/>
    <mergeCell ref="AS70:AS91"/>
    <mergeCell ref="AT73:AT94"/>
    <mergeCell ref="AP92:AP94"/>
    <mergeCell ref="AQ92:AQ94"/>
    <mergeCell ref="AR92:AR94"/>
    <mergeCell ref="AS92:AS94"/>
    <mergeCell ref="AI70:AI91"/>
    <mergeCell ref="AJ70:AJ91"/>
    <mergeCell ref="AK70:AK91"/>
    <mergeCell ref="AL70:AL91"/>
    <mergeCell ref="AM70:AM91"/>
    <mergeCell ref="AN70:AN91"/>
    <mergeCell ref="AP56:AP69"/>
    <mergeCell ref="AQ56:AQ69"/>
    <mergeCell ref="AR56:AR69"/>
    <mergeCell ref="AS56:AS69"/>
    <mergeCell ref="AT56:AT69"/>
    <mergeCell ref="A70:A91"/>
    <mergeCell ref="B70:B91"/>
    <mergeCell ref="AF70:AF91"/>
    <mergeCell ref="AG70:AG91"/>
    <mergeCell ref="AH70:AH91"/>
    <mergeCell ref="AJ56:AJ69"/>
    <mergeCell ref="AK56:AK69"/>
    <mergeCell ref="AL56:AL69"/>
    <mergeCell ref="AM56:AM69"/>
    <mergeCell ref="AN56:AN69"/>
    <mergeCell ref="AO56:AO69"/>
    <mergeCell ref="A56:A69"/>
    <mergeCell ref="B56:B69"/>
    <mergeCell ref="AF56:AF69"/>
    <mergeCell ref="AG56:AG69"/>
    <mergeCell ref="AH56:AH69"/>
    <mergeCell ref="AI56:AI69"/>
    <mergeCell ref="AO41:AO55"/>
    <mergeCell ref="AP41:AP55"/>
    <mergeCell ref="AQ41:AQ55"/>
    <mergeCell ref="AR41:AR55"/>
    <mergeCell ref="AS41:AS55"/>
    <mergeCell ref="AT41:AT55"/>
    <mergeCell ref="AI41:AI55"/>
    <mergeCell ref="AJ41:AJ55"/>
    <mergeCell ref="AK41:AK55"/>
    <mergeCell ref="AL41:AL55"/>
    <mergeCell ref="AM41:AM55"/>
    <mergeCell ref="AN41:AN55"/>
    <mergeCell ref="AP26:AP40"/>
    <mergeCell ref="AQ26:AQ40"/>
    <mergeCell ref="AR26:AR40"/>
    <mergeCell ref="AS26:AS40"/>
    <mergeCell ref="AT26:AT40"/>
    <mergeCell ref="A21:A25"/>
    <mergeCell ref="B21:B25"/>
    <mergeCell ref="AF21:AF25"/>
    <mergeCell ref="AG21:AG25"/>
    <mergeCell ref="AH21:AH25"/>
    <mergeCell ref="A41:A55"/>
    <mergeCell ref="B41:B55"/>
    <mergeCell ref="AF41:AF55"/>
    <mergeCell ref="AG41:AG55"/>
    <mergeCell ref="AH41:AH55"/>
    <mergeCell ref="AJ26:AJ40"/>
    <mergeCell ref="AK26:AK40"/>
    <mergeCell ref="AL26:AL40"/>
    <mergeCell ref="AM26:AM40"/>
    <mergeCell ref="AN26:AN40"/>
    <mergeCell ref="AO26:AO40"/>
    <mergeCell ref="A26:A40"/>
    <mergeCell ref="B26:B40"/>
    <mergeCell ref="AF26:AF40"/>
    <mergeCell ref="AG26:AG40"/>
    <mergeCell ref="AH26:AH40"/>
    <mergeCell ref="AI26:AI40"/>
    <mergeCell ref="AM14:AM15"/>
    <mergeCell ref="AN14:AN15"/>
    <mergeCell ref="AB14:AB15"/>
    <mergeCell ref="AC14:AC15"/>
    <mergeCell ref="AD14:AD15"/>
    <mergeCell ref="AE14:AE15"/>
    <mergeCell ref="AG14:AG15"/>
    <mergeCell ref="AH14:AH15"/>
    <mergeCell ref="AO21:AO25"/>
    <mergeCell ref="AP21:AP25"/>
    <mergeCell ref="AQ21:AQ25"/>
    <mergeCell ref="AR21:AR25"/>
    <mergeCell ref="AS21:AS25"/>
    <mergeCell ref="AT21:AT25"/>
    <mergeCell ref="AI21:AI25"/>
    <mergeCell ref="AJ21:AJ25"/>
    <mergeCell ref="AK21:AK25"/>
    <mergeCell ref="AL21:AL25"/>
    <mergeCell ref="AM21:AM25"/>
    <mergeCell ref="AN21:AN25"/>
    <mergeCell ref="AG16:AH16"/>
    <mergeCell ref="AM12:AN12"/>
    <mergeCell ref="AO12:AP12"/>
    <mergeCell ref="AS12:AT12"/>
    <mergeCell ref="C13:E13"/>
    <mergeCell ref="V14:V15"/>
    <mergeCell ref="W14:W15"/>
    <mergeCell ref="X14:X15"/>
    <mergeCell ref="Y14:Y15"/>
    <mergeCell ref="Z14:Z15"/>
    <mergeCell ref="AA14:AA15"/>
    <mergeCell ref="P14:P15"/>
    <mergeCell ref="Q14:Q15"/>
    <mergeCell ref="R14:R15"/>
    <mergeCell ref="S14:S15"/>
    <mergeCell ref="T14:T15"/>
    <mergeCell ref="U14:U15"/>
    <mergeCell ref="J14:J15"/>
    <mergeCell ref="K14:K15"/>
    <mergeCell ref="L14:L15"/>
    <mergeCell ref="M14:M15"/>
    <mergeCell ref="N14:N15"/>
    <mergeCell ref="O14:O15"/>
    <mergeCell ref="AO14:AO15"/>
    <mergeCell ref="AP14:AP15"/>
    <mergeCell ref="AQ14:AQ15"/>
    <mergeCell ref="AR14:AR15"/>
    <mergeCell ref="AS14:AS15"/>
    <mergeCell ref="AT14:AT15"/>
    <mergeCell ref="AI14:AI15"/>
    <mergeCell ref="AJ14:AJ15"/>
    <mergeCell ref="AK14:AK15"/>
    <mergeCell ref="AL14:AL15"/>
    <mergeCell ref="AQ1:AS1"/>
    <mergeCell ref="AQ2:AS2"/>
    <mergeCell ref="A4:AS4"/>
    <mergeCell ref="A6:AS6"/>
    <mergeCell ref="D8:I8"/>
    <mergeCell ref="A11:A15"/>
    <mergeCell ref="B11:B15"/>
    <mergeCell ref="C11:AE11"/>
    <mergeCell ref="AF11:AF15"/>
    <mergeCell ref="AG11:AH13"/>
    <mergeCell ref="Z13:AB13"/>
    <mergeCell ref="AI13:AJ13"/>
    <mergeCell ref="AO13:AP13"/>
    <mergeCell ref="C14:C15"/>
    <mergeCell ref="D14:D15"/>
    <mergeCell ref="E14:E15"/>
    <mergeCell ref="F14:F15"/>
    <mergeCell ref="G14:G15"/>
    <mergeCell ref="H14:H15"/>
    <mergeCell ref="I14:I15"/>
    <mergeCell ref="F13:I13"/>
    <mergeCell ref="J13:L13"/>
    <mergeCell ref="M13:P13"/>
    <mergeCell ref="Q13:S13"/>
    <mergeCell ref="T13:V13"/>
    <mergeCell ref="W13:Y13"/>
    <mergeCell ref="AI11:AM11"/>
    <mergeCell ref="AO11:AT11"/>
    <mergeCell ref="C12:V12"/>
    <mergeCell ref="W12:AB12"/>
    <mergeCell ref="AC12:AE13"/>
    <mergeCell ref="AI12:AJ12"/>
  </mergeCells>
  <pageMargins left="0.39370078740157483" right="0.31496062992125984" top="0.70866141732283472" bottom="0.39370078740157483" header="0.19685039370078741" footer="0.19685039370078741"/>
  <pageSetup paperSize="9"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T714"/>
  <sheetViews>
    <sheetView topLeftCell="A2" zoomScaleNormal="100" workbookViewId="0">
      <selection activeCell="AN519" sqref="AN519"/>
    </sheetView>
  </sheetViews>
  <sheetFormatPr defaultRowHeight="13.15" customHeight="1" x14ac:dyDescent="0.25"/>
  <cols>
    <col min="1" max="1" width="24.7109375" style="61" customWidth="1"/>
    <col min="2" max="2" width="8.7109375" style="61" customWidth="1"/>
    <col min="3" max="4" width="16.7109375" style="61" hidden="1" customWidth="1"/>
    <col min="5" max="5" width="8.7109375" style="61" hidden="1" customWidth="1"/>
    <col min="6" max="7" width="16.7109375" style="61" hidden="1" customWidth="1"/>
    <col min="8" max="9" width="8.7109375" style="61" hidden="1" customWidth="1"/>
    <col min="10" max="11" width="16.7109375" style="61" hidden="1" customWidth="1"/>
    <col min="12" max="12" width="8.7109375" style="61" hidden="1" customWidth="1"/>
    <col min="13" max="14" width="16.7109375" style="61" hidden="1" customWidth="1"/>
    <col min="15" max="16" width="8.7109375" style="61" hidden="1" customWidth="1"/>
    <col min="17" max="18" width="16.7109375" style="61" hidden="1" customWidth="1"/>
    <col min="19" max="19" width="8.7109375" style="61" hidden="1" customWidth="1"/>
    <col min="20" max="21" width="16.7109375" style="61" hidden="1" customWidth="1"/>
    <col min="22" max="22" width="8.7109375" style="61" hidden="1" customWidth="1"/>
    <col min="23" max="24" width="16.7109375" style="61" hidden="1" customWidth="1"/>
    <col min="25" max="25" width="8.7109375" style="61" hidden="1" customWidth="1"/>
    <col min="26" max="27" width="16.7109375" style="61" hidden="1" customWidth="1"/>
    <col min="28" max="28" width="8.7109375" style="61" hidden="1" customWidth="1"/>
    <col min="29" max="30" width="16.7109375" style="61" hidden="1" customWidth="1"/>
    <col min="31" max="33" width="8.7109375" style="61" hidden="1" customWidth="1"/>
    <col min="34" max="34" width="8" style="61" hidden="1" customWidth="1"/>
    <col min="35" max="46" width="18.28515625" style="61" customWidth="1"/>
    <col min="47" max="16384" width="9.140625" style="61"/>
  </cols>
  <sheetData>
    <row r="1" spans="1:46" ht="15" x14ac:dyDescent="0.25">
      <c r="AQ1" s="191" t="s">
        <v>56</v>
      </c>
      <c r="AR1" s="191"/>
      <c r="AS1" s="191"/>
      <c r="AT1" s="191"/>
    </row>
    <row r="2" spans="1:46" ht="54.95" customHeight="1" x14ac:dyDescent="0.25">
      <c r="AQ2" s="192" t="s">
        <v>45</v>
      </c>
      <c r="AR2" s="191"/>
      <c r="AS2" s="191"/>
      <c r="AT2" s="191"/>
    </row>
    <row r="3" spans="1:46" ht="15" x14ac:dyDescent="0.25">
      <c r="A3" s="62"/>
    </row>
    <row r="4" spans="1:46" ht="30.95" customHeight="1" x14ac:dyDescent="0.25">
      <c r="A4" s="193" t="s">
        <v>51</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row>
    <row r="5" spans="1:46" ht="15" x14ac:dyDescent="0.25"/>
    <row r="6" spans="1:46" ht="15" x14ac:dyDescent="0.25">
      <c r="A6" s="194" t="s">
        <v>46</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row>
    <row r="7" spans="1:46" ht="15" x14ac:dyDescent="0.25"/>
    <row r="8" spans="1:46" ht="13.7" customHeight="1" x14ac:dyDescent="0.25">
      <c r="A8" s="63" t="s">
        <v>1</v>
      </c>
      <c r="D8" s="195" t="s">
        <v>37</v>
      </c>
      <c r="E8" s="195"/>
      <c r="F8" s="195"/>
      <c r="G8" s="195"/>
      <c r="H8" s="195"/>
      <c r="I8" s="195"/>
      <c r="U8" s="64"/>
      <c r="V8" s="64"/>
      <c r="W8" s="64"/>
      <c r="X8" s="64"/>
      <c r="Y8" s="64"/>
      <c r="Z8" s="64"/>
      <c r="AA8" s="64"/>
      <c r="AB8" s="64"/>
      <c r="AC8" s="64"/>
      <c r="AD8" s="64"/>
      <c r="AE8" s="64"/>
      <c r="AF8" s="64"/>
      <c r="AG8" s="64"/>
      <c r="AH8" s="64"/>
    </row>
    <row r="9" spans="1:46" ht="13.7" customHeight="1" x14ac:dyDescent="0.25">
      <c r="A9" s="63" t="s">
        <v>47</v>
      </c>
    </row>
    <row r="10" spans="1:46" ht="15" x14ac:dyDescent="0.25"/>
    <row r="11" spans="1:46" ht="27.6" customHeight="1" x14ac:dyDescent="0.25">
      <c r="A11" s="196" t="s">
        <v>3</v>
      </c>
      <c r="B11" s="196" t="s">
        <v>4</v>
      </c>
      <c r="C11" s="199" t="s">
        <v>52</v>
      </c>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200" t="s">
        <v>6</v>
      </c>
      <c r="AG11" s="196" t="s">
        <v>7</v>
      </c>
      <c r="AH11" s="203"/>
      <c r="AI11" s="196" t="s">
        <v>8</v>
      </c>
      <c r="AJ11" s="210"/>
      <c r="AK11" s="210"/>
      <c r="AL11" s="210"/>
      <c r="AM11" s="208"/>
      <c r="AN11" s="208"/>
      <c r="AO11" s="196" t="s">
        <v>9</v>
      </c>
      <c r="AP11" s="210"/>
      <c r="AQ11" s="210"/>
      <c r="AR11" s="210"/>
      <c r="AS11" s="208"/>
      <c r="AT11" s="209"/>
    </row>
    <row r="12" spans="1:46" ht="13.7" customHeight="1" x14ac:dyDescent="0.25">
      <c r="A12" s="197"/>
      <c r="B12" s="197"/>
      <c r="C12" s="199" t="s">
        <v>10</v>
      </c>
      <c r="D12" s="199"/>
      <c r="E12" s="199"/>
      <c r="F12" s="199"/>
      <c r="G12" s="199"/>
      <c r="H12" s="199"/>
      <c r="I12" s="199"/>
      <c r="J12" s="199"/>
      <c r="K12" s="199"/>
      <c r="L12" s="199"/>
      <c r="M12" s="199"/>
      <c r="N12" s="199"/>
      <c r="O12" s="199"/>
      <c r="P12" s="199"/>
      <c r="Q12" s="199"/>
      <c r="R12" s="199"/>
      <c r="S12" s="199"/>
      <c r="T12" s="199"/>
      <c r="U12" s="199"/>
      <c r="V12" s="199"/>
      <c r="W12" s="199" t="s">
        <v>11</v>
      </c>
      <c r="X12" s="199"/>
      <c r="Y12" s="199"/>
      <c r="Z12" s="199"/>
      <c r="AA12" s="199"/>
      <c r="AB12" s="199"/>
      <c r="AC12" s="196" t="s">
        <v>53</v>
      </c>
      <c r="AD12" s="210"/>
      <c r="AE12" s="203"/>
      <c r="AF12" s="201"/>
      <c r="AG12" s="197"/>
      <c r="AH12" s="204"/>
      <c r="AI12" s="196" t="s">
        <v>12</v>
      </c>
      <c r="AJ12" s="210"/>
      <c r="AK12" s="65" t="s">
        <v>13</v>
      </c>
      <c r="AL12" s="66" t="s">
        <v>14</v>
      </c>
      <c r="AM12" s="210" t="s">
        <v>15</v>
      </c>
      <c r="AN12" s="210"/>
      <c r="AO12" s="196" t="s">
        <v>12</v>
      </c>
      <c r="AP12" s="210"/>
      <c r="AQ12" s="65" t="s">
        <v>13</v>
      </c>
      <c r="AR12" s="66" t="s">
        <v>14</v>
      </c>
      <c r="AS12" s="210" t="s">
        <v>15</v>
      </c>
      <c r="AT12" s="203"/>
    </row>
    <row r="13" spans="1:46" ht="27.6" customHeight="1" x14ac:dyDescent="0.25">
      <c r="A13" s="197"/>
      <c r="B13" s="197"/>
      <c r="C13" s="199" t="s">
        <v>16</v>
      </c>
      <c r="D13" s="199"/>
      <c r="E13" s="199"/>
      <c r="F13" s="199" t="s">
        <v>17</v>
      </c>
      <c r="G13" s="199"/>
      <c r="H13" s="199"/>
      <c r="I13" s="199"/>
      <c r="J13" s="207" t="s">
        <v>18</v>
      </c>
      <c r="K13" s="208"/>
      <c r="L13" s="209"/>
      <c r="M13" s="199" t="s">
        <v>19</v>
      </c>
      <c r="N13" s="199"/>
      <c r="O13" s="199"/>
      <c r="P13" s="199"/>
      <c r="Q13" s="199" t="s">
        <v>20</v>
      </c>
      <c r="R13" s="199"/>
      <c r="S13" s="199"/>
      <c r="T13" s="199" t="s">
        <v>21</v>
      </c>
      <c r="U13" s="199"/>
      <c r="V13" s="199"/>
      <c r="W13" s="199" t="s">
        <v>22</v>
      </c>
      <c r="X13" s="199"/>
      <c r="Y13" s="199"/>
      <c r="Z13" s="199" t="s">
        <v>23</v>
      </c>
      <c r="AA13" s="199"/>
      <c r="AB13" s="199"/>
      <c r="AC13" s="198"/>
      <c r="AD13" s="211"/>
      <c r="AE13" s="205"/>
      <c r="AF13" s="201"/>
      <c r="AG13" s="198"/>
      <c r="AH13" s="205"/>
      <c r="AI13" s="197" t="s">
        <v>39</v>
      </c>
      <c r="AJ13" s="206"/>
      <c r="AK13" s="67" t="s">
        <v>40</v>
      </c>
      <c r="AL13" s="68" t="s">
        <v>41</v>
      </c>
      <c r="AM13" s="66" t="s">
        <v>42</v>
      </c>
      <c r="AN13" s="66" t="s">
        <v>43</v>
      </c>
      <c r="AO13" s="197" t="s">
        <v>39</v>
      </c>
      <c r="AP13" s="206"/>
      <c r="AQ13" s="67" t="s">
        <v>40</v>
      </c>
      <c r="AR13" s="67" t="s">
        <v>41</v>
      </c>
      <c r="AS13" s="66" t="s">
        <v>42</v>
      </c>
      <c r="AT13" s="66" t="s">
        <v>43</v>
      </c>
    </row>
    <row r="14" spans="1:46" ht="27.6" customHeight="1" x14ac:dyDescent="0.25">
      <c r="A14" s="197"/>
      <c r="B14" s="197"/>
      <c r="C14" s="199" t="s">
        <v>24</v>
      </c>
      <c r="D14" s="199" t="s">
        <v>25</v>
      </c>
      <c r="E14" s="199" t="s">
        <v>26</v>
      </c>
      <c r="F14" s="199" t="s">
        <v>24</v>
      </c>
      <c r="G14" s="199" t="s">
        <v>25</v>
      </c>
      <c r="H14" s="199" t="s">
        <v>26</v>
      </c>
      <c r="I14" s="199" t="s">
        <v>27</v>
      </c>
      <c r="J14" s="199" t="s">
        <v>24</v>
      </c>
      <c r="K14" s="199" t="s">
        <v>28</v>
      </c>
      <c r="L14" s="199" t="s">
        <v>26</v>
      </c>
      <c r="M14" s="199" t="s">
        <v>24</v>
      </c>
      <c r="N14" s="199" t="s">
        <v>28</v>
      </c>
      <c r="O14" s="199" t="s">
        <v>26</v>
      </c>
      <c r="P14" s="199" t="s">
        <v>27</v>
      </c>
      <c r="Q14" s="199" t="s">
        <v>24</v>
      </c>
      <c r="R14" s="199" t="s">
        <v>28</v>
      </c>
      <c r="S14" s="199" t="s">
        <v>26</v>
      </c>
      <c r="T14" s="199" t="s">
        <v>24</v>
      </c>
      <c r="U14" s="199" t="s">
        <v>28</v>
      </c>
      <c r="V14" s="199" t="s">
        <v>26</v>
      </c>
      <c r="W14" s="199" t="s">
        <v>24</v>
      </c>
      <c r="X14" s="199" t="s">
        <v>25</v>
      </c>
      <c r="Y14" s="199" t="s">
        <v>26</v>
      </c>
      <c r="Z14" s="199" t="s">
        <v>24</v>
      </c>
      <c r="AA14" s="199" t="s">
        <v>28</v>
      </c>
      <c r="AB14" s="199" t="s">
        <v>26</v>
      </c>
      <c r="AC14" s="199" t="s">
        <v>24</v>
      </c>
      <c r="AD14" s="199" t="s">
        <v>25</v>
      </c>
      <c r="AE14" s="199" t="s">
        <v>26</v>
      </c>
      <c r="AF14" s="201"/>
      <c r="AG14" s="200" t="s">
        <v>29</v>
      </c>
      <c r="AH14" s="200" t="s">
        <v>30</v>
      </c>
      <c r="AI14" s="199" t="s">
        <v>54</v>
      </c>
      <c r="AJ14" s="199" t="s">
        <v>55</v>
      </c>
      <c r="AK14" s="197"/>
      <c r="AL14" s="197"/>
      <c r="AM14" s="201"/>
      <c r="AN14" s="201"/>
      <c r="AO14" s="200" t="s">
        <v>54</v>
      </c>
      <c r="AP14" s="200" t="s">
        <v>55</v>
      </c>
      <c r="AQ14" s="197"/>
      <c r="AR14" s="197"/>
      <c r="AS14" s="201"/>
      <c r="AT14" s="201"/>
    </row>
    <row r="15" spans="1:46" ht="27.6" customHeight="1" x14ac:dyDescent="0.25">
      <c r="A15" s="198"/>
      <c r="B15" s="198"/>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202"/>
      <c r="AG15" s="202"/>
      <c r="AH15" s="202"/>
      <c r="AI15" s="199"/>
      <c r="AJ15" s="199"/>
      <c r="AK15" s="198"/>
      <c r="AL15" s="198"/>
      <c r="AM15" s="202"/>
      <c r="AN15" s="202"/>
      <c r="AO15" s="202"/>
      <c r="AP15" s="202"/>
      <c r="AQ15" s="198"/>
      <c r="AR15" s="198"/>
      <c r="AS15" s="202"/>
      <c r="AT15" s="202"/>
    </row>
    <row r="16" spans="1:46" ht="13.7" customHeight="1" x14ac:dyDescent="0.25">
      <c r="A16" s="69">
        <v>1</v>
      </c>
      <c r="B16" s="69">
        <v>2</v>
      </c>
      <c r="C16" s="69">
        <v>3</v>
      </c>
      <c r="D16" s="69">
        <v>4</v>
      </c>
      <c r="E16" s="69">
        <v>5</v>
      </c>
      <c r="F16" s="69">
        <v>6</v>
      </c>
      <c r="G16" s="69">
        <v>7</v>
      </c>
      <c r="H16" s="69">
        <v>8</v>
      </c>
      <c r="I16" s="69">
        <v>9</v>
      </c>
      <c r="J16" s="69">
        <v>10</v>
      </c>
      <c r="K16" s="69">
        <v>11</v>
      </c>
      <c r="L16" s="69">
        <v>12</v>
      </c>
      <c r="M16" s="69">
        <v>13</v>
      </c>
      <c r="N16" s="69">
        <v>14</v>
      </c>
      <c r="O16" s="69">
        <v>15</v>
      </c>
      <c r="P16" s="69">
        <v>16</v>
      </c>
      <c r="Q16" s="69">
        <v>17</v>
      </c>
      <c r="R16" s="69">
        <v>18</v>
      </c>
      <c r="S16" s="69">
        <v>19</v>
      </c>
      <c r="T16" s="69">
        <v>20</v>
      </c>
      <c r="U16" s="69">
        <v>21</v>
      </c>
      <c r="V16" s="69">
        <v>22</v>
      </c>
      <c r="W16" s="69">
        <v>23</v>
      </c>
      <c r="X16" s="69">
        <v>24</v>
      </c>
      <c r="Y16" s="69">
        <v>25</v>
      </c>
      <c r="Z16" s="69">
        <v>26</v>
      </c>
      <c r="AA16" s="69">
        <v>27</v>
      </c>
      <c r="AB16" s="69">
        <v>28</v>
      </c>
      <c r="AC16" s="69">
        <v>29</v>
      </c>
      <c r="AD16" s="69">
        <v>30</v>
      </c>
      <c r="AE16" s="69">
        <v>31</v>
      </c>
      <c r="AF16" s="69">
        <v>32</v>
      </c>
      <c r="AG16" s="207">
        <v>33</v>
      </c>
      <c r="AH16" s="209"/>
      <c r="AI16" s="69">
        <v>34</v>
      </c>
      <c r="AJ16" s="69">
        <v>35</v>
      </c>
      <c r="AK16" s="69">
        <v>36</v>
      </c>
      <c r="AL16" s="69">
        <v>37</v>
      </c>
      <c r="AM16" s="69">
        <v>38</v>
      </c>
      <c r="AN16" s="69">
        <v>39</v>
      </c>
      <c r="AO16" s="69">
        <v>40</v>
      </c>
      <c r="AP16" s="69">
        <v>41</v>
      </c>
      <c r="AQ16" s="69">
        <v>42</v>
      </c>
      <c r="AR16" s="69">
        <v>43</v>
      </c>
      <c r="AS16" s="69">
        <v>44</v>
      </c>
      <c r="AT16" s="69">
        <v>45</v>
      </c>
    </row>
    <row r="17" spans="1:46" ht="82.5" hidden="1" customHeight="1" x14ac:dyDescent="0.25">
      <c r="A17" s="70" t="s">
        <v>57</v>
      </c>
      <c r="B17" s="71" t="s">
        <v>58</v>
      </c>
      <c r="C17" s="71" t="s">
        <v>59</v>
      </c>
      <c r="D17" s="71" t="s">
        <v>59</v>
      </c>
      <c r="E17" s="71" t="s">
        <v>59</v>
      </c>
      <c r="F17" s="71" t="s">
        <v>59</v>
      </c>
      <c r="G17" s="71" t="s">
        <v>59</v>
      </c>
      <c r="H17" s="71" t="s">
        <v>59</v>
      </c>
      <c r="I17" s="71" t="s">
        <v>59</v>
      </c>
      <c r="J17" s="71" t="s">
        <v>59</v>
      </c>
      <c r="K17" s="71" t="s">
        <v>59</v>
      </c>
      <c r="L17" s="71" t="s">
        <v>59</v>
      </c>
      <c r="M17" s="71" t="s">
        <v>59</v>
      </c>
      <c r="N17" s="71" t="s">
        <v>59</v>
      </c>
      <c r="O17" s="71" t="s">
        <v>59</v>
      </c>
      <c r="P17" s="71" t="s">
        <v>59</v>
      </c>
      <c r="Q17" s="71" t="s">
        <v>59</v>
      </c>
      <c r="R17" s="71" t="s">
        <v>59</v>
      </c>
      <c r="S17" s="71" t="s">
        <v>59</v>
      </c>
      <c r="T17" s="71" t="s">
        <v>59</v>
      </c>
      <c r="U17" s="71" t="s">
        <v>59</v>
      </c>
      <c r="V17" s="71" t="s">
        <v>59</v>
      </c>
      <c r="W17" s="71" t="s">
        <v>59</v>
      </c>
      <c r="X17" s="71" t="s">
        <v>59</v>
      </c>
      <c r="Y17" s="71" t="s">
        <v>59</v>
      </c>
      <c r="Z17" s="71" t="s">
        <v>59</v>
      </c>
      <c r="AA17" s="71" t="s">
        <v>59</v>
      </c>
      <c r="AB17" s="71" t="s">
        <v>59</v>
      </c>
      <c r="AC17" s="71" t="s">
        <v>59</v>
      </c>
      <c r="AD17" s="71" t="s">
        <v>59</v>
      </c>
      <c r="AE17" s="71" t="s">
        <v>59</v>
      </c>
      <c r="AF17" s="71" t="s">
        <v>59</v>
      </c>
      <c r="AG17" s="71" t="s">
        <v>59</v>
      </c>
      <c r="AH17" s="71" t="s">
        <v>59</v>
      </c>
      <c r="AI17" s="72">
        <v>22013984352.540001</v>
      </c>
      <c r="AJ17" s="72">
        <v>21382331610.790001</v>
      </c>
      <c r="AK17" s="72">
        <v>0</v>
      </c>
      <c r="AL17" s="72">
        <v>23364641334.880001</v>
      </c>
      <c r="AM17" s="72">
        <v>23470108038.669998</v>
      </c>
      <c r="AN17" s="72">
        <v>25647098455.779999</v>
      </c>
      <c r="AO17" s="72">
        <v>0</v>
      </c>
      <c r="AP17" s="72">
        <v>20085219081.34</v>
      </c>
      <c r="AQ17" s="72">
        <v>0</v>
      </c>
      <c r="AR17" s="72">
        <v>23364641334.880001</v>
      </c>
      <c r="AS17" s="72">
        <v>23470108038.669998</v>
      </c>
      <c r="AT17" s="72">
        <v>25647098455.779999</v>
      </c>
    </row>
    <row r="18" spans="1:46" ht="13.7" hidden="1" customHeight="1" x14ac:dyDescent="0.25">
      <c r="A18" s="70" t="s">
        <v>60</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3"/>
      <c r="AJ18" s="73"/>
      <c r="AK18" s="73"/>
      <c r="AL18" s="73"/>
      <c r="AM18" s="73"/>
      <c r="AN18" s="73"/>
      <c r="AO18" s="73"/>
      <c r="AP18" s="73"/>
      <c r="AQ18" s="73"/>
      <c r="AR18" s="73"/>
      <c r="AS18" s="73"/>
      <c r="AT18" s="73"/>
    </row>
    <row r="19" spans="1:46" ht="82.5" hidden="1" customHeight="1" x14ac:dyDescent="0.25">
      <c r="A19" s="70" t="s">
        <v>57</v>
      </c>
      <c r="B19" s="71" t="s">
        <v>61</v>
      </c>
      <c r="C19" s="71" t="s">
        <v>59</v>
      </c>
      <c r="D19" s="71" t="s">
        <v>59</v>
      </c>
      <c r="E19" s="71" t="s">
        <v>59</v>
      </c>
      <c r="F19" s="71" t="s">
        <v>59</v>
      </c>
      <c r="G19" s="71" t="s">
        <v>59</v>
      </c>
      <c r="H19" s="71" t="s">
        <v>59</v>
      </c>
      <c r="I19" s="71" t="s">
        <v>59</v>
      </c>
      <c r="J19" s="71" t="s">
        <v>59</v>
      </c>
      <c r="K19" s="71" t="s">
        <v>59</v>
      </c>
      <c r="L19" s="71" t="s">
        <v>59</v>
      </c>
      <c r="M19" s="71" t="s">
        <v>59</v>
      </c>
      <c r="N19" s="71" t="s">
        <v>59</v>
      </c>
      <c r="O19" s="71" t="s">
        <v>59</v>
      </c>
      <c r="P19" s="71" t="s">
        <v>59</v>
      </c>
      <c r="Q19" s="71" t="s">
        <v>59</v>
      </c>
      <c r="R19" s="71" t="s">
        <v>59</v>
      </c>
      <c r="S19" s="71" t="s">
        <v>59</v>
      </c>
      <c r="T19" s="71" t="s">
        <v>59</v>
      </c>
      <c r="U19" s="71" t="s">
        <v>59</v>
      </c>
      <c r="V19" s="71" t="s">
        <v>59</v>
      </c>
      <c r="W19" s="71" t="s">
        <v>59</v>
      </c>
      <c r="X19" s="71" t="s">
        <v>59</v>
      </c>
      <c r="Y19" s="71" t="s">
        <v>59</v>
      </c>
      <c r="Z19" s="71" t="s">
        <v>59</v>
      </c>
      <c r="AA19" s="71" t="s">
        <v>59</v>
      </c>
      <c r="AB19" s="71" t="s">
        <v>59</v>
      </c>
      <c r="AC19" s="71" t="s">
        <v>59</v>
      </c>
      <c r="AD19" s="71" t="s">
        <v>59</v>
      </c>
      <c r="AE19" s="71" t="s">
        <v>59</v>
      </c>
      <c r="AF19" s="71" t="s">
        <v>59</v>
      </c>
      <c r="AG19" s="71" t="s">
        <v>59</v>
      </c>
      <c r="AH19" s="71" t="s">
        <v>59</v>
      </c>
      <c r="AI19" s="72">
        <v>9992169830.7800007</v>
      </c>
      <c r="AJ19" s="72">
        <v>9648690305.9300003</v>
      </c>
      <c r="AK19" s="72">
        <v>0</v>
      </c>
      <c r="AL19" s="72">
        <v>10668768975.17</v>
      </c>
      <c r="AM19" s="72">
        <v>11201510586.709999</v>
      </c>
      <c r="AN19" s="72">
        <v>13442425783.790001</v>
      </c>
      <c r="AO19" s="72">
        <v>0</v>
      </c>
      <c r="AP19" s="72">
        <v>8486883810.8999996</v>
      </c>
      <c r="AQ19" s="72">
        <v>0</v>
      </c>
      <c r="AR19" s="72">
        <v>10668768975.17</v>
      </c>
      <c r="AS19" s="72">
        <v>11201510586.709999</v>
      </c>
      <c r="AT19" s="72">
        <v>13442425783.790001</v>
      </c>
    </row>
    <row r="20" spans="1:46" ht="13.7" hidden="1" customHeight="1" x14ac:dyDescent="0.25">
      <c r="A20" s="70" t="s">
        <v>60</v>
      </c>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3"/>
      <c r="AJ20" s="73"/>
      <c r="AK20" s="73"/>
      <c r="AL20" s="73"/>
      <c r="AM20" s="73"/>
      <c r="AN20" s="73"/>
      <c r="AO20" s="73"/>
      <c r="AP20" s="73"/>
      <c r="AQ20" s="73"/>
      <c r="AR20" s="73"/>
      <c r="AS20" s="73"/>
      <c r="AT20" s="73"/>
    </row>
    <row r="21" spans="1:46" ht="151.35" hidden="1" customHeight="1" x14ac:dyDescent="0.25">
      <c r="A21" s="213" t="s">
        <v>62</v>
      </c>
      <c r="B21" s="214" t="s">
        <v>63</v>
      </c>
      <c r="C21" s="71" t="s">
        <v>64</v>
      </c>
      <c r="D21" s="71" t="s">
        <v>65</v>
      </c>
      <c r="E21" s="71" t="s">
        <v>66</v>
      </c>
      <c r="F21" s="71"/>
      <c r="G21" s="71"/>
      <c r="H21" s="71"/>
      <c r="I21" s="71"/>
      <c r="J21" s="71"/>
      <c r="K21" s="71"/>
      <c r="L21" s="71"/>
      <c r="M21" s="71"/>
      <c r="N21" s="71"/>
      <c r="O21" s="71"/>
      <c r="P21" s="71"/>
      <c r="Q21" s="71"/>
      <c r="R21" s="71"/>
      <c r="S21" s="71"/>
      <c r="T21" s="71"/>
      <c r="U21" s="71"/>
      <c r="V21" s="71"/>
      <c r="W21" s="71"/>
      <c r="X21" s="71"/>
      <c r="Y21" s="71"/>
      <c r="Z21" s="71" t="s">
        <v>67</v>
      </c>
      <c r="AA21" s="71" t="s">
        <v>68</v>
      </c>
      <c r="AB21" s="71" t="s">
        <v>69</v>
      </c>
      <c r="AC21" s="71" t="s">
        <v>75</v>
      </c>
      <c r="AD21" s="71" t="s">
        <v>76</v>
      </c>
      <c r="AE21" s="71" t="s">
        <v>77</v>
      </c>
      <c r="AF21" s="214" t="s">
        <v>73</v>
      </c>
      <c r="AG21" s="214" t="s">
        <v>74</v>
      </c>
      <c r="AH21" s="214" t="s">
        <v>74</v>
      </c>
      <c r="AI21" s="212">
        <v>18165934.420000002</v>
      </c>
      <c r="AJ21" s="212">
        <v>2833800</v>
      </c>
      <c r="AK21" s="212">
        <v>0</v>
      </c>
      <c r="AL21" s="212">
        <v>215860872.37</v>
      </c>
      <c r="AM21" s="212">
        <v>510207311.06999999</v>
      </c>
      <c r="AN21" s="212">
        <v>3285476508.5999999</v>
      </c>
      <c r="AO21" s="212">
        <v>0</v>
      </c>
      <c r="AP21" s="212">
        <v>2833800</v>
      </c>
      <c r="AQ21" s="212">
        <v>0</v>
      </c>
      <c r="AR21" s="212">
        <v>215860872.37</v>
      </c>
      <c r="AS21" s="212">
        <v>510207311.06999999</v>
      </c>
      <c r="AT21" s="212">
        <v>3285476508.5999999</v>
      </c>
    </row>
    <row r="22" spans="1:46" ht="123.75" hidden="1" customHeight="1" x14ac:dyDescent="0.25">
      <c r="A22" s="213" t="s">
        <v>62</v>
      </c>
      <c r="B22" s="214" t="s">
        <v>63</v>
      </c>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t="s">
        <v>70</v>
      </c>
      <c r="AD22" s="71" t="s">
        <v>1034</v>
      </c>
      <c r="AE22" s="71" t="s">
        <v>72</v>
      </c>
      <c r="AF22" s="214" t="s">
        <v>73</v>
      </c>
      <c r="AG22" s="214" t="s">
        <v>74</v>
      </c>
      <c r="AH22" s="214" t="s">
        <v>74</v>
      </c>
      <c r="AI22" s="212">
        <v>0</v>
      </c>
      <c r="AJ22" s="212">
        <v>2833800</v>
      </c>
      <c r="AK22" s="212">
        <v>0</v>
      </c>
      <c r="AL22" s="212">
        <v>215860872.37</v>
      </c>
      <c r="AM22" s="212">
        <v>510207311.06999999</v>
      </c>
      <c r="AN22" s="212">
        <v>3285476508.5999999</v>
      </c>
      <c r="AO22" s="212">
        <v>0</v>
      </c>
      <c r="AP22" s="212">
        <v>2833800</v>
      </c>
      <c r="AQ22" s="212">
        <v>0</v>
      </c>
      <c r="AR22" s="212">
        <v>215860872.37</v>
      </c>
      <c r="AS22" s="212">
        <v>510207311.06999999</v>
      </c>
      <c r="AT22" s="212">
        <v>3285476508.5999999</v>
      </c>
    </row>
    <row r="23" spans="1:46" ht="123.75" hidden="1" customHeight="1" x14ac:dyDescent="0.25">
      <c r="A23" s="213" t="s">
        <v>62</v>
      </c>
      <c r="B23" s="214" t="s">
        <v>63</v>
      </c>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t="s">
        <v>70</v>
      </c>
      <c r="AD23" s="71" t="s">
        <v>1035</v>
      </c>
      <c r="AE23" s="71" t="s">
        <v>72</v>
      </c>
      <c r="AF23" s="214" t="s">
        <v>73</v>
      </c>
      <c r="AG23" s="214" t="s">
        <v>74</v>
      </c>
      <c r="AH23" s="214" t="s">
        <v>74</v>
      </c>
      <c r="AI23" s="212">
        <v>0</v>
      </c>
      <c r="AJ23" s="212">
        <v>2833800</v>
      </c>
      <c r="AK23" s="212">
        <v>0</v>
      </c>
      <c r="AL23" s="212">
        <v>215860872.37</v>
      </c>
      <c r="AM23" s="212">
        <v>510207311.06999999</v>
      </c>
      <c r="AN23" s="212">
        <v>3285476508.5999999</v>
      </c>
      <c r="AO23" s="212">
        <v>0</v>
      </c>
      <c r="AP23" s="212">
        <v>2833800</v>
      </c>
      <c r="AQ23" s="212">
        <v>0</v>
      </c>
      <c r="AR23" s="212">
        <v>215860872.37</v>
      </c>
      <c r="AS23" s="212">
        <v>510207311.06999999</v>
      </c>
      <c r="AT23" s="212">
        <v>3285476508.5999999</v>
      </c>
    </row>
    <row r="24" spans="1:46" ht="123.75" hidden="1" customHeight="1" x14ac:dyDescent="0.25">
      <c r="A24" s="213" t="s">
        <v>62</v>
      </c>
      <c r="B24" s="214" t="s">
        <v>63</v>
      </c>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t="s">
        <v>78</v>
      </c>
      <c r="AD24" s="71" t="s">
        <v>79</v>
      </c>
      <c r="AE24" s="71" t="s">
        <v>80</v>
      </c>
      <c r="AF24" s="214" t="s">
        <v>73</v>
      </c>
      <c r="AG24" s="214" t="s">
        <v>74</v>
      </c>
      <c r="AH24" s="214" t="s">
        <v>74</v>
      </c>
      <c r="AI24" s="212">
        <v>0</v>
      </c>
      <c r="AJ24" s="212">
        <v>2833800</v>
      </c>
      <c r="AK24" s="212">
        <v>0</v>
      </c>
      <c r="AL24" s="212">
        <v>215860872.37</v>
      </c>
      <c r="AM24" s="212">
        <v>510207311.06999999</v>
      </c>
      <c r="AN24" s="212">
        <v>3285476508.5999999</v>
      </c>
      <c r="AO24" s="212">
        <v>0</v>
      </c>
      <c r="AP24" s="212">
        <v>2833800</v>
      </c>
      <c r="AQ24" s="212">
        <v>0</v>
      </c>
      <c r="AR24" s="212">
        <v>215860872.37</v>
      </c>
      <c r="AS24" s="212">
        <v>510207311.06999999</v>
      </c>
      <c r="AT24" s="212">
        <v>3285476508.5999999</v>
      </c>
    </row>
    <row r="25" spans="1:46" ht="123.75" hidden="1" customHeight="1" x14ac:dyDescent="0.25">
      <c r="A25" s="213" t="s">
        <v>62</v>
      </c>
      <c r="B25" s="214" t="s">
        <v>63</v>
      </c>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t="s">
        <v>81</v>
      </c>
      <c r="AD25" s="71" t="s">
        <v>68</v>
      </c>
      <c r="AE25" s="71" t="s">
        <v>69</v>
      </c>
      <c r="AF25" s="214" t="s">
        <v>73</v>
      </c>
      <c r="AG25" s="214" t="s">
        <v>74</v>
      </c>
      <c r="AH25" s="214" t="s">
        <v>74</v>
      </c>
      <c r="AI25" s="212">
        <v>0</v>
      </c>
      <c r="AJ25" s="212">
        <v>2833800</v>
      </c>
      <c r="AK25" s="212">
        <v>0</v>
      </c>
      <c r="AL25" s="212">
        <v>215860872.37</v>
      </c>
      <c r="AM25" s="212">
        <v>510207311.06999999</v>
      </c>
      <c r="AN25" s="212">
        <v>3285476508.5999999</v>
      </c>
      <c r="AO25" s="212">
        <v>0</v>
      </c>
      <c r="AP25" s="212">
        <v>2833800</v>
      </c>
      <c r="AQ25" s="212">
        <v>0</v>
      </c>
      <c r="AR25" s="212">
        <v>215860872.37</v>
      </c>
      <c r="AS25" s="212">
        <v>510207311.06999999</v>
      </c>
      <c r="AT25" s="212">
        <v>3285476508.5999999</v>
      </c>
    </row>
    <row r="26" spans="1:46" ht="178.7" hidden="1" customHeight="1" x14ac:dyDescent="0.25">
      <c r="A26" s="213" t="s">
        <v>62</v>
      </c>
      <c r="B26" s="214" t="s">
        <v>63</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t="s">
        <v>82</v>
      </c>
      <c r="AD26" s="71" t="s">
        <v>68</v>
      </c>
      <c r="AE26" s="71" t="s">
        <v>83</v>
      </c>
      <c r="AF26" s="214" t="s">
        <v>73</v>
      </c>
      <c r="AG26" s="214" t="s">
        <v>74</v>
      </c>
      <c r="AH26" s="214" t="s">
        <v>74</v>
      </c>
      <c r="AI26" s="212">
        <v>0</v>
      </c>
      <c r="AJ26" s="212">
        <v>2833800</v>
      </c>
      <c r="AK26" s="212">
        <v>0</v>
      </c>
      <c r="AL26" s="212">
        <v>215860872.37</v>
      </c>
      <c r="AM26" s="212">
        <v>510207311.06999999</v>
      </c>
      <c r="AN26" s="212">
        <v>3285476508.5999999</v>
      </c>
      <c r="AO26" s="212">
        <v>0</v>
      </c>
      <c r="AP26" s="212">
        <v>2833800</v>
      </c>
      <c r="AQ26" s="212">
        <v>0</v>
      </c>
      <c r="AR26" s="212">
        <v>215860872.37</v>
      </c>
      <c r="AS26" s="212">
        <v>510207311.06999999</v>
      </c>
      <c r="AT26" s="212">
        <v>3285476508.5999999</v>
      </c>
    </row>
    <row r="27" spans="1:46" ht="233.85" hidden="1" customHeight="1" x14ac:dyDescent="0.25">
      <c r="A27" s="213" t="s">
        <v>84</v>
      </c>
      <c r="B27" s="214" t="s">
        <v>85</v>
      </c>
      <c r="C27" s="71" t="s">
        <v>86</v>
      </c>
      <c r="D27" s="71" t="s">
        <v>87</v>
      </c>
      <c r="E27" s="71" t="s">
        <v>88</v>
      </c>
      <c r="F27" s="71"/>
      <c r="G27" s="71"/>
      <c r="H27" s="71"/>
      <c r="I27" s="71"/>
      <c r="J27" s="71"/>
      <c r="K27" s="71"/>
      <c r="L27" s="71"/>
      <c r="M27" s="71"/>
      <c r="N27" s="71"/>
      <c r="O27" s="71"/>
      <c r="P27" s="71"/>
      <c r="Q27" s="71"/>
      <c r="R27" s="71"/>
      <c r="S27" s="71"/>
      <c r="T27" s="71"/>
      <c r="U27" s="71"/>
      <c r="V27" s="71"/>
      <c r="W27" s="71" t="s">
        <v>89</v>
      </c>
      <c r="X27" s="71" t="s">
        <v>90</v>
      </c>
      <c r="Y27" s="71" t="s">
        <v>91</v>
      </c>
      <c r="Z27" s="74" t="s">
        <v>92</v>
      </c>
      <c r="AA27" s="71" t="s">
        <v>68</v>
      </c>
      <c r="AB27" s="71" t="s">
        <v>80</v>
      </c>
      <c r="AC27" s="74" t="s">
        <v>100</v>
      </c>
      <c r="AD27" s="71" t="s">
        <v>68</v>
      </c>
      <c r="AE27" s="71" t="s">
        <v>101</v>
      </c>
      <c r="AF27" s="214" t="s">
        <v>73</v>
      </c>
      <c r="AG27" s="214" t="s">
        <v>74</v>
      </c>
      <c r="AH27" s="214" t="s">
        <v>74</v>
      </c>
      <c r="AI27" s="212">
        <v>110580501.56999999</v>
      </c>
      <c r="AJ27" s="212">
        <v>90324713.159999996</v>
      </c>
      <c r="AK27" s="212">
        <v>0</v>
      </c>
      <c r="AL27" s="212">
        <v>131642201.84999999</v>
      </c>
      <c r="AM27" s="212">
        <v>115560514.20999999</v>
      </c>
      <c r="AN27" s="212">
        <v>105957577.52</v>
      </c>
      <c r="AO27" s="212">
        <v>0</v>
      </c>
      <c r="AP27" s="212">
        <v>87137659.290000007</v>
      </c>
      <c r="AQ27" s="212">
        <v>0</v>
      </c>
      <c r="AR27" s="212">
        <v>131642201.84999999</v>
      </c>
      <c r="AS27" s="212">
        <v>115560514.20999999</v>
      </c>
      <c r="AT27" s="212">
        <v>105957577.52</v>
      </c>
    </row>
    <row r="28" spans="1:46" ht="316.35000000000002" hidden="1" customHeight="1" x14ac:dyDescent="0.25">
      <c r="A28" s="213" t="s">
        <v>84</v>
      </c>
      <c r="B28" s="214" t="s">
        <v>85</v>
      </c>
      <c r="C28" s="71" t="s">
        <v>95</v>
      </c>
      <c r="D28" s="71" t="s">
        <v>68</v>
      </c>
      <c r="E28" s="71" t="s">
        <v>96</v>
      </c>
      <c r="F28" s="71"/>
      <c r="G28" s="71"/>
      <c r="H28" s="71"/>
      <c r="I28" s="71"/>
      <c r="J28" s="71"/>
      <c r="K28" s="71"/>
      <c r="L28" s="71"/>
      <c r="M28" s="71"/>
      <c r="N28" s="71"/>
      <c r="O28" s="71"/>
      <c r="P28" s="71"/>
      <c r="Q28" s="71"/>
      <c r="R28" s="71"/>
      <c r="S28" s="71"/>
      <c r="T28" s="71"/>
      <c r="U28" s="71"/>
      <c r="V28" s="71"/>
      <c r="W28" s="71"/>
      <c r="X28" s="71"/>
      <c r="Y28" s="71"/>
      <c r="Z28" s="71"/>
      <c r="AA28" s="71"/>
      <c r="AB28" s="71"/>
      <c r="AC28" s="74" t="s">
        <v>105</v>
      </c>
      <c r="AD28" s="71" t="s">
        <v>68</v>
      </c>
      <c r="AE28" s="71" t="s">
        <v>106</v>
      </c>
      <c r="AF28" s="214" t="s">
        <v>73</v>
      </c>
      <c r="AG28" s="214" t="s">
        <v>74</v>
      </c>
      <c r="AH28" s="214" t="s">
        <v>74</v>
      </c>
      <c r="AI28" s="212">
        <v>0</v>
      </c>
      <c r="AJ28" s="212">
        <v>90324713.159999996</v>
      </c>
      <c r="AK28" s="212">
        <v>0</v>
      </c>
      <c r="AL28" s="212">
        <v>131642201.84999999</v>
      </c>
      <c r="AM28" s="212">
        <v>115560514.20999999</v>
      </c>
      <c r="AN28" s="212">
        <v>105957577.52</v>
      </c>
      <c r="AO28" s="212">
        <v>0</v>
      </c>
      <c r="AP28" s="212">
        <v>87137659.290000007</v>
      </c>
      <c r="AQ28" s="212">
        <v>0</v>
      </c>
      <c r="AR28" s="212">
        <v>131642201.84999999</v>
      </c>
      <c r="AS28" s="212">
        <v>115560514.20999999</v>
      </c>
      <c r="AT28" s="212">
        <v>105957577.52</v>
      </c>
    </row>
    <row r="29" spans="1:46" ht="137.44999999999999" hidden="1" customHeight="1" x14ac:dyDescent="0.25">
      <c r="A29" s="213" t="s">
        <v>84</v>
      </c>
      <c r="B29" s="214" t="s">
        <v>85</v>
      </c>
      <c r="C29" s="71" t="s">
        <v>121</v>
      </c>
      <c r="D29" s="71" t="s">
        <v>68</v>
      </c>
      <c r="E29" s="71" t="s">
        <v>122</v>
      </c>
      <c r="F29" s="71"/>
      <c r="G29" s="71"/>
      <c r="H29" s="71"/>
      <c r="I29" s="71"/>
      <c r="J29" s="71"/>
      <c r="K29" s="71"/>
      <c r="L29" s="71"/>
      <c r="M29" s="71"/>
      <c r="N29" s="71"/>
      <c r="O29" s="71"/>
      <c r="P29" s="71"/>
      <c r="Q29" s="71"/>
      <c r="R29" s="71"/>
      <c r="S29" s="71"/>
      <c r="T29" s="71"/>
      <c r="U29" s="71"/>
      <c r="V29" s="71"/>
      <c r="W29" s="71"/>
      <c r="X29" s="71"/>
      <c r="Y29" s="71"/>
      <c r="Z29" s="71"/>
      <c r="AA29" s="71"/>
      <c r="AB29" s="71"/>
      <c r="AC29" s="71" t="s">
        <v>109</v>
      </c>
      <c r="AD29" s="71" t="s">
        <v>110</v>
      </c>
      <c r="AE29" s="71" t="s">
        <v>111</v>
      </c>
      <c r="AF29" s="214" t="s">
        <v>73</v>
      </c>
      <c r="AG29" s="214" t="s">
        <v>74</v>
      </c>
      <c r="AH29" s="214" t="s">
        <v>74</v>
      </c>
      <c r="AI29" s="212">
        <v>0</v>
      </c>
      <c r="AJ29" s="212">
        <v>90324713.159999996</v>
      </c>
      <c r="AK29" s="212">
        <v>0</v>
      </c>
      <c r="AL29" s="212">
        <v>131642201.84999999</v>
      </c>
      <c r="AM29" s="212">
        <v>115560514.20999999</v>
      </c>
      <c r="AN29" s="212">
        <v>105957577.52</v>
      </c>
      <c r="AO29" s="212">
        <v>0</v>
      </c>
      <c r="AP29" s="212">
        <v>87137659.290000007</v>
      </c>
      <c r="AQ29" s="212">
        <v>0</v>
      </c>
      <c r="AR29" s="212">
        <v>131642201.84999999</v>
      </c>
      <c r="AS29" s="212">
        <v>115560514.20999999</v>
      </c>
      <c r="AT29" s="212">
        <v>105957577.52</v>
      </c>
    </row>
    <row r="30" spans="1:46" ht="137.44999999999999" hidden="1" customHeight="1" x14ac:dyDescent="0.25">
      <c r="A30" s="213" t="s">
        <v>84</v>
      </c>
      <c r="B30" s="214" t="s">
        <v>85</v>
      </c>
      <c r="C30" s="71" t="s">
        <v>98</v>
      </c>
      <c r="D30" s="71" t="s">
        <v>68</v>
      </c>
      <c r="E30" s="71" t="s">
        <v>99</v>
      </c>
      <c r="F30" s="71"/>
      <c r="G30" s="71"/>
      <c r="H30" s="71"/>
      <c r="I30" s="71"/>
      <c r="J30" s="71"/>
      <c r="K30" s="71"/>
      <c r="L30" s="71"/>
      <c r="M30" s="71"/>
      <c r="N30" s="71"/>
      <c r="O30" s="71"/>
      <c r="P30" s="71"/>
      <c r="Q30" s="71"/>
      <c r="R30" s="71"/>
      <c r="S30" s="71"/>
      <c r="T30" s="71"/>
      <c r="U30" s="71"/>
      <c r="V30" s="71"/>
      <c r="W30" s="71"/>
      <c r="X30" s="71"/>
      <c r="Y30" s="71"/>
      <c r="Z30" s="71"/>
      <c r="AA30" s="71"/>
      <c r="AB30" s="71"/>
      <c r="AC30" s="71" t="s">
        <v>113</v>
      </c>
      <c r="AD30" s="71" t="s">
        <v>114</v>
      </c>
      <c r="AE30" s="71" t="s">
        <v>115</v>
      </c>
      <c r="AF30" s="214" t="s">
        <v>73</v>
      </c>
      <c r="AG30" s="214" t="s">
        <v>74</v>
      </c>
      <c r="AH30" s="214" t="s">
        <v>74</v>
      </c>
      <c r="AI30" s="212">
        <v>0</v>
      </c>
      <c r="AJ30" s="212">
        <v>90324713.159999996</v>
      </c>
      <c r="AK30" s="212">
        <v>0</v>
      </c>
      <c r="AL30" s="212">
        <v>131642201.84999999</v>
      </c>
      <c r="AM30" s="212">
        <v>115560514.20999999</v>
      </c>
      <c r="AN30" s="212">
        <v>105957577.52</v>
      </c>
      <c r="AO30" s="212">
        <v>0</v>
      </c>
      <c r="AP30" s="212">
        <v>87137659.290000007</v>
      </c>
      <c r="AQ30" s="212">
        <v>0</v>
      </c>
      <c r="AR30" s="212">
        <v>131642201.84999999</v>
      </c>
      <c r="AS30" s="212">
        <v>115560514.20999999</v>
      </c>
      <c r="AT30" s="212">
        <v>105957577.52</v>
      </c>
    </row>
    <row r="31" spans="1:46" ht="206.25" hidden="1" customHeight="1" x14ac:dyDescent="0.25">
      <c r="A31" s="213" t="s">
        <v>84</v>
      </c>
      <c r="B31" s="214" t="s">
        <v>85</v>
      </c>
      <c r="C31" s="71" t="s">
        <v>102</v>
      </c>
      <c r="D31" s="71" t="s">
        <v>103</v>
      </c>
      <c r="E31" s="71" t="s">
        <v>104</v>
      </c>
      <c r="F31" s="71"/>
      <c r="G31" s="71"/>
      <c r="H31" s="71"/>
      <c r="I31" s="71"/>
      <c r="J31" s="71"/>
      <c r="K31" s="71"/>
      <c r="L31" s="71"/>
      <c r="M31" s="71"/>
      <c r="N31" s="71"/>
      <c r="O31" s="71"/>
      <c r="P31" s="71"/>
      <c r="Q31" s="71"/>
      <c r="R31" s="71"/>
      <c r="S31" s="71"/>
      <c r="T31" s="71"/>
      <c r="U31" s="71"/>
      <c r="V31" s="71"/>
      <c r="W31" s="71"/>
      <c r="X31" s="71"/>
      <c r="Y31" s="71"/>
      <c r="Z31" s="71"/>
      <c r="AA31" s="71"/>
      <c r="AB31" s="71"/>
      <c r="AC31" s="74" t="s">
        <v>118</v>
      </c>
      <c r="AD31" s="71" t="s">
        <v>119</v>
      </c>
      <c r="AE31" s="71" t="s">
        <v>120</v>
      </c>
      <c r="AF31" s="214" t="s">
        <v>73</v>
      </c>
      <c r="AG31" s="214" t="s">
        <v>74</v>
      </c>
      <c r="AH31" s="214" t="s">
        <v>74</v>
      </c>
      <c r="AI31" s="212">
        <v>0</v>
      </c>
      <c r="AJ31" s="212">
        <v>90324713.159999996</v>
      </c>
      <c r="AK31" s="212">
        <v>0</v>
      </c>
      <c r="AL31" s="212">
        <v>131642201.84999999</v>
      </c>
      <c r="AM31" s="212">
        <v>115560514.20999999</v>
      </c>
      <c r="AN31" s="212">
        <v>105957577.52</v>
      </c>
      <c r="AO31" s="212">
        <v>0</v>
      </c>
      <c r="AP31" s="212">
        <v>87137659.290000007</v>
      </c>
      <c r="AQ31" s="212">
        <v>0</v>
      </c>
      <c r="AR31" s="212">
        <v>131642201.84999999</v>
      </c>
      <c r="AS31" s="212">
        <v>115560514.20999999</v>
      </c>
      <c r="AT31" s="212">
        <v>105957577.52</v>
      </c>
    </row>
    <row r="32" spans="1:46" ht="123.75" hidden="1" customHeight="1" x14ac:dyDescent="0.25">
      <c r="A32" s="213" t="s">
        <v>84</v>
      </c>
      <c r="B32" s="214" t="s">
        <v>85</v>
      </c>
      <c r="C32" s="71" t="s">
        <v>107</v>
      </c>
      <c r="D32" s="71" t="s">
        <v>68</v>
      </c>
      <c r="E32" s="71" t="s">
        <v>108</v>
      </c>
      <c r="F32" s="71"/>
      <c r="G32" s="71"/>
      <c r="H32" s="71"/>
      <c r="I32" s="71"/>
      <c r="J32" s="71"/>
      <c r="K32" s="71"/>
      <c r="L32" s="71"/>
      <c r="M32" s="71"/>
      <c r="N32" s="71"/>
      <c r="O32" s="71"/>
      <c r="P32" s="71"/>
      <c r="Q32" s="71"/>
      <c r="R32" s="71"/>
      <c r="S32" s="71"/>
      <c r="T32" s="71"/>
      <c r="U32" s="71"/>
      <c r="V32" s="71"/>
      <c r="W32" s="71"/>
      <c r="X32" s="71"/>
      <c r="Y32" s="71"/>
      <c r="Z32" s="71"/>
      <c r="AA32" s="71"/>
      <c r="AB32" s="71"/>
      <c r="AC32" s="71" t="s">
        <v>93</v>
      </c>
      <c r="AD32" s="71" t="s">
        <v>94</v>
      </c>
      <c r="AE32" s="71" t="s">
        <v>72</v>
      </c>
      <c r="AF32" s="214" t="s">
        <v>73</v>
      </c>
      <c r="AG32" s="214" t="s">
        <v>74</v>
      </c>
      <c r="AH32" s="214" t="s">
        <v>74</v>
      </c>
      <c r="AI32" s="212">
        <v>0</v>
      </c>
      <c r="AJ32" s="212">
        <v>90324713.159999996</v>
      </c>
      <c r="AK32" s="212">
        <v>0</v>
      </c>
      <c r="AL32" s="212">
        <v>131642201.84999999</v>
      </c>
      <c r="AM32" s="212">
        <v>115560514.20999999</v>
      </c>
      <c r="AN32" s="212">
        <v>105957577.52</v>
      </c>
      <c r="AO32" s="212">
        <v>0</v>
      </c>
      <c r="AP32" s="212">
        <v>87137659.290000007</v>
      </c>
      <c r="AQ32" s="212">
        <v>0</v>
      </c>
      <c r="AR32" s="212">
        <v>131642201.84999999</v>
      </c>
      <c r="AS32" s="212">
        <v>115560514.20999999</v>
      </c>
      <c r="AT32" s="212">
        <v>105957577.52</v>
      </c>
    </row>
    <row r="33" spans="1:46" ht="123.75" hidden="1" customHeight="1" x14ac:dyDescent="0.25">
      <c r="A33" s="213" t="s">
        <v>84</v>
      </c>
      <c r="B33" s="214" t="s">
        <v>85</v>
      </c>
      <c r="C33" s="71" t="s">
        <v>125</v>
      </c>
      <c r="D33" s="71" t="s">
        <v>68</v>
      </c>
      <c r="E33" s="71" t="s">
        <v>126</v>
      </c>
      <c r="F33" s="71"/>
      <c r="G33" s="71"/>
      <c r="H33" s="71"/>
      <c r="I33" s="71"/>
      <c r="J33" s="71"/>
      <c r="K33" s="71"/>
      <c r="L33" s="71"/>
      <c r="M33" s="71"/>
      <c r="N33" s="71"/>
      <c r="O33" s="71"/>
      <c r="P33" s="71"/>
      <c r="Q33" s="71"/>
      <c r="R33" s="71"/>
      <c r="S33" s="71"/>
      <c r="T33" s="71"/>
      <c r="U33" s="71"/>
      <c r="V33" s="71"/>
      <c r="W33" s="71"/>
      <c r="X33" s="71"/>
      <c r="Y33" s="71"/>
      <c r="Z33" s="71"/>
      <c r="AA33" s="71"/>
      <c r="AB33" s="71"/>
      <c r="AC33" s="71" t="s">
        <v>70</v>
      </c>
      <c r="AD33" s="71" t="s">
        <v>1036</v>
      </c>
      <c r="AE33" s="71" t="s">
        <v>72</v>
      </c>
      <c r="AF33" s="214" t="s">
        <v>73</v>
      </c>
      <c r="AG33" s="214" t="s">
        <v>74</v>
      </c>
      <c r="AH33" s="214" t="s">
        <v>74</v>
      </c>
      <c r="AI33" s="212">
        <v>0</v>
      </c>
      <c r="AJ33" s="212">
        <v>90324713.159999996</v>
      </c>
      <c r="AK33" s="212">
        <v>0</v>
      </c>
      <c r="AL33" s="212">
        <v>131642201.84999999</v>
      </c>
      <c r="AM33" s="212">
        <v>115560514.20999999</v>
      </c>
      <c r="AN33" s="212">
        <v>105957577.52</v>
      </c>
      <c r="AO33" s="212">
        <v>0</v>
      </c>
      <c r="AP33" s="212">
        <v>87137659.290000007</v>
      </c>
      <c r="AQ33" s="212">
        <v>0</v>
      </c>
      <c r="AR33" s="212">
        <v>131642201.84999999</v>
      </c>
      <c r="AS33" s="212">
        <v>115560514.20999999</v>
      </c>
      <c r="AT33" s="212">
        <v>105957577.52</v>
      </c>
    </row>
    <row r="34" spans="1:46" ht="123.75" hidden="1" customHeight="1" x14ac:dyDescent="0.25">
      <c r="A34" s="213" t="s">
        <v>84</v>
      </c>
      <c r="B34" s="214" t="s">
        <v>85</v>
      </c>
      <c r="C34" s="71" t="s">
        <v>64</v>
      </c>
      <c r="D34" s="71" t="s">
        <v>112</v>
      </c>
      <c r="E34" s="71" t="s">
        <v>66</v>
      </c>
      <c r="F34" s="71"/>
      <c r="G34" s="71"/>
      <c r="H34" s="71"/>
      <c r="I34" s="71"/>
      <c r="J34" s="71"/>
      <c r="K34" s="71"/>
      <c r="L34" s="71"/>
      <c r="M34" s="71"/>
      <c r="N34" s="71"/>
      <c r="O34" s="71"/>
      <c r="P34" s="71"/>
      <c r="Q34" s="71"/>
      <c r="R34" s="71"/>
      <c r="S34" s="71"/>
      <c r="T34" s="71"/>
      <c r="U34" s="71"/>
      <c r="V34" s="71"/>
      <c r="W34" s="71"/>
      <c r="X34" s="71"/>
      <c r="Y34" s="71"/>
      <c r="Z34" s="71"/>
      <c r="AA34" s="71"/>
      <c r="AB34" s="71"/>
      <c r="AC34" s="71" t="s">
        <v>70</v>
      </c>
      <c r="AD34" s="71" t="s">
        <v>94</v>
      </c>
      <c r="AE34" s="71" t="s">
        <v>72</v>
      </c>
      <c r="AF34" s="214" t="s">
        <v>73</v>
      </c>
      <c r="AG34" s="214" t="s">
        <v>74</v>
      </c>
      <c r="AH34" s="214" t="s">
        <v>74</v>
      </c>
      <c r="AI34" s="212">
        <v>0</v>
      </c>
      <c r="AJ34" s="212">
        <v>90324713.159999996</v>
      </c>
      <c r="AK34" s="212">
        <v>0</v>
      </c>
      <c r="AL34" s="212">
        <v>131642201.84999999</v>
      </c>
      <c r="AM34" s="212">
        <v>115560514.20999999</v>
      </c>
      <c r="AN34" s="212">
        <v>105957577.52</v>
      </c>
      <c r="AO34" s="212">
        <v>0</v>
      </c>
      <c r="AP34" s="212">
        <v>87137659.290000007</v>
      </c>
      <c r="AQ34" s="212">
        <v>0</v>
      </c>
      <c r="AR34" s="212">
        <v>131642201.84999999</v>
      </c>
      <c r="AS34" s="212">
        <v>115560514.20999999</v>
      </c>
      <c r="AT34" s="212">
        <v>105957577.52</v>
      </c>
    </row>
    <row r="35" spans="1:46" ht="165" hidden="1" customHeight="1" x14ac:dyDescent="0.25">
      <c r="A35" s="213" t="s">
        <v>84</v>
      </c>
      <c r="B35" s="214" t="s">
        <v>85</v>
      </c>
      <c r="C35" s="71" t="s">
        <v>116</v>
      </c>
      <c r="D35" s="71" t="s">
        <v>68</v>
      </c>
      <c r="E35" s="71" t="s">
        <v>117</v>
      </c>
      <c r="F35" s="71"/>
      <c r="G35" s="71"/>
      <c r="H35" s="71"/>
      <c r="I35" s="71"/>
      <c r="J35" s="71"/>
      <c r="K35" s="71"/>
      <c r="L35" s="71"/>
      <c r="M35" s="71"/>
      <c r="N35" s="71"/>
      <c r="O35" s="71"/>
      <c r="P35" s="71"/>
      <c r="Q35" s="71"/>
      <c r="R35" s="71"/>
      <c r="S35" s="71"/>
      <c r="T35" s="71"/>
      <c r="U35" s="71"/>
      <c r="V35" s="71"/>
      <c r="W35" s="71"/>
      <c r="X35" s="71"/>
      <c r="Y35" s="71"/>
      <c r="Z35" s="71"/>
      <c r="AA35" s="71"/>
      <c r="AB35" s="71"/>
      <c r="AC35" s="71" t="s">
        <v>123</v>
      </c>
      <c r="AD35" s="71" t="s">
        <v>119</v>
      </c>
      <c r="AE35" s="71" t="s">
        <v>124</v>
      </c>
      <c r="AF35" s="214" t="s">
        <v>73</v>
      </c>
      <c r="AG35" s="214" t="s">
        <v>74</v>
      </c>
      <c r="AH35" s="214" t="s">
        <v>74</v>
      </c>
      <c r="AI35" s="212">
        <v>0</v>
      </c>
      <c r="AJ35" s="212">
        <v>90324713.159999996</v>
      </c>
      <c r="AK35" s="212">
        <v>0</v>
      </c>
      <c r="AL35" s="212">
        <v>131642201.84999999</v>
      </c>
      <c r="AM35" s="212">
        <v>115560514.20999999</v>
      </c>
      <c r="AN35" s="212">
        <v>105957577.52</v>
      </c>
      <c r="AO35" s="212">
        <v>0</v>
      </c>
      <c r="AP35" s="212">
        <v>87137659.290000007</v>
      </c>
      <c r="AQ35" s="212">
        <v>0</v>
      </c>
      <c r="AR35" s="212">
        <v>131642201.84999999</v>
      </c>
      <c r="AS35" s="212">
        <v>115560514.20999999</v>
      </c>
      <c r="AT35" s="212">
        <v>105957577.52</v>
      </c>
    </row>
    <row r="36" spans="1:46" ht="192.6" hidden="1" customHeight="1" x14ac:dyDescent="0.25">
      <c r="A36" s="213" t="s">
        <v>84</v>
      </c>
      <c r="B36" s="214" t="s">
        <v>85</v>
      </c>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4" t="s">
        <v>127</v>
      </c>
      <c r="AD36" s="71" t="s">
        <v>68</v>
      </c>
      <c r="AE36" s="71" t="s">
        <v>128</v>
      </c>
      <c r="AF36" s="214" t="s">
        <v>73</v>
      </c>
      <c r="AG36" s="214" t="s">
        <v>74</v>
      </c>
      <c r="AH36" s="214" t="s">
        <v>74</v>
      </c>
      <c r="AI36" s="212">
        <v>0</v>
      </c>
      <c r="AJ36" s="212">
        <v>90324713.159999996</v>
      </c>
      <c r="AK36" s="212">
        <v>0</v>
      </c>
      <c r="AL36" s="212">
        <v>131642201.84999999</v>
      </c>
      <c r="AM36" s="212">
        <v>115560514.20999999</v>
      </c>
      <c r="AN36" s="212">
        <v>105957577.52</v>
      </c>
      <c r="AO36" s="212">
        <v>0</v>
      </c>
      <c r="AP36" s="212">
        <v>87137659.290000007</v>
      </c>
      <c r="AQ36" s="212">
        <v>0</v>
      </c>
      <c r="AR36" s="212">
        <v>131642201.84999999</v>
      </c>
      <c r="AS36" s="212">
        <v>115560514.20999999</v>
      </c>
      <c r="AT36" s="212">
        <v>105957577.52</v>
      </c>
    </row>
    <row r="37" spans="1:46" ht="261.39999999999998" hidden="1" customHeight="1" x14ac:dyDescent="0.25">
      <c r="A37" s="213" t="s">
        <v>84</v>
      </c>
      <c r="B37" s="214" t="s">
        <v>85</v>
      </c>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4" t="s">
        <v>129</v>
      </c>
      <c r="AD37" s="71" t="s">
        <v>68</v>
      </c>
      <c r="AE37" s="71" t="s">
        <v>130</v>
      </c>
      <c r="AF37" s="214" t="s">
        <v>73</v>
      </c>
      <c r="AG37" s="214" t="s">
        <v>74</v>
      </c>
      <c r="AH37" s="214" t="s">
        <v>74</v>
      </c>
      <c r="AI37" s="212">
        <v>0</v>
      </c>
      <c r="AJ37" s="212">
        <v>90324713.159999996</v>
      </c>
      <c r="AK37" s="212">
        <v>0</v>
      </c>
      <c r="AL37" s="212">
        <v>131642201.84999999</v>
      </c>
      <c r="AM37" s="212">
        <v>115560514.20999999</v>
      </c>
      <c r="AN37" s="212">
        <v>105957577.52</v>
      </c>
      <c r="AO37" s="212">
        <v>0</v>
      </c>
      <c r="AP37" s="212">
        <v>87137659.290000007</v>
      </c>
      <c r="AQ37" s="212">
        <v>0</v>
      </c>
      <c r="AR37" s="212">
        <v>131642201.84999999</v>
      </c>
      <c r="AS37" s="212">
        <v>115560514.20999999</v>
      </c>
      <c r="AT37" s="212">
        <v>105957577.52</v>
      </c>
    </row>
    <row r="38" spans="1:46" ht="123.75" hidden="1" customHeight="1" x14ac:dyDescent="0.25">
      <c r="A38" s="213" t="s">
        <v>84</v>
      </c>
      <c r="B38" s="214" t="s">
        <v>85</v>
      </c>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t="s">
        <v>131</v>
      </c>
      <c r="AD38" s="71" t="s">
        <v>68</v>
      </c>
      <c r="AE38" s="71" t="s">
        <v>132</v>
      </c>
      <c r="AF38" s="214" t="s">
        <v>73</v>
      </c>
      <c r="AG38" s="214" t="s">
        <v>74</v>
      </c>
      <c r="AH38" s="214" t="s">
        <v>74</v>
      </c>
      <c r="AI38" s="212">
        <v>0</v>
      </c>
      <c r="AJ38" s="212">
        <v>90324713.159999996</v>
      </c>
      <c r="AK38" s="212">
        <v>0</v>
      </c>
      <c r="AL38" s="212">
        <v>131642201.84999999</v>
      </c>
      <c r="AM38" s="212">
        <v>115560514.20999999</v>
      </c>
      <c r="AN38" s="212">
        <v>105957577.52</v>
      </c>
      <c r="AO38" s="212">
        <v>0</v>
      </c>
      <c r="AP38" s="212">
        <v>87137659.290000007</v>
      </c>
      <c r="AQ38" s="212">
        <v>0</v>
      </c>
      <c r="AR38" s="212">
        <v>131642201.84999999</v>
      </c>
      <c r="AS38" s="212">
        <v>115560514.20999999</v>
      </c>
      <c r="AT38" s="212">
        <v>105957577.52</v>
      </c>
    </row>
    <row r="39" spans="1:46" ht="137.44999999999999" hidden="1" customHeight="1" x14ac:dyDescent="0.25">
      <c r="A39" s="213" t="s">
        <v>84</v>
      </c>
      <c r="B39" s="214" t="s">
        <v>85</v>
      </c>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t="s">
        <v>133</v>
      </c>
      <c r="AD39" s="71" t="s">
        <v>68</v>
      </c>
      <c r="AE39" s="71" t="s">
        <v>132</v>
      </c>
      <c r="AF39" s="214" t="s">
        <v>73</v>
      </c>
      <c r="AG39" s="214" t="s">
        <v>74</v>
      </c>
      <c r="AH39" s="214" t="s">
        <v>74</v>
      </c>
      <c r="AI39" s="212">
        <v>0</v>
      </c>
      <c r="AJ39" s="212">
        <v>90324713.159999996</v>
      </c>
      <c r="AK39" s="212">
        <v>0</v>
      </c>
      <c r="AL39" s="212">
        <v>131642201.84999999</v>
      </c>
      <c r="AM39" s="212">
        <v>115560514.20999999</v>
      </c>
      <c r="AN39" s="212">
        <v>105957577.52</v>
      </c>
      <c r="AO39" s="212">
        <v>0</v>
      </c>
      <c r="AP39" s="212">
        <v>87137659.290000007</v>
      </c>
      <c r="AQ39" s="212">
        <v>0</v>
      </c>
      <c r="AR39" s="212">
        <v>131642201.84999999</v>
      </c>
      <c r="AS39" s="212">
        <v>115560514.20999999</v>
      </c>
      <c r="AT39" s="212">
        <v>105957577.52</v>
      </c>
    </row>
    <row r="40" spans="1:46" ht="165" hidden="1" customHeight="1" x14ac:dyDescent="0.25">
      <c r="A40" s="213" t="s">
        <v>84</v>
      </c>
      <c r="B40" s="214" t="s">
        <v>85</v>
      </c>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t="s">
        <v>134</v>
      </c>
      <c r="AD40" s="71" t="s">
        <v>68</v>
      </c>
      <c r="AE40" s="71" t="s">
        <v>132</v>
      </c>
      <c r="AF40" s="214" t="s">
        <v>73</v>
      </c>
      <c r="AG40" s="214" t="s">
        <v>74</v>
      </c>
      <c r="AH40" s="214" t="s">
        <v>74</v>
      </c>
      <c r="AI40" s="212">
        <v>0</v>
      </c>
      <c r="AJ40" s="212">
        <v>90324713.159999996</v>
      </c>
      <c r="AK40" s="212">
        <v>0</v>
      </c>
      <c r="AL40" s="212">
        <v>131642201.84999999</v>
      </c>
      <c r="AM40" s="212">
        <v>115560514.20999999</v>
      </c>
      <c r="AN40" s="212">
        <v>105957577.52</v>
      </c>
      <c r="AO40" s="212">
        <v>0</v>
      </c>
      <c r="AP40" s="212">
        <v>87137659.290000007</v>
      </c>
      <c r="AQ40" s="212">
        <v>0</v>
      </c>
      <c r="AR40" s="212">
        <v>131642201.84999999</v>
      </c>
      <c r="AS40" s="212">
        <v>115560514.20999999</v>
      </c>
      <c r="AT40" s="212">
        <v>105957577.52</v>
      </c>
    </row>
    <row r="41" spans="1:46" ht="151.35" hidden="1" customHeight="1" x14ac:dyDescent="0.25">
      <c r="A41" s="213" t="s">
        <v>84</v>
      </c>
      <c r="B41" s="214" t="s">
        <v>85</v>
      </c>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t="s">
        <v>135</v>
      </c>
      <c r="AD41" s="71" t="s">
        <v>68</v>
      </c>
      <c r="AE41" s="71" t="s">
        <v>69</v>
      </c>
      <c r="AF41" s="214" t="s">
        <v>73</v>
      </c>
      <c r="AG41" s="214" t="s">
        <v>74</v>
      </c>
      <c r="AH41" s="214" t="s">
        <v>74</v>
      </c>
      <c r="AI41" s="212">
        <v>0</v>
      </c>
      <c r="AJ41" s="212">
        <v>90324713.159999996</v>
      </c>
      <c r="AK41" s="212">
        <v>0</v>
      </c>
      <c r="AL41" s="212">
        <v>131642201.84999999</v>
      </c>
      <c r="AM41" s="212">
        <v>115560514.20999999</v>
      </c>
      <c r="AN41" s="212">
        <v>105957577.52</v>
      </c>
      <c r="AO41" s="212">
        <v>0</v>
      </c>
      <c r="AP41" s="212">
        <v>87137659.290000007</v>
      </c>
      <c r="AQ41" s="212">
        <v>0</v>
      </c>
      <c r="AR41" s="212">
        <v>131642201.84999999</v>
      </c>
      <c r="AS41" s="212">
        <v>115560514.20999999</v>
      </c>
      <c r="AT41" s="212">
        <v>105957577.52</v>
      </c>
    </row>
    <row r="42" spans="1:46" ht="165" hidden="1" customHeight="1" x14ac:dyDescent="0.25">
      <c r="A42" s="213" t="s">
        <v>84</v>
      </c>
      <c r="B42" s="214" t="s">
        <v>85</v>
      </c>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t="s">
        <v>136</v>
      </c>
      <c r="AD42" s="71" t="s">
        <v>68</v>
      </c>
      <c r="AE42" s="71" t="s">
        <v>132</v>
      </c>
      <c r="AF42" s="214" t="s">
        <v>73</v>
      </c>
      <c r="AG42" s="214" t="s">
        <v>74</v>
      </c>
      <c r="AH42" s="214" t="s">
        <v>74</v>
      </c>
      <c r="AI42" s="212">
        <v>0</v>
      </c>
      <c r="AJ42" s="212">
        <v>90324713.159999996</v>
      </c>
      <c r="AK42" s="212">
        <v>0</v>
      </c>
      <c r="AL42" s="212">
        <v>131642201.84999999</v>
      </c>
      <c r="AM42" s="212">
        <v>115560514.20999999</v>
      </c>
      <c r="AN42" s="212">
        <v>105957577.52</v>
      </c>
      <c r="AO42" s="212">
        <v>0</v>
      </c>
      <c r="AP42" s="212">
        <v>87137659.290000007</v>
      </c>
      <c r="AQ42" s="212">
        <v>0</v>
      </c>
      <c r="AR42" s="212">
        <v>131642201.84999999</v>
      </c>
      <c r="AS42" s="212">
        <v>115560514.20999999</v>
      </c>
      <c r="AT42" s="212">
        <v>105957577.52</v>
      </c>
    </row>
    <row r="43" spans="1:46" ht="165" hidden="1" customHeight="1" x14ac:dyDescent="0.25">
      <c r="A43" s="213" t="s">
        <v>137</v>
      </c>
      <c r="B43" s="214" t="s">
        <v>138</v>
      </c>
      <c r="C43" s="71" t="s">
        <v>139</v>
      </c>
      <c r="D43" s="71" t="s">
        <v>140</v>
      </c>
      <c r="E43" s="71" t="s">
        <v>141</v>
      </c>
      <c r="F43" s="71"/>
      <c r="G43" s="71"/>
      <c r="H43" s="71"/>
      <c r="I43" s="71"/>
      <c r="J43" s="71"/>
      <c r="K43" s="71"/>
      <c r="L43" s="71"/>
      <c r="M43" s="71"/>
      <c r="N43" s="71"/>
      <c r="O43" s="71"/>
      <c r="P43" s="71"/>
      <c r="Q43" s="71"/>
      <c r="R43" s="71"/>
      <c r="S43" s="71"/>
      <c r="T43" s="71"/>
      <c r="U43" s="71"/>
      <c r="V43" s="71"/>
      <c r="W43" s="71"/>
      <c r="X43" s="71"/>
      <c r="Y43" s="71"/>
      <c r="Z43" s="71" t="s">
        <v>142</v>
      </c>
      <c r="AA43" s="71" t="s">
        <v>68</v>
      </c>
      <c r="AB43" s="71" t="s">
        <v>69</v>
      </c>
      <c r="AC43" s="71" t="s">
        <v>75</v>
      </c>
      <c r="AD43" s="71" t="s">
        <v>147</v>
      </c>
      <c r="AE43" s="71" t="s">
        <v>77</v>
      </c>
      <c r="AF43" s="214" t="s">
        <v>145</v>
      </c>
      <c r="AG43" s="214" t="s">
        <v>74</v>
      </c>
      <c r="AH43" s="214" t="s">
        <v>74</v>
      </c>
      <c r="AI43" s="212">
        <v>51334265.719999999</v>
      </c>
      <c r="AJ43" s="212">
        <v>50699779.82</v>
      </c>
      <c r="AK43" s="212">
        <v>0</v>
      </c>
      <c r="AL43" s="212">
        <v>78994488.709999993</v>
      </c>
      <c r="AM43" s="212">
        <v>58471815.640000001</v>
      </c>
      <c r="AN43" s="212">
        <v>29170351.789999999</v>
      </c>
      <c r="AO43" s="212">
        <v>0</v>
      </c>
      <c r="AP43" s="212">
        <v>42366311.329999998</v>
      </c>
      <c r="AQ43" s="212">
        <v>0</v>
      </c>
      <c r="AR43" s="212">
        <v>78994488.709999993</v>
      </c>
      <c r="AS43" s="212">
        <v>58471815.640000001</v>
      </c>
      <c r="AT43" s="212">
        <v>29170351.789999999</v>
      </c>
    </row>
    <row r="44" spans="1:46" ht="82.5" hidden="1" customHeight="1" x14ac:dyDescent="0.25">
      <c r="A44" s="213" t="s">
        <v>137</v>
      </c>
      <c r="B44" s="214" t="s">
        <v>138</v>
      </c>
      <c r="C44" s="71" t="s">
        <v>64</v>
      </c>
      <c r="D44" s="71" t="s">
        <v>146</v>
      </c>
      <c r="E44" s="71" t="s">
        <v>66</v>
      </c>
      <c r="F44" s="71"/>
      <c r="G44" s="71"/>
      <c r="H44" s="71"/>
      <c r="I44" s="71"/>
      <c r="J44" s="71"/>
      <c r="K44" s="71"/>
      <c r="L44" s="71"/>
      <c r="M44" s="71"/>
      <c r="N44" s="71"/>
      <c r="O44" s="71"/>
      <c r="P44" s="71"/>
      <c r="Q44" s="71"/>
      <c r="R44" s="71"/>
      <c r="S44" s="71"/>
      <c r="T44" s="71"/>
      <c r="U44" s="71"/>
      <c r="V44" s="71"/>
      <c r="W44" s="71"/>
      <c r="X44" s="71"/>
      <c r="Y44" s="71"/>
      <c r="Z44" s="71"/>
      <c r="AA44" s="71"/>
      <c r="AB44" s="71"/>
      <c r="AC44" s="71" t="s">
        <v>148</v>
      </c>
      <c r="AD44" s="71" t="s">
        <v>149</v>
      </c>
      <c r="AE44" s="71" t="s">
        <v>115</v>
      </c>
      <c r="AF44" s="214" t="s">
        <v>145</v>
      </c>
      <c r="AG44" s="214" t="s">
        <v>74</v>
      </c>
      <c r="AH44" s="214" t="s">
        <v>74</v>
      </c>
      <c r="AI44" s="212">
        <v>0</v>
      </c>
      <c r="AJ44" s="212">
        <v>50699779.82</v>
      </c>
      <c r="AK44" s="212">
        <v>0</v>
      </c>
      <c r="AL44" s="212">
        <v>78994488.709999993</v>
      </c>
      <c r="AM44" s="212">
        <v>58471815.640000001</v>
      </c>
      <c r="AN44" s="212">
        <v>29170351.789999999</v>
      </c>
      <c r="AO44" s="212">
        <v>0</v>
      </c>
      <c r="AP44" s="212">
        <v>42366311.329999998</v>
      </c>
      <c r="AQ44" s="212">
        <v>0</v>
      </c>
      <c r="AR44" s="212">
        <v>78994488.709999993</v>
      </c>
      <c r="AS44" s="212">
        <v>58471815.640000001</v>
      </c>
      <c r="AT44" s="212">
        <v>29170351.789999999</v>
      </c>
    </row>
    <row r="45" spans="1:46" ht="137.44999999999999" hidden="1" customHeight="1" x14ac:dyDescent="0.25">
      <c r="A45" s="213" t="s">
        <v>137</v>
      </c>
      <c r="B45" s="214" t="s">
        <v>138</v>
      </c>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t="s">
        <v>113</v>
      </c>
      <c r="AD45" s="71" t="s">
        <v>150</v>
      </c>
      <c r="AE45" s="71" t="s">
        <v>115</v>
      </c>
      <c r="AF45" s="214" t="s">
        <v>145</v>
      </c>
      <c r="AG45" s="214" t="s">
        <v>74</v>
      </c>
      <c r="AH45" s="214" t="s">
        <v>74</v>
      </c>
      <c r="AI45" s="212">
        <v>0</v>
      </c>
      <c r="AJ45" s="212">
        <v>50699779.82</v>
      </c>
      <c r="AK45" s="212">
        <v>0</v>
      </c>
      <c r="AL45" s="212">
        <v>78994488.709999993</v>
      </c>
      <c r="AM45" s="212">
        <v>58471815.640000001</v>
      </c>
      <c r="AN45" s="212">
        <v>29170351.789999999</v>
      </c>
      <c r="AO45" s="212">
        <v>0</v>
      </c>
      <c r="AP45" s="212">
        <v>42366311.329999998</v>
      </c>
      <c r="AQ45" s="212">
        <v>0</v>
      </c>
      <c r="AR45" s="212">
        <v>78994488.709999993</v>
      </c>
      <c r="AS45" s="212">
        <v>58471815.640000001</v>
      </c>
      <c r="AT45" s="212">
        <v>29170351.789999999</v>
      </c>
    </row>
    <row r="46" spans="1:46" ht="96.2" hidden="1" customHeight="1" x14ac:dyDescent="0.25">
      <c r="A46" s="213" t="s">
        <v>137</v>
      </c>
      <c r="B46" s="214" t="s">
        <v>138</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t="s">
        <v>151</v>
      </c>
      <c r="AD46" s="71" t="s">
        <v>152</v>
      </c>
      <c r="AE46" s="71" t="s">
        <v>153</v>
      </c>
      <c r="AF46" s="214" t="s">
        <v>145</v>
      </c>
      <c r="AG46" s="214" t="s">
        <v>74</v>
      </c>
      <c r="AH46" s="214" t="s">
        <v>74</v>
      </c>
      <c r="AI46" s="212">
        <v>0</v>
      </c>
      <c r="AJ46" s="212">
        <v>50699779.82</v>
      </c>
      <c r="AK46" s="212">
        <v>0</v>
      </c>
      <c r="AL46" s="212">
        <v>78994488.709999993</v>
      </c>
      <c r="AM46" s="212">
        <v>58471815.640000001</v>
      </c>
      <c r="AN46" s="212">
        <v>29170351.789999999</v>
      </c>
      <c r="AO46" s="212">
        <v>0</v>
      </c>
      <c r="AP46" s="212">
        <v>42366311.329999998</v>
      </c>
      <c r="AQ46" s="212">
        <v>0</v>
      </c>
      <c r="AR46" s="212">
        <v>78994488.709999993</v>
      </c>
      <c r="AS46" s="212">
        <v>58471815.640000001</v>
      </c>
      <c r="AT46" s="212">
        <v>29170351.789999999</v>
      </c>
    </row>
    <row r="47" spans="1:46" ht="178.7" hidden="1" customHeight="1" x14ac:dyDescent="0.25">
      <c r="A47" s="213" t="s">
        <v>137</v>
      </c>
      <c r="B47" s="214" t="s">
        <v>138</v>
      </c>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t="s">
        <v>154</v>
      </c>
      <c r="AD47" s="71" t="s">
        <v>68</v>
      </c>
      <c r="AE47" s="71" t="s">
        <v>155</v>
      </c>
      <c r="AF47" s="214" t="s">
        <v>145</v>
      </c>
      <c r="AG47" s="214" t="s">
        <v>74</v>
      </c>
      <c r="AH47" s="214" t="s">
        <v>74</v>
      </c>
      <c r="AI47" s="212">
        <v>0</v>
      </c>
      <c r="AJ47" s="212">
        <v>50699779.82</v>
      </c>
      <c r="AK47" s="212">
        <v>0</v>
      </c>
      <c r="AL47" s="212">
        <v>78994488.709999993</v>
      </c>
      <c r="AM47" s="212">
        <v>58471815.640000001</v>
      </c>
      <c r="AN47" s="212">
        <v>29170351.789999999</v>
      </c>
      <c r="AO47" s="212">
        <v>0</v>
      </c>
      <c r="AP47" s="212">
        <v>42366311.329999998</v>
      </c>
      <c r="AQ47" s="212">
        <v>0</v>
      </c>
      <c r="AR47" s="212">
        <v>78994488.709999993</v>
      </c>
      <c r="AS47" s="212">
        <v>58471815.640000001</v>
      </c>
      <c r="AT47" s="212">
        <v>29170351.789999999</v>
      </c>
    </row>
    <row r="48" spans="1:46" ht="206.25" hidden="1" customHeight="1" x14ac:dyDescent="0.25">
      <c r="A48" s="213" t="s">
        <v>137</v>
      </c>
      <c r="B48" s="214" t="s">
        <v>138</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4" t="s">
        <v>156</v>
      </c>
      <c r="AD48" s="71" t="s">
        <v>68</v>
      </c>
      <c r="AE48" s="71" t="s">
        <v>157</v>
      </c>
      <c r="AF48" s="214" t="s">
        <v>145</v>
      </c>
      <c r="AG48" s="214" t="s">
        <v>74</v>
      </c>
      <c r="AH48" s="214" t="s">
        <v>74</v>
      </c>
      <c r="AI48" s="212">
        <v>0</v>
      </c>
      <c r="AJ48" s="212">
        <v>50699779.82</v>
      </c>
      <c r="AK48" s="212">
        <v>0</v>
      </c>
      <c r="AL48" s="212">
        <v>78994488.709999993</v>
      </c>
      <c r="AM48" s="212">
        <v>58471815.640000001</v>
      </c>
      <c r="AN48" s="212">
        <v>29170351.789999999</v>
      </c>
      <c r="AO48" s="212">
        <v>0</v>
      </c>
      <c r="AP48" s="212">
        <v>42366311.329999998</v>
      </c>
      <c r="AQ48" s="212">
        <v>0</v>
      </c>
      <c r="AR48" s="212">
        <v>78994488.709999993</v>
      </c>
      <c r="AS48" s="212">
        <v>58471815.640000001</v>
      </c>
      <c r="AT48" s="212">
        <v>29170351.789999999</v>
      </c>
    </row>
    <row r="49" spans="1:46" ht="409.6" hidden="1" customHeight="1" x14ac:dyDescent="0.25">
      <c r="A49" s="213" t="s">
        <v>137</v>
      </c>
      <c r="B49" s="214" t="s">
        <v>138</v>
      </c>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4" t="s">
        <v>158</v>
      </c>
      <c r="AD49" s="71" t="s">
        <v>68</v>
      </c>
      <c r="AE49" s="71" t="s">
        <v>159</v>
      </c>
      <c r="AF49" s="214" t="s">
        <v>145</v>
      </c>
      <c r="AG49" s="214" t="s">
        <v>74</v>
      </c>
      <c r="AH49" s="214" t="s">
        <v>74</v>
      </c>
      <c r="AI49" s="212">
        <v>0</v>
      </c>
      <c r="AJ49" s="212">
        <v>50699779.82</v>
      </c>
      <c r="AK49" s="212">
        <v>0</v>
      </c>
      <c r="AL49" s="212">
        <v>78994488.709999993</v>
      </c>
      <c r="AM49" s="212">
        <v>58471815.640000001</v>
      </c>
      <c r="AN49" s="212">
        <v>29170351.789999999</v>
      </c>
      <c r="AO49" s="212">
        <v>0</v>
      </c>
      <c r="AP49" s="212">
        <v>42366311.329999998</v>
      </c>
      <c r="AQ49" s="212">
        <v>0</v>
      </c>
      <c r="AR49" s="212">
        <v>78994488.709999993</v>
      </c>
      <c r="AS49" s="212">
        <v>58471815.640000001</v>
      </c>
      <c r="AT49" s="212">
        <v>29170351.789999999</v>
      </c>
    </row>
    <row r="50" spans="1:46" ht="165" hidden="1" customHeight="1" x14ac:dyDescent="0.25">
      <c r="A50" s="213" t="s">
        <v>137</v>
      </c>
      <c r="B50" s="214" t="s">
        <v>138</v>
      </c>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t="s">
        <v>160</v>
      </c>
      <c r="AD50" s="71" t="s">
        <v>68</v>
      </c>
      <c r="AE50" s="71" t="s">
        <v>161</v>
      </c>
      <c r="AF50" s="214" t="s">
        <v>145</v>
      </c>
      <c r="AG50" s="214" t="s">
        <v>74</v>
      </c>
      <c r="AH50" s="214" t="s">
        <v>74</v>
      </c>
      <c r="AI50" s="212">
        <v>0</v>
      </c>
      <c r="AJ50" s="212">
        <v>50699779.82</v>
      </c>
      <c r="AK50" s="212">
        <v>0</v>
      </c>
      <c r="AL50" s="212">
        <v>78994488.709999993</v>
      </c>
      <c r="AM50" s="212">
        <v>58471815.640000001</v>
      </c>
      <c r="AN50" s="212">
        <v>29170351.789999999</v>
      </c>
      <c r="AO50" s="212">
        <v>0</v>
      </c>
      <c r="AP50" s="212">
        <v>42366311.329999998</v>
      </c>
      <c r="AQ50" s="212">
        <v>0</v>
      </c>
      <c r="AR50" s="212">
        <v>78994488.709999993</v>
      </c>
      <c r="AS50" s="212">
        <v>58471815.640000001</v>
      </c>
      <c r="AT50" s="212">
        <v>29170351.789999999</v>
      </c>
    </row>
    <row r="51" spans="1:46" ht="178.7" hidden="1" customHeight="1" x14ac:dyDescent="0.25">
      <c r="A51" s="213" t="s">
        <v>137</v>
      </c>
      <c r="B51" s="214" t="s">
        <v>138</v>
      </c>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4" t="s">
        <v>162</v>
      </c>
      <c r="AD51" s="71" t="s">
        <v>68</v>
      </c>
      <c r="AE51" s="71" t="s">
        <v>163</v>
      </c>
      <c r="AF51" s="214" t="s">
        <v>145</v>
      </c>
      <c r="AG51" s="214" t="s">
        <v>74</v>
      </c>
      <c r="AH51" s="214" t="s">
        <v>74</v>
      </c>
      <c r="AI51" s="212">
        <v>0</v>
      </c>
      <c r="AJ51" s="212">
        <v>50699779.82</v>
      </c>
      <c r="AK51" s="212">
        <v>0</v>
      </c>
      <c r="AL51" s="212">
        <v>78994488.709999993</v>
      </c>
      <c r="AM51" s="212">
        <v>58471815.640000001</v>
      </c>
      <c r="AN51" s="212">
        <v>29170351.789999999</v>
      </c>
      <c r="AO51" s="212">
        <v>0</v>
      </c>
      <c r="AP51" s="212">
        <v>42366311.329999998</v>
      </c>
      <c r="AQ51" s="212">
        <v>0</v>
      </c>
      <c r="AR51" s="212">
        <v>78994488.709999993</v>
      </c>
      <c r="AS51" s="212">
        <v>58471815.640000001</v>
      </c>
      <c r="AT51" s="212">
        <v>29170351.789999999</v>
      </c>
    </row>
    <row r="52" spans="1:46" ht="151.35" hidden="1" customHeight="1" x14ac:dyDescent="0.25">
      <c r="A52" s="213" t="s">
        <v>137</v>
      </c>
      <c r="B52" s="214" t="s">
        <v>138</v>
      </c>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t="s">
        <v>164</v>
      </c>
      <c r="AD52" s="71" t="s">
        <v>165</v>
      </c>
      <c r="AE52" s="71" t="s">
        <v>166</v>
      </c>
      <c r="AF52" s="214" t="s">
        <v>145</v>
      </c>
      <c r="AG52" s="214" t="s">
        <v>74</v>
      </c>
      <c r="AH52" s="214" t="s">
        <v>74</v>
      </c>
      <c r="AI52" s="212">
        <v>0</v>
      </c>
      <c r="AJ52" s="212">
        <v>50699779.82</v>
      </c>
      <c r="AK52" s="212">
        <v>0</v>
      </c>
      <c r="AL52" s="212">
        <v>78994488.709999993</v>
      </c>
      <c r="AM52" s="212">
        <v>58471815.640000001</v>
      </c>
      <c r="AN52" s="212">
        <v>29170351.789999999</v>
      </c>
      <c r="AO52" s="212">
        <v>0</v>
      </c>
      <c r="AP52" s="212">
        <v>42366311.329999998</v>
      </c>
      <c r="AQ52" s="212">
        <v>0</v>
      </c>
      <c r="AR52" s="212">
        <v>78994488.709999993</v>
      </c>
      <c r="AS52" s="212">
        <v>58471815.640000001</v>
      </c>
      <c r="AT52" s="212">
        <v>29170351.789999999</v>
      </c>
    </row>
    <row r="53" spans="1:46" ht="123.75" hidden="1" customHeight="1" x14ac:dyDescent="0.25">
      <c r="A53" s="213" t="s">
        <v>137</v>
      </c>
      <c r="B53" s="214" t="s">
        <v>138</v>
      </c>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t="s">
        <v>70</v>
      </c>
      <c r="AD53" s="71" t="s">
        <v>1037</v>
      </c>
      <c r="AE53" s="71" t="s">
        <v>72</v>
      </c>
      <c r="AF53" s="214" t="s">
        <v>145</v>
      </c>
      <c r="AG53" s="214" t="s">
        <v>74</v>
      </c>
      <c r="AH53" s="214" t="s">
        <v>74</v>
      </c>
      <c r="AI53" s="212">
        <v>0</v>
      </c>
      <c r="AJ53" s="212">
        <v>50699779.82</v>
      </c>
      <c r="AK53" s="212">
        <v>0</v>
      </c>
      <c r="AL53" s="212">
        <v>78994488.709999993</v>
      </c>
      <c r="AM53" s="212">
        <v>58471815.640000001</v>
      </c>
      <c r="AN53" s="212">
        <v>29170351.789999999</v>
      </c>
      <c r="AO53" s="212">
        <v>0</v>
      </c>
      <c r="AP53" s="212">
        <v>42366311.329999998</v>
      </c>
      <c r="AQ53" s="212">
        <v>0</v>
      </c>
      <c r="AR53" s="212">
        <v>78994488.709999993</v>
      </c>
      <c r="AS53" s="212">
        <v>58471815.640000001</v>
      </c>
      <c r="AT53" s="212">
        <v>29170351.789999999</v>
      </c>
    </row>
    <row r="54" spans="1:46" ht="123.75" hidden="1" customHeight="1" x14ac:dyDescent="0.25">
      <c r="A54" s="213" t="s">
        <v>137</v>
      </c>
      <c r="B54" s="214" t="s">
        <v>138</v>
      </c>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t="s">
        <v>70</v>
      </c>
      <c r="AD54" s="71" t="s">
        <v>1038</v>
      </c>
      <c r="AE54" s="71" t="s">
        <v>72</v>
      </c>
      <c r="AF54" s="214" t="s">
        <v>145</v>
      </c>
      <c r="AG54" s="214" t="s">
        <v>74</v>
      </c>
      <c r="AH54" s="214" t="s">
        <v>74</v>
      </c>
      <c r="AI54" s="212">
        <v>0</v>
      </c>
      <c r="AJ54" s="212">
        <v>50699779.82</v>
      </c>
      <c r="AK54" s="212">
        <v>0</v>
      </c>
      <c r="AL54" s="212">
        <v>78994488.709999993</v>
      </c>
      <c r="AM54" s="212">
        <v>58471815.640000001</v>
      </c>
      <c r="AN54" s="212">
        <v>29170351.789999999</v>
      </c>
      <c r="AO54" s="212">
        <v>0</v>
      </c>
      <c r="AP54" s="212">
        <v>42366311.329999998</v>
      </c>
      <c r="AQ54" s="212">
        <v>0</v>
      </c>
      <c r="AR54" s="212">
        <v>78994488.709999993</v>
      </c>
      <c r="AS54" s="212">
        <v>58471815.640000001</v>
      </c>
      <c r="AT54" s="212">
        <v>29170351.789999999</v>
      </c>
    </row>
    <row r="55" spans="1:46" ht="123.75" hidden="1" customHeight="1" x14ac:dyDescent="0.25">
      <c r="A55" s="213" t="s">
        <v>137</v>
      </c>
      <c r="B55" s="214" t="s">
        <v>138</v>
      </c>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t="s">
        <v>70</v>
      </c>
      <c r="AD55" s="71" t="s">
        <v>1039</v>
      </c>
      <c r="AE55" s="71" t="s">
        <v>72</v>
      </c>
      <c r="AF55" s="214" t="s">
        <v>145</v>
      </c>
      <c r="AG55" s="214" t="s">
        <v>74</v>
      </c>
      <c r="AH55" s="214" t="s">
        <v>74</v>
      </c>
      <c r="AI55" s="212">
        <v>0</v>
      </c>
      <c r="AJ55" s="212">
        <v>50699779.82</v>
      </c>
      <c r="AK55" s="212">
        <v>0</v>
      </c>
      <c r="AL55" s="212">
        <v>78994488.709999993</v>
      </c>
      <c r="AM55" s="212">
        <v>58471815.640000001</v>
      </c>
      <c r="AN55" s="212">
        <v>29170351.789999999</v>
      </c>
      <c r="AO55" s="212">
        <v>0</v>
      </c>
      <c r="AP55" s="212">
        <v>42366311.329999998</v>
      </c>
      <c r="AQ55" s="212">
        <v>0</v>
      </c>
      <c r="AR55" s="212">
        <v>78994488.709999993</v>
      </c>
      <c r="AS55" s="212">
        <v>58471815.640000001</v>
      </c>
      <c r="AT55" s="212">
        <v>29170351.789999999</v>
      </c>
    </row>
    <row r="56" spans="1:46" ht="123.75" hidden="1" customHeight="1" x14ac:dyDescent="0.25">
      <c r="A56" s="213" t="s">
        <v>137</v>
      </c>
      <c r="B56" s="214" t="s">
        <v>138</v>
      </c>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t="s">
        <v>70</v>
      </c>
      <c r="AD56" s="71" t="s">
        <v>1040</v>
      </c>
      <c r="AE56" s="71" t="s">
        <v>72</v>
      </c>
      <c r="AF56" s="214" t="s">
        <v>145</v>
      </c>
      <c r="AG56" s="214" t="s">
        <v>74</v>
      </c>
      <c r="AH56" s="214" t="s">
        <v>74</v>
      </c>
      <c r="AI56" s="212">
        <v>0</v>
      </c>
      <c r="AJ56" s="212">
        <v>50699779.82</v>
      </c>
      <c r="AK56" s="212">
        <v>0</v>
      </c>
      <c r="AL56" s="212">
        <v>78994488.709999993</v>
      </c>
      <c r="AM56" s="212">
        <v>58471815.640000001</v>
      </c>
      <c r="AN56" s="212">
        <v>29170351.789999999</v>
      </c>
      <c r="AO56" s="212">
        <v>0</v>
      </c>
      <c r="AP56" s="212">
        <v>42366311.329999998</v>
      </c>
      <c r="AQ56" s="212">
        <v>0</v>
      </c>
      <c r="AR56" s="212">
        <v>78994488.709999993</v>
      </c>
      <c r="AS56" s="212">
        <v>58471815.640000001</v>
      </c>
      <c r="AT56" s="212">
        <v>29170351.789999999</v>
      </c>
    </row>
    <row r="57" spans="1:46" ht="123.75" hidden="1" customHeight="1" x14ac:dyDescent="0.25">
      <c r="A57" s="213" t="s">
        <v>137</v>
      </c>
      <c r="B57" s="214" t="s">
        <v>138</v>
      </c>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t="s">
        <v>167</v>
      </c>
      <c r="AD57" s="71" t="s">
        <v>68</v>
      </c>
      <c r="AE57" s="71" t="s">
        <v>132</v>
      </c>
      <c r="AF57" s="214" t="s">
        <v>145</v>
      </c>
      <c r="AG57" s="214" t="s">
        <v>74</v>
      </c>
      <c r="AH57" s="214" t="s">
        <v>74</v>
      </c>
      <c r="AI57" s="212">
        <v>0</v>
      </c>
      <c r="AJ57" s="212">
        <v>50699779.82</v>
      </c>
      <c r="AK57" s="212">
        <v>0</v>
      </c>
      <c r="AL57" s="212">
        <v>78994488.709999993</v>
      </c>
      <c r="AM57" s="212">
        <v>58471815.640000001</v>
      </c>
      <c r="AN57" s="212">
        <v>29170351.789999999</v>
      </c>
      <c r="AO57" s="212">
        <v>0</v>
      </c>
      <c r="AP57" s="212">
        <v>42366311.329999998</v>
      </c>
      <c r="AQ57" s="212">
        <v>0</v>
      </c>
      <c r="AR57" s="212">
        <v>78994488.709999993</v>
      </c>
      <c r="AS57" s="212">
        <v>58471815.640000001</v>
      </c>
      <c r="AT57" s="212">
        <v>29170351.789999999</v>
      </c>
    </row>
    <row r="58" spans="1:46" ht="123.75" hidden="1" customHeight="1" x14ac:dyDescent="0.25">
      <c r="A58" s="213" t="s">
        <v>137</v>
      </c>
      <c r="B58" s="214" t="s">
        <v>138</v>
      </c>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t="s">
        <v>168</v>
      </c>
      <c r="AD58" s="71" t="s">
        <v>68</v>
      </c>
      <c r="AE58" s="71" t="s">
        <v>69</v>
      </c>
      <c r="AF58" s="214" t="s">
        <v>145</v>
      </c>
      <c r="AG58" s="214" t="s">
        <v>74</v>
      </c>
      <c r="AH58" s="214" t="s">
        <v>74</v>
      </c>
      <c r="AI58" s="212">
        <v>0</v>
      </c>
      <c r="AJ58" s="212">
        <v>50699779.82</v>
      </c>
      <c r="AK58" s="212">
        <v>0</v>
      </c>
      <c r="AL58" s="212">
        <v>78994488.709999993</v>
      </c>
      <c r="AM58" s="212">
        <v>58471815.640000001</v>
      </c>
      <c r="AN58" s="212">
        <v>29170351.789999999</v>
      </c>
      <c r="AO58" s="212">
        <v>0</v>
      </c>
      <c r="AP58" s="212">
        <v>42366311.329999998</v>
      </c>
      <c r="AQ58" s="212">
        <v>0</v>
      </c>
      <c r="AR58" s="212">
        <v>78994488.709999993</v>
      </c>
      <c r="AS58" s="212">
        <v>58471815.640000001</v>
      </c>
      <c r="AT58" s="212">
        <v>29170351.789999999</v>
      </c>
    </row>
    <row r="59" spans="1:46" ht="123.75" hidden="1" customHeight="1" x14ac:dyDescent="0.25">
      <c r="A59" s="213" t="s">
        <v>137</v>
      </c>
      <c r="B59" s="214" t="s">
        <v>138</v>
      </c>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t="s">
        <v>81</v>
      </c>
      <c r="AD59" s="71" t="s">
        <v>68</v>
      </c>
      <c r="AE59" s="71" t="s">
        <v>69</v>
      </c>
      <c r="AF59" s="214" t="s">
        <v>145</v>
      </c>
      <c r="AG59" s="214" t="s">
        <v>74</v>
      </c>
      <c r="AH59" s="214" t="s">
        <v>74</v>
      </c>
      <c r="AI59" s="212">
        <v>0</v>
      </c>
      <c r="AJ59" s="212">
        <v>50699779.82</v>
      </c>
      <c r="AK59" s="212">
        <v>0</v>
      </c>
      <c r="AL59" s="212">
        <v>78994488.709999993</v>
      </c>
      <c r="AM59" s="212">
        <v>58471815.640000001</v>
      </c>
      <c r="AN59" s="212">
        <v>29170351.789999999</v>
      </c>
      <c r="AO59" s="212">
        <v>0</v>
      </c>
      <c r="AP59" s="212">
        <v>42366311.329999998</v>
      </c>
      <c r="AQ59" s="212">
        <v>0</v>
      </c>
      <c r="AR59" s="212">
        <v>78994488.709999993</v>
      </c>
      <c r="AS59" s="212">
        <v>58471815.640000001</v>
      </c>
      <c r="AT59" s="212">
        <v>29170351.789999999</v>
      </c>
    </row>
    <row r="60" spans="1:46" ht="165" hidden="1" customHeight="1" x14ac:dyDescent="0.25">
      <c r="A60" s="213" t="s">
        <v>137</v>
      </c>
      <c r="B60" s="214" t="s">
        <v>138</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t="s">
        <v>169</v>
      </c>
      <c r="AD60" s="71" t="s">
        <v>170</v>
      </c>
      <c r="AE60" s="71" t="s">
        <v>171</v>
      </c>
      <c r="AF60" s="214" t="s">
        <v>145</v>
      </c>
      <c r="AG60" s="214" t="s">
        <v>74</v>
      </c>
      <c r="AH60" s="214" t="s">
        <v>74</v>
      </c>
      <c r="AI60" s="212">
        <v>0</v>
      </c>
      <c r="AJ60" s="212">
        <v>50699779.82</v>
      </c>
      <c r="AK60" s="212">
        <v>0</v>
      </c>
      <c r="AL60" s="212">
        <v>78994488.709999993</v>
      </c>
      <c r="AM60" s="212">
        <v>58471815.640000001</v>
      </c>
      <c r="AN60" s="212">
        <v>29170351.789999999</v>
      </c>
      <c r="AO60" s="212">
        <v>0</v>
      </c>
      <c r="AP60" s="212">
        <v>42366311.329999998</v>
      </c>
      <c r="AQ60" s="212">
        <v>0</v>
      </c>
      <c r="AR60" s="212">
        <v>78994488.709999993</v>
      </c>
      <c r="AS60" s="212">
        <v>58471815.640000001</v>
      </c>
      <c r="AT60" s="212">
        <v>29170351.789999999</v>
      </c>
    </row>
    <row r="61" spans="1:46" ht="192.6" hidden="1" customHeight="1" x14ac:dyDescent="0.25">
      <c r="A61" s="215" t="s">
        <v>172</v>
      </c>
      <c r="B61" s="214" t="s">
        <v>173</v>
      </c>
      <c r="C61" s="71" t="s">
        <v>95</v>
      </c>
      <c r="D61" s="71" t="s">
        <v>68</v>
      </c>
      <c r="E61" s="71" t="s">
        <v>96</v>
      </c>
      <c r="F61" s="71"/>
      <c r="G61" s="71"/>
      <c r="H61" s="71"/>
      <c r="I61" s="71"/>
      <c r="J61" s="71"/>
      <c r="K61" s="71"/>
      <c r="L61" s="71"/>
      <c r="M61" s="71"/>
      <c r="N61" s="71"/>
      <c r="O61" s="71"/>
      <c r="P61" s="71"/>
      <c r="Q61" s="71"/>
      <c r="R61" s="71"/>
      <c r="S61" s="71"/>
      <c r="T61" s="71"/>
      <c r="U61" s="71"/>
      <c r="V61" s="71"/>
      <c r="W61" s="71" t="s">
        <v>89</v>
      </c>
      <c r="X61" s="71" t="s">
        <v>90</v>
      </c>
      <c r="Y61" s="71" t="s">
        <v>91</v>
      </c>
      <c r="Z61" s="71" t="s">
        <v>174</v>
      </c>
      <c r="AA61" s="71" t="s">
        <v>68</v>
      </c>
      <c r="AB61" s="71" t="s">
        <v>69</v>
      </c>
      <c r="AC61" s="74" t="s">
        <v>100</v>
      </c>
      <c r="AD61" s="71" t="s">
        <v>68</v>
      </c>
      <c r="AE61" s="71" t="s">
        <v>101</v>
      </c>
      <c r="AF61" s="214" t="s">
        <v>176</v>
      </c>
      <c r="AG61" s="214" t="s">
        <v>74</v>
      </c>
      <c r="AH61" s="214" t="s">
        <v>74</v>
      </c>
      <c r="AI61" s="212">
        <v>1703576963.3800001</v>
      </c>
      <c r="AJ61" s="212">
        <v>1660511569.5899999</v>
      </c>
      <c r="AK61" s="212">
        <v>0</v>
      </c>
      <c r="AL61" s="212">
        <v>1721724761.23</v>
      </c>
      <c r="AM61" s="212">
        <v>2055241309.26</v>
      </c>
      <c r="AN61" s="212">
        <v>1690977427.1900001</v>
      </c>
      <c r="AO61" s="212">
        <v>0</v>
      </c>
      <c r="AP61" s="212">
        <v>1574010731.3099999</v>
      </c>
      <c r="AQ61" s="212">
        <v>0</v>
      </c>
      <c r="AR61" s="212">
        <v>1721724761.23</v>
      </c>
      <c r="AS61" s="212">
        <v>2055241309.26</v>
      </c>
      <c r="AT61" s="212">
        <v>1690977427.1900001</v>
      </c>
    </row>
    <row r="62" spans="1:46" ht="316.35000000000002" hidden="1" customHeight="1" x14ac:dyDescent="0.25">
      <c r="A62" s="215" t="s">
        <v>172</v>
      </c>
      <c r="B62" s="214" t="s">
        <v>173</v>
      </c>
      <c r="C62" s="71" t="s">
        <v>177</v>
      </c>
      <c r="D62" s="71" t="s">
        <v>178</v>
      </c>
      <c r="E62" s="71" t="s">
        <v>179</v>
      </c>
      <c r="F62" s="71"/>
      <c r="G62" s="71"/>
      <c r="H62" s="71"/>
      <c r="I62" s="71"/>
      <c r="J62" s="71"/>
      <c r="K62" s="71"/>
      <c r="L62" s="71"/>
      <c r="M62" s="71"/>
      <c r="N62" s="71"/>
      <c r="O62" s="71"/>
      <c r="P62" s="71"/>
      <c r="Q62" s="71"/>
      <c r="R62" s="71"/>
      <c r="S62" s="71"/>
      <c r="T62" s="71"/>
      <c r="U62" s="71"/>
      <c r="V62" s="71"/>
      <c r="W62" s="71"/>
      <c r="X62" s="71"/>
      <c r="Y62" s="71"/>
      <c r="Z62" s="71" t="s">
        <v>180</v>
      </c>
      <c r="AA62" s="71" t="s">
        <v>68</v>
      </c>
      <c r="AB62" s="71" t="s">
        <v>69</v>
      </c>
      <c r="AC62" s="74" t="s">
        <v>105</v>
      </c>
      <c r="AD62" s="71" t="s">
        <v>68</v>
      </c>
      <c r="AE62" s="71" t="s">
        <v>106</v>
      </c>
      <c r="AF62" s="214" t="s">
        <v>176</v>
      </c>
      <c r="AG62" s="214" t="s">
        <v>74</v>
      </c>
      <c r="AH62" s="214" t="s">
        <v>74</v>
      </c>
      <c r="AI62" s="212">
        <v>0</v>
      </c>
      <c r="AJ62" s="212">
        <v>1660511569.5899999</v>
      </c>
      <c r="AK62" s="212">
        <v>0</v>
      </c>
      <c r="AL62" s="212">
        <v>1721724761.23</v>
      </c>
      <c r="AM62" s="212">
        <v>2055241309.26</v>
      </c>
      <c r="AN62" s="212">
        <v>1690977427.1900001</v>
      </c>
      <c r="AO62" s="212">
        <v>0</v>
      </c>
      <c r="AP62" s="212">
        <v>1574010731.3099999</v>
      </c>
      <c r="AQ62" s="212">
        <v>0</v>
      </c>
      <c r="AR62" s="212">
        <v>1721724761.23</v>
      </c>
      <c r="AS62" s="212">
        <v>2055241309.26</v>
      </c>
      <c r="AT62" s="212">
        <v>1690977427.1900001</v>
      </c>
    </row>
    <row r="63" spans="1:46" ht="233.85" hidden="1" customHeight="1" x14ac:dyDescent="0.25">
      <c r="A63" s="215" t="s">
        <v>172</v>
      </c>
      <c r="B63" s="214" t="s">
        <v>173</v>
      </c>
      <c r="C63" s="71" t="s">
        <v>121</v>
      </c>
      <c r="D63" s="71" t="s">
        <v>68</v>
      </c>
      <c r="E63" s="71" t="s">
        <v>122</v>
      </c>
      <c r="F63" s="71"/>
      <c r="G63" s="71"/>
      <c r="H63" s="71"/>
      <c r="I63" s="71"/>
      <c r="J63" s="71"/>
      <c r="K63" s="71"/>
      <c r="L63" s="71"/>
      <c r="M63" s="71"/>
      <c r="N63" s="71"/>
      <c r="O63" s="71"/>
      <c r="P63" s="71"/>
      <c r="Q63" s="71"/>
      <c r="R63" s="71"/>
      <c r="S63" s="71"/>
      <c r="T63" s="71"/>
      <c r="U63" s="71"/>
      <c r="V63" s="71"/>
      <c r="W63" s="71"/>
      <c r="X63" s="71"/>
      <c r="Y63" s="71"/>
      <c r="Z63" s="74" t="s">
        <v>92</v>
      </c>
      <c r="AA63" s="71" t="s">
        <v>68</v>
      </c>
      <c r="AB63" s="71" t="s">
        <v>80</v>
      </c>
      <c r="AC63" s="71" t="s">
        <v>109</v>
      </c>
      <c r="AD63" s="71" t="s">
        <v>110</v>
      </c>
      <c r="AE63" s="71" t="s">
        <v>111</v>
      </c>
      <c r="AF63" s="214" t="s">
        <v>176</v>
      </c>
      <c r="AG63" s="214" t="s">
        <v>74</v>
      </c>
      <c r="AH63" s="214" t="s">
        <v>74</v>
      </c>
      <c r="AI63" s="212">
        <v>0</v>
      </c>
      <c r="AJ63" s="212">
        <v>1660511569.5899999</v>
      </c>
      <c r="AK63" s="212">
        <v>0</v>
      </c>
      <c r="AL63" s="212">
        <v>1721724761.23</v>
      </c>
      <c r="AM63" s="212">
        <v>2055241309.26</v>
      </c>
      <c r="AN63" s="212">
        <v>1690977427.1900001</v>
      </c>
      <c r="AO63" s="212">
        <v>0</v>
      </c>
      <c r="AP63" s="212">
        <v>1574010731.3099999</v>
      </c>
      <c r="AQ63" s="212">
        <v>0</v>
      </c>
      <c r="AR63" s="212">
        <v>1721724761.23</v>
      </c>
      <c r="AS63" s="212">
        <v>2055241309.26</v>
      </c>
      <c r="AT63" s="212">
        <v>1690977427.1900001</v>
      </c>
    </row>
    <row r="64" spans="1:46" ht="137.44999999999999" hidden="1" customHeight="1" x14ac:dyDescent="0.25">
      <c r="A64" s="215" t="s">
        <v>172</v>
      </c>
      <c r="B64" s="214" t="s">
        <v>173</v>
      </c>
      <c r="C64" s="71" t="s">
        <v>102</v>
      </c>
      <c r="D64" s="71" t="s">
        <v>103</v>
      </c>
      <c r="E64" s="71" t="s">
        <v>104</v>
      </c>
      <c r="F64" s="71"/>
      <c r="G64" s="71"/>
      <c r="H64" s="71"/>
      <c r="I64" s="71"/>
      <c r="J64" s="71"/>
      <c r="K64" s="71"/>
      <c r="L64" s="71"/>
      <c r="M64" s="71"/>
      <c r="N64" s="71"/>
      <c r="O64" s="71"/>
      <c r="P64" s="71"/>
      <c r="Q64" s="71"/>
      <c r="R64" s="71"/>
      <c r="S64" s="71"/>
      <c r="T64" s="71"/>
      <c r="U64" s="71"/>
      <c r="V64" s="71"/>
      <c r="W64" s="71"/>
      <c r="X64" s="71"/>
      <c r="Y64" s="71"/>
      <c r="Z64" s="71"/>
      <c r="AA64" s="71"/>
      <c r="AB64" s="71"/>
      <c r="AC64" s="71" t="s">
        <v>109</v>
      </c>
      <c r="AD64" s="71" t="s">
        <v>1041</v>
      </c>
      <c r="AE64" s="71" t="s">
        <v>111</v>
      </c>
      <c r="AF64" s="214" t="s">
        <v>176</v>
      </c>
      <c r="AG64" s="214" t="s">
        <v>74</v>
      </c>
      <c r="AH64" s="214" t="s">
        <v>74</v>
      </c>
      <c r="AI64" s="212">
        <v>0</v>
      </c>
      <c r="AJ64" s="212">
        <v>1660511569.5899999</v>
      </c>
      <c r="AK64" s="212">
        <v>0</v>
      </c>
      <c r="AL64" s="212">
        <v>1721724761.23</v>
      </c>
      <c r="AM64" s="212">
        <v>2055241309.26</v>
      </c>
      <c r="AN64" s="212">
        <v>1690977427.1900001</v>
      </c>
      <c r="AO64" s="212">
        <v>0</v>
      </c>
      <c r="AP64" s="212">
        <v>1574010731.3099999</v>
      </c>
      <c r="AQ64" s="212">
        <v>0</v>
      </c>
      <c r="AR64" s="212">
        <v>1721724761.23</v>
      </c>
      <c r="AS64" s="212">
        <v>2055241309.26</v>
      </c>
      <c r="AT64" s="212">
        <v>1690977427.1900001</v>
      </c>
    </row>
    <row r="65" spans="1:46" ht="206.25" hidden="1" customHeight="1" x14ac:dyDescent="0.25">
      <c r="A65" s="215" t="s">
        <v>172</v>
      </c>
      <c r="B65" s="214" t="s">
        <v>173</v>
      </c>
      <c r="C65" s="71" t="s">
        <v>181</v>
      </c>
      <c r="D65" s="71" t="s">
        <v>103</v>
      </c>
      <c r="E65" s="71" t="s">
        <v>183</v>
      </c>
      <c r="F65" s="71"/>
      <c r="G65" s="71"/>
      <c r="H65" s="71"/>
      <c r="I65" s="71"/>
      <c r="J65" s="71"/>
      <c r="K65" s="71"/>
      <c r="L65" s="71"/>
      <c r="M65" s="71"/>
      <c r="N65" s="71"/>
      <c r="O65" s="71"/>
      <c r="P65" s="71"/>
      <c r="Q65" s="71"/>
      <c r="R65" s="71"/>
      <c r="S65" s="71"/>
      <c r="T65" s="71"/>
      <c r="U65" s="71"/>
      <c r="V65" s="71"/>
      <c r="W65" s="71"/>
      <c r="X65" s="71"/>
      <c r="Y65" s="71"/>
      <c r="Z65" s="71"/>
      <c r="AA65" s="71"/>
      <c r="AB65" s="71"/>
      <c r="AC65" s="74" t="s">
        <v>118</v>
      </c>
      <c r="AD65" s="71" t="s">
        <v>119</v>
      </c>
      <c r="AE65" s="71" t="s">
        <v>120</v>
      </c>
      <c r="AF65" s="214" t="s">
        <v>176</v>
      </c>
      <c r="AG65" s="214" t="s">
        <v>74</v>
      </c>
      <c r="AH65" s="214" t="s">
        <v>74</v>
      </c>
      <c r="AI65" s="212">
        <v>0</v>
      </c>
      <c r="AJ65" s="212">
        <v>1660511569.5899999</v>
      </c>
      <c r="AK65" s="212">
        <v>0</v>
      </c>
      <c r="AL65" s="212">
        <v>1721724761.23</v>
      </c>
      <c r="AM65" s="212">
        <v>2055241309.26</v>
      </c>
      <c r="AN65" s="212">
        <v>1690977427.1900001</v>
      </c>
      <c r="AO65" s="212">
        <v>0</v>
      </c>
      <c r="AP65" s="212">
        <v>1574010731.3099999</v>
      </c>
      <c r="AQ65" s="212">
        <v>0</v>
      </c>
      <c r="AR65" s="212">
        <v>1721724761.23</v>
      </c>
      <c r="AS65" s="212">
        <v>2055241309.26</v>
      </c>
      <c r="AT65" s="212">
        <v>1690977427.1900001</v>
      </c>
    </row>
    <row r="66" spans="1:46" ht="123.75" hidden="1" customHeight="1" x14ac:dyDescent="0.25">
      <c r="A66" s="215" t="s">
        <v>172</v>
      </c>
      <c r="B66" s="214" t="s">
        <v>173</v>
      </c>
      <c r="C66" s="71" t="s">
        <v>181</v>
      </c>
      <c r="D66" s="71" t="s">
        <v>1042</v>
      </c>
      <c r="E66" s="71" t="s">
        <v>183</v>
      </c>
      <c r="F66" s="71"/>
      <c r="G66" s="71"/>
      <c r="H66" s="71"/>
      <c r="I66" s="71"/>
      <c r="J66" s="71"/>
      <c r="K66" s="71"/>
      <c r="L66" s="71"/>
      <c r="M66" s="71"/>
      <c r="N66" s="71"/>
      <c r="O66" s="71"/>
      <c r="P66" s="71"/>
      <c r="Q66" s="71"/>
      <c r="R66" s="71"/>
      <c r="S66" s="71"/>
      <c r="T66" s="71"/>
      <c r="U66" s="71"/>
      <c r="V66" s="71"/>
      <c r="W66" s="71"/>
      <c r="X66" s="71"/>
      <c r="Y66" s="71"/>
      <c r="Z66" s="71"/>
      <c r="AA66" s="71"/>
      <c r="AB66" s="71"/>
      <c r="AC66" s="71" t="s">
        <v>186</v>
      </c>
      <c r="AD66" s="71" t="s">
        <v>187</v>
      </c>
      <c r="AE66" s="71" t="s">
        <v>188</v>
      </c>
      <c r="AF66" s="214" t="s">
        <v>176</v>
      </c>
      <c r="AG66" s="214" t="s">
        <v>74</v>
      </c>
      <c r="AH66" s="214" t="s">
        <v>74</v>
      </c>
      <c r="AI66" s="212">
        <v>0</v>
      </c>
      <c r="AJ66" s="212">
        <v>1660511569.5899999</v>
      </c>
      <c r="AK66" s="212">
        <v>0</v>
      </c>
      <c r="AL66" s="212">
        <v>1721724761.23</v>
      </c>
      <c r="AM66" s="212">
        <v>2055241309.26</v>
      </c>
      <c r="AN66" s="212">
        <v>1690977427.1900001</v>
      </c>
      <c r="AO66" s="212">
        <v>0</v>
      </c>
      <c r="AP66" s="212">
        <v>1574010731.3099999</v>
      </c>
      <c r="AQ66" s="212">
        <v>0</v>
      </c>
      <c r="AR66" s="212">
        <v>1721724761.23</v>
      </c>
      <c r="AS66" s="212">
        <v>2055241309.26</v>
      </c>
      <c r="AT66" s="212">
        <v>1690977427.1900001</v>
      </c>
    </row>
    <row r="67" spans="1:46" ht="123.75" hidden="1" customHeight="1" x14ac:dyDescent="0.25">
      <c r="A67" s="215" t="s">
        <v>172</v>
      </c>
      <c r="B67" s="214" t="s">
        <v>173</v>
      </c>
      <c r="C67" s="71" t="s">
        <v>181</v>
      </c>
      <c r="D67" s="71" t="s">
        <v>1043</v>
      </c>
      <c r="E67" s="71" t="s">
        <v>183</v>
      </c>
      <c r="F67" s="71"/>
      <c r="G67" s="71"/>
      <c r="H67" s="71"/>
      <c r="I67" s="71"/>
      <c r="J67" s="71"/>
      <c r="K67" s="71"/>
      <c r="L67" s="71"/>
      <c r="M67" s="71"/>
      <c r="N67" s="71"/>
      <c r="O67" s="71"/>
      <c r="P67" s="71"/>
      <c r="Q67" s="71"/>
      <c r="R67" s="71"/>
      <c r="S67" s="71"/>
      <c r="T67" s="71"/>
      <c r="U67" s="71"/>
      <c r="V67" s="71"/>
      <c r="W67" s="71"/>
      <c r="X67" s="71"/>
      <c r="Y67" s="71"/>
      <c r="Z67" s="71"/>
      <c r="AA67" s="71"/>
      <c r="AB67" s="71"/>
      <c r="AC67" s="71" t="s">
        <v>189</v>
      </c>
      <c r="AD67" s="71" t="s">
        <v>68</v>
      </c>
      <c r="AE67" s="71" t="s">
        <v>191</v>
      </c>
      <c r="AF67" s="214" t="s">
        <v>176</v>
      </c>
      <c r="AG67" s="214" t="s">
        <v>74</v>
      </c>
      <c r="AH67" s="214" t="s">
        <v>74</v>
      </c>
      <c r="AI67" s="212">
        <v>0</v>
      </c>
      <c r="AJ67" s="212">
        <v>1660511569.5899999</v>
      </c>
      <c r="AK67" s="212">
        <v>0</v>
      </c>
      <c r="AL67" s="212">
        <v>1721724761.23</v>
      </c>
      <c r="AM67" s="212">
        <v>2055241309.26</v>
      </c>
      <c r="AN67" s="212">
        <v>1690977427.1900001</v>
      </c>
      <c r="AO67" s="212">
        <v>0</v>
      </c>
      <c r="AP67" s="212">
        <v>1574010731.3099999</v>
      </c>
      <c r="AQ67" s="212">
        <v>0</v>
      </c>
      <c r="AR67" s="212">
        <v>1721724761.23</v>
      </c>
      <c r="AS67" s="212">
        <v>2055241309.26</v>
      </c>
      <c r="AT67" s="212">
        <v>1690977427.1900001</v>
      </c>
    </row>
    <row r="68" spans="1:46" ht="82.5" hidden="1" customHeight="1" x14ac:dyDescent="0.25">
      <c r="A68" s="215" t="s">
        <v>172</v>
      </c>
      <c r="B68" s="214" t="s">
        <v>173</v>
      </c>
      <c r="C68" s="71" t="s">
        <v>64</v>
      </c>
      <c r="D68" s="71" t="s">
        <v>112</v>
      </c>
      <c r="E68" s="71" t="s">
        <v>66</v>
      </c>
      <c r="F68" s="71"/>
      <c r="G68" s="71"/>
      <c r="H68" s="71"/>
      <c r="I68" s="71"/>
      <c r="J68" s="71"/>
      <c r="K68" s="71"/>
      <c r="L68" s="71"/>
      <c r="M68" s="71"/>
      <c r="N68" s="71"/>
      <c r="O68" s="71"/>
      <c r="P68" s="71"/>
      <c r="Q68" s="71"/>
      <c r="R68" s="71"/>
      <c r="S68" s="71"/>
      <c r="T68" s="71"/>
      <c r="U68" s="71"/>
      <c r="V68" s="71"/>
      <c r="W68" s="71"/>
      <c r="X68" s="71"/>
      <c r="Y68" s="71"/>
      <c r="Z68" s="71"/>
      <c r="AA68" s="71"/>
      <c r="AB68" s="71"/>
      <c r="AC68" s="71" t="s">
        <v>189</v>
      </c>
      <c r="AD68" s="71" t="s">
        <v>1044</v>
      </c>
      <c r="AE68" s="71" t="s">
        <v>191</v>
      </c>
      <c r="AF68" s="214" t="s">
        <v>176</v>
      </c>
      <c r="AG68" s="214" t="s">
        <v>74</v>
      </c>
      <c r="AH68" s="214" t="s">
        <v>74</v>
      </c>
      <c r="AI68" s="212">
        <v>0</v>
      </c>
      <c r="AJ68" s="212">
        <v>1660511569.5899999</v>
      </c>
      <c r="AK68" s="212">
        <v>0</v>
      </c>
      <c r="AL68" s="212">
        <v>1721724761.23</v>
      </c>
      <c r="AM68" s="212">
        <v>2055241309.26</v>
      </c>
      <c r="AN68" s="212">
        <v>1690977427.1900001</v>
      </c>
      <c r="AO68" s="212">
        <v>0</v>
      </c>
      <c r="AP68" s="212">
        <v>1574010731.3099999</v>
      </c>
      <c r="AQ68" s="212">
        <v>0</v>
      </c>
      <c r="AR68" s="212">
        <v>1721724761.23</v>
      </c>
      <c r="AS68" s="212">
        <v>2055241309.26</v>
      </c>
      <c r="AT68" s="212">
        <v>1690977427.1900001</v>
      </c>
    </row>
    <row r="69" spans="1:46" ht="137.44999999999999" hidden="1" customHeight="1" x14ac:dyDescent="0.25">
      <c r="A69" s="215" t="s">
        <v>172</v>
      </c>
      <c r="B69" s="214" t="s">
        <v>173</v>
      </c>
      <c r="C69" s="71" t="s">
        <v>64</v>
      </c>
      <c r="D69" s="71" t="s">
        <v>1045</v>
      </c>
      <c r="E69" s="71" t="s">
        <v>66</v>
      </c>
      <c r="F69" s="71"/>
      <c r="G69" s="71"/>
      <c r="H69" s="71"/>
      <c r="I69" s="71"/>
      <c r="J69" s="71"/>
      <c r="K69" s="71"/>
      <c r="L69" s="71"/>
      <c r="M69" s="71"/>
      <c r="N69" s="71"/>
      <c r="O69" s="71"/>
      <c r="P69" s="71"/>
      <c r="Q69" s="71"/>
      <c r="R69" s="71"/>
      <c r="S69" s="71"/>
      <c r="T69" s="71"/>
      <c r="U69" s="71"/>
      <c r="V69" s="71"/>
      <c r="W69" s="71"/>
      <c r="X69" s="71"/>
      <c r="Y69" s="71"/>
      <c r="Z69" s="71"/>
      <c r="AA69" s="71"/>
      <c r="AB69" s="71"/>
      <c r="AC69" s="71" t="s">
        <v>193</v>
      </c>
      <c r="AD69" s="71" t="s">
        <v>68</v>
      </c>
      <c r="AE69" s="71" t="s">
        <v>194</v>
      </c>
      <c r="AF69" s="214" t="s">
        <v>176</v>
      </c>
      <c r="AG69" s="214" t="s">
        <v>74</v>
      </c>
      <c r="AH69" s="214" t="s">
        <v>74</v>
      </c>
      <c r="AI69" s="212">
        <v>0</v>
      </c>
      <c r="AJ69" s="212">
        <v>1660511569.5899999</v>
      </c>
      <c r="AK69" s="212">
        <v>0</v>
      </c>
      <c r="AL69" s="212">
        <v>1721724761.23</v>
      </c>
      <c r="AM69" s="212">
        <v>2055241309.26</v>
      </c>
      <c r="AN69" s="212">
        <v>1690977427.1900001</v>
      </c>
      <c r="AO69" s="212">
        <v>0</v>
      </c>
      <c r="AP69" s="212">
        <v>1574010731.3099999</v>
      </c>
      <c r="AQ69" s="212">
        <v>0</v>
      </c>
      <c r="AR69" s="212">
        <v>1721724761.23</v>
      </c>
      <c r="AS69" s="212">
        <v>2055241309.26</v>
      </c>
      <c r="AT69" s="212">
        <v>1690977427.1900001</v>
      </c>
    </row>
    <row r="70" spans="1:46" ht="123.75" hidden="1" customHeight="1" x14ac:dyDescent="0.25">
      <c r="A70" s="215" t="s">
        <v>172</v>
      </c>
      <c r="B70" s="214" t="s">
        <v>173</v>
      </c>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t="s">
        <v>70</v>
      </c>
      <c r="AD70" s="71" t="s">
        <v>1046</v>
      </c>
      <c r="AE70" s="71" t="s">
        <v>72</v>
      </c>
      <c r="AF70" s="214" t="s">
        <v>176</v>
      </c>
      <c r="AG70" s="214" t="s">
        <v>74</v>
      </c>
      <c r="AH70" s="214" t="s">
        <v>74</v>
      </c>
      <c r="AI70" s="212">
        <v>0</v>
      </c>
      <c r="AJ70" s="212">
        <v>1660511569.5899999</v>
      </c>
      <c r="AK70" s="212">
        <v>0</v>
      </c>
      <c r="AL70" s="212">
        <v>1721724761.23</v>
      </c>
      <c r="AM70" s="212">
        <v>2055241309.26</v>
      </c>
      <c r="AN70" s="212">
        <v>1690977427.1900001</v>
      </c>
      <c r="AO70" s="212">
        <v>0</v>
      </c>
      <c r="AP70" s="212">
        <v>1574010731.3099999</v>
      </c>
      <c r="AQ70" s="212">
        <v>0</v>
      </c>
      <c r="AR70" s="212">
        <v>1721724761.23</v>
      </c>
      <c r="AS70" s="212">
        <v>2055241309.26</v>
      </c>
      <c r="AT70" s="212">
        <v>1690977427.1900001</v>
      </c>
    </row>
    <row r="71" spans="1:46" ht="123.75" hidden="1" customHeight="1" x14ac:dyDescent="0.25">
      <c r="A71" s="215" t="s">
        <v>172</v>
      </c>
      <c r="B71" s="214" t="s">
        <v>173</v>
      </c>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t="s">
        <v>70</v>
      </c>
      <c r="AD71" s="71" t="s">
        <v>1047</v>
      </c>
      <c r="AE71" s="71" t="s">
        <v>72</v>
      </c>
      <c r="AF71" s="214" t="s">
        <v>176</v>
      </c>
      <c r="AG71" s="214" t="s">
        <v>74</v>
      </c>
      <c r="AH71" s="214" t="s">
        <v>74</v>
      </c>
      <c r="AI71" s="212">
        <v>0</v>
      </c>
      <c r="AJ71" s="212">
        <v>1660511569.5899999</v>
      </c>
      <c r="AK71" s="212">
        <v>0</v>
      </c>
      <c r="AL71" s="212">
        <v>1721724761.23</v>
      </c>
      <c r="AM71" s="212">
        <v>2055241309.26</v>
      </c>
      <c r="AN71" s="212">
        <v>1690977427.1900001</v>
      </c>
      <c r="AO71" s="212">
        <v>0</v>
      </c>
      <c r="AP71" s="212">
        <v>1574010731.3099999</v>
      </c>
      <c r="AQ71" s="212">
        <v>0</v>
      </c>
      <c r="AR71" s="212">
        <v>1721724761.23</v>
      </c>
      <c r="AS71" s="212">
        <v>2055241309.26</v>
      </c>
      <c r="AT71" s="212">
        <v>1690977427.1900001</v>
      </c>
    </row>
    <row r="72" spans="1:46" ht="123.75" hidden="1" customHeight="1" x14ac:dyDescent="0.25">
      <c r="A72" s="215" t="s">
        <v>172</v>
      </c>
      <c r="B72" s="214" t="s">
        <v>173</v>
      </c>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t="s">
        <v>70</v>
      </c>
      <c r="AD72" s="71" t="s">
        <v>1048</v>
      </c>
      <c r="AE72" s="71" t="s">
        <v>72</v>
      </c>
      <c r="AF72" s="214" t="s">
        <v>176</v>
      </c>
      <c r="AG72" s="214" t="s">
        <v>74</v>
      </c>
      <c r="AH72" s="214" t="s">
        <v>74</v>
      </c>
      <c r="AI72" s="212">
        <v>0</v>
      </c>
      <c r="AJ72" s="212">
        <v>1660511569.5899999</v>
      </c>
      <c r="AK72" s="212">
        <v>0</v>
      </c>
      <c r="AL72" s="212">
        <v>1721724761.23</v>
      </c>
      <c r="AM72" s="212">
        <v>2055241309.26</v>
      </c>
      <c r="AN72" s="212">
        <v>1690977427.1900001</v>
      </c>
      <c r="AO72" s="212">
        <v>0</v>
      </c>
      <c r="AP72" s="212">
        <v>1574010731.3099999</v>
      </c>
      <c r="AQ72" s="212">
        <v>0</v>
      </c>
      <c r="AR72" s="212">
        <v>1721724761.23</v>
      </c>
      <c r="AS72" s="212">
        <v>2055241309.26</v>
      </c>
      <c r="AT72" s="212">
        <v>1690977427.1900001</v>
      </c>
    </row>
    <row r="73" spans="1:46" ht="123.75" hidden="1" customHeight="1" x14ac:dyDescent="0.25">
      <c r="A73" s="215" t="s">
        <v>172</v>
      </c>
      <c r="B73" s="214" t="s">
        <v>173</v>
      </c>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t="s">
        <v>70</v>
      </c>
      <c r="AD73" s="71" t="s">
        <v>1049</v>
      </c>
      <c r="AE73" s="71" t="s">
        <v>72</v>
      </c>
      <c r="AF73" s="214" t="s">
        <v>176</v>
      </c>
      <c r="AG73" s="214" t="s">
        <v>74</v>
      </c>
      <c r="AH73" s="214" t="s">
        <v>74</v>
      </c>
      <c r="AI73" s="212">
        <v>0</v>
      </c>
      <c r="AJ73" s="212">
        <v>1660511569.5899999</v>
      </c>
      <c r="AK73" s="212">
        <v>0</v>
      </c>
      <c r="AL73" s="212">
        <v>1721724761.23</v>
      </c>
      <c r="AM73" s="212">
        <v>2055241309.26</v>
      </c>
      <c r="AN73" s="212">
        <v>1690977427.1900001</v>
      </c>
      <c r="AO73" s="212">
        <v>0</v>
      </c>
      <c r="AP73" s="212">
        <v>1574010731.3099999</v>
      </c>
      <c r="AQ73" s="212">
        <v>0</v>
      </c>
      <c r="AR73" s="212">
        <v>1721724761.23</v>
      </c>
      <c r="AS73" s="212">
        <v>2055241309.26</v>
      </c>
      <c r="AT73" s="212">
        <v>1690977427.1900001</v>
      </c>
    </row>
    <row r="74" spans="1:46" ht="123.75" hidden="1" customHeight="1" x14ac:dyDescent="0.25">
      <c r="A74" s="215" t="s">
        <v>172</v>
      </c>
      <c r="B74" s="214" t="s">
        <v>173</v>
      </c>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t="s">
        <v>70</v>
      </c>
      <c r="AD74" s="71" t="s">
        <v>1050</v>
      </c>
      <c r="AE74" s="71" t="s">
        <v>72</v>
      </c>
      <c r="AF74" s="214" t="s">
        <v>176</v>
      </c>
      <c r="AG74" s="214" t="s">
        <v>74</v>
      </c>
      <c r="AH74" s="214" t="s">
        <v>74</v>
      </c>
      <c r="AI74" s="212">
        <v>0</v>
      </c>
      <c r="AJ74" s="212">
        <v>1660511569.5899999</v>
      </c>
      <c r="AK74" s="212">
        <v>0</v>
      </c>
      <c r="AL74" s="212">
        <v>1721724761.23</v>
      </c>
      <c r="AM74" s="212">
        <v>2055241309.26</v>
      </c>
      <c r="AN74" s="212">
        <v>1690977427.1900001</v>
      </c>
      <c r="AO74" s="212">
        <v>0</v>
      </c>
      <c r="AP74" s="212">
        <v>1574010731.3099999</v>
      </c>
      <c r="AQ74" s="212">
        <v>0</v>
      </c>
      <c r="AR74" s="212">
        <v>1721724761.23</v>
      </c>
      <c r="AS74" s="212">
        <v>2055241309.26</v>
      </c>
      <c r="AT74" s="212">
        <v>1690977427.1900001</v>
      </c>
    </row>
    <row r="75" spans="1:46" ht="123.75" hidden="1" customHeight="1" x14ac:dyDescent="0.25">
      <c r="A75" s="215" t="s">
        <v>172</v>
      </c>
      <c r="B75" s="214" t="s">
        <v>173</v>
      </c>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t="s">
        <v>70</v>
      </c>
      <c r="AD75" s="71" t="s">
        <v>1051</v>
      </c>
      <c r="AE75" s="71" t="s">
        <v>72</v>
      </c>
      <c r="AF75" s="214" t="s">
        <v>176</v>
      </c>
      <c r="AG75" s="214" t="s">
        <v>74</v>
      </c>
      <c r="AH75" s="214" t="s">
        <v>74</v>
      </c>
      <c r="AI75" s="212">
        <v>0</v>
      </c>
      <c r="AJ75" s="212">
        <v>1660511569.5899999</v>
      </c>
      <c r="AK75" s="212">
        <v>0</v>
      </c>
      <c r="AL75" s="212">
        <v>1721724761.23</v>
      </c>
      <c r="AM75" s="212">
        <v>2055241309.26</v>
      </c>
      <c r="AN75" s="212">
        <v>1690977427.1900001</v>
      </c>
      <c r="AO75" s="212">
        <v>0</v>
      </c>
      <c r="AP75" s="212">
        <v>1574010731.3099999</v>
      </c>
      <c r="AQ75" s="212">
        <v>0</v>
      </c>
      <c r="AR75" s="212">
        <v>1721724761.23</v>
      </c>
      <c r="AS75" s="212">
        <v>2055241309.26</v>
      </c>
      <c r="AT75" s="212">
        <v>1690977427.1900001</v>
      </c>
    </row>
    <row r="76" spans="1:46" ht="123.75" hidden="1" customHeight="1" x14ac:dyDescent="0.25">
      <c r="A76" s="215" t="s">
        <v>172</v>
      </c>
      <c r="B76" s="214" t="s">
        <v>173</v>
      </c>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t="s">
        <v>70</v>
      </c>
      <c r="AD76" s="71" t="s">
        <v>1052</v>
      </c>
      <c r="AE76" s="71" t="s">
        <v>72</v>
      </c>
      <c r="AF76" s="214" t="s">
        <v>176</v>
      </c>
      <c r="AG76" s="214" t="s">
        <v>74</v>
      </c>
      <c r="AH76" s="214" t="s">
        <v>74</v>
      </c>
      <c r="AI76" s="212">
        <v>0</v>
      </c>
      <c r="AJ76" s="212">
        <v>1660511569.5899999</v>
      </c>
      <c r="AK76" s="212">
        <v>0</v>
      </c>
      <c r="AL76" s="212">
        <v>1721724761.23</v>
      </c>
      <c r="AM76" s="212">
        <v>2055241309.26</v>
      </c>
      <c r="AN76" s="212">
        <v>1690977427.1900001</v>
      </c>
      <c r="AO76" s="212">
        <v>0</v>
      </c>
      <c r="AP76" s="212">
        <v>1574010731.3099999</v>
      </c>
      <c r="AQ76" s="212">
        <v>0</v>
      </c>
      <c r="AR76" s="212">
        <v>1721724761.23</v>
      </c>
      <c r="AS76" s="212">
        <v>2055241309.26</v>
      </c>
      <c r="AT76" s="212">
        <v>1690977427.1900001</v>
      </c>
    </row>
    <row r="77" spans="1:46" ht="165" hidden="1" customHeight="1" x14ac:dyDescent="0.25">
      <c r="A77" s="215" t="s">
        <v>172</v>
      </c>
      <c r="B77" s="214" t="s">
        <v>173</v>
      </c>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t="s">
        <v>123</v>
      </c>
      <c r="AD77" s="71" t="s">
        <v>192</v>
      </c>
      <c r="AE77" s="71" t="s">
        <v>124</v>
      </c>
      <c r="AF77" s="214" t="s">
        <v>176</v>
      </c>
      <c r="AG77" s="214" t="s">
        <v>74</v>
      </c>
      <c r="AH77" s="214" t="s">
        <v>74</v>
      </c>
      <c r="AI77" s="212">
        <v>0</v>
      </c>
      <c r="AJ77" s="212">
        <v>1660511569.5899999</v>
      </c>
      <c r="AK77" s="212">
        <v>0</v>
      </c>
      <c r="AL77" s="212">
        <v>1721724761.23</v>
      </c>
      <c r="AM77" s="212">
        <v>2055241309.26</v>
      </c>
      <c r="AN77" s="212">
        <v>1690977427.1900001</v>
      </c>
      <c r="AO77" s="212">
        <v>0</v>
      </c>
      <c r="AP77" s="212">
        <v>1574010731.3099999</v>
      </c>
      <c r="AQ77" s="212">
        <v>0</v>
      </c>
      <c r="AR77" s="212">
        <v>1721724761.23</v>
      </c>
      <c r="AS77" s="212">
        <v>2055241309.26</v>
      </c>
      <c r="AT77" s="212">
        <v>1690977427.1900001</v>
      </c>
    </row>
    <row r="78" spans="1:46" ht="192.6" hidden="1" customHeight="1" x14ac:dyDescent="0.25">
      <c r="A78" s="215" t="s">
        <v>172</v>
      </c>
      <c r="B78" s="214" t="s">
        <v>173</v>
      </c>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4" t="s">
        <v>127</v>
      </c>
      <c r="AD78" s="71" t="s">
        <v>68</v>
      </c>
      <c r="AE78" s="71" t="s">
        <v>128</v>
      </c>
      <c r="AF78" s="214" t="s">
        <v>176</v>
      </c>
      <c r="AG78" s="214" t="s">
        <v>74</v>
      </c>
      <c r="AH78" s="214" t="s">
        <v>74</v>
      </c>
      <c r="AI78" s="212">
        <v>0</v>
      </c>
      <c r="AJ78" s="212">
        <v>1660511569.5899999</v>
      </c>
      <c r="AK78" s="212">
        <v>0</v>
      </c>
      <c r="AL78" s="212">
        <v>1721724761.23</v>
      </c>
      <c r="AM78" s="212">
        <v>2055241309.26</v>
      </c>
      <c r="AN78" s="212">
        <v>1690977427.1900001</v>
      </c>
      <c r="AO78" s="212">
        <v>0</v>
      </c>
      <c r="AP78" s="212">
        <v>1574010731.3099999</v>
      </c>
      <c r="AQ78" s="212">
        <v>0</v>
      </c>
      <c r="AR78" s="212">
        <v>1721724761.23</v>
      </c>
      <c r="AS78" s="212">
        <v>2055241309.26</v>
      </c>
      <c r="AT78" s="212">
        <v>1690977427.1900001</v>
      </c>
    </row>
    <row r="79" spans="1:46" ht="261.39999999999998" hidden="1" customHeight="1" x14ac:dyDescent="0.25">
      <c r="A79" s="215" t="s">
        <v>172</v>
      </c>
      <c r="B79" s="214" t="s">
        <v>173</v>
      </c>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4" t="s">
        <v>129</v>
      </c>
      <c r="AD79" s="71" t="s">
        <v>68</v>
      </c>
      <c r="AE79" s="71" t="s">
        <v>130</v>
      </c>
      <c r="AF79" s="214" t="s">
        <v>176</v>
      </c>
      <c r="AG79" s="214" t="s">
        <v>74</v>
      </c>
      <c r="AH79" s="214" t="s">
        <v>74</v>
      </c>
      <c r="AI79" s="212">
        <v>0</v>
      </c>
      <c r="AJ79" s="212">
        <v>1660511569.5899999</v>
      </c>
      <c r="AK79" s="212">
        <v>0</v>
      </c>
      <c r="AL79" s="212">
        <v>1721724761.23</v>
      </c>
      <c r="AM79" s="212">
        <v>2055241309.26</v>
      </c>
      <c r="AN79" s="212">
        <v>1690977427.1900001</v>
      </c>
      <c r="AO79" s="212">
        <v>0</v>
      </c>
      <c r="AP79" s="212">
        <v>1574010731.3099999</v>
      </c>
      <c r="AQ79" s="212">
        <v>0</v>
      </c>
      <c r="AR79" s="212">
        <v>1721724761.23</v>
      </c>
      <c r="AS79" s="212">
        <v>2055241309.26</v>
      </c>
      <c r="AT79" s="212">
        <v>1690977427.1900001</v>
      </c>
    </row>
    <row r="80" spans="1:46" ht="178.7" hidden="1" customHeight="1" x14ac:dyDescent="0.25">
      <c r="A80" s="215" t="s">
        <v>172</v>
      </c>
      <c r="B80" s="214" t="s">
        <v>173</v>
      </c>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t="s">
        <v>195</v>
      </c>
      <c r="AD80" s="71" t="s">
        <v>68</v>
      </c>
      <c r="AE80" s="71" t="s">
        <v>132</v>
      </c>
      <c r="AF80" s="214" t="s">
        <v>176</v>
      </c>
      <c r="AG80" s="214" t="s">
        <v>74</v>
      </c>
      <c r="AH80" s="214" t="s">
        <v>74</v>
      </c>
      <c r="AI80" s="212">
        <v>0</v>
      </c>
      <c r="AJ80" s="212">
        <v>1660511569.5899999</v>
      </c>
      <c r="AK80" s="212">
        <v>0</v>
      </c>
      <c r="AL80" s="212">
        <v>1721724761.23</v>
      </c>
      <c r="AM80" s="212">
        <v>2055241309.26</v>
      </c>
      <c r="AN80" s="212">
        <v>1690977427.1900001</v>
      </c>
      <c r="AO80" s="212">
        <v>0</v>
      </c>
      <c r="AP80" s="212">
        <v>1574010731.3099999</v>
      </c>
      <c r="AQ80" s="212">
        <v>0</v>
      </c>
      <c r="AR80" s="212">
        <v>1721724761.23</v>
      </c>
      <c r="AS80" s="212">
        <v>2055241309.26</v>
      </c>
      <c r="AT80" s="212">
        <v>1690977427.1900001</v>
      </c>
    </row>
    <row r="81" spans="1:46" ht="137.44999999999999" hidden="1" customHeight="1" x14ac:dyDescent="0.25">
      <c r="A81" s="215" t="s">
        <v>172</v>
      </c>
      <c r="B81" s="214" t="s">
        <v>173</v>
      </c>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t="s">
        <v>133</v>
      </c>
      <c r="AD81" s="71" t="s">
        <v>68</v>
      </c>
      <c r="AE81" s="71" t="s">
        <v>132</v>
      </c>
      <c r="AF81" s="214" t="s">
        <v>176</v>
      </c>
      <c r="AG81" s="214" t="s">
        <v>74</v>
      </c>
      <c r="AH81" s="214" t="s">
        <v>74</v>
      </c>
      <c r="AI81" s="212">
        <v>0</v>
      </c>
      <c r="AJ81" s="212">
        <v>1660511569.5899999</v>
      </c>
      <c r="AK81" s="212">
        <v>0</v>
      </c>
      <c r="AL81" s="212">
        <v>1721724761.23</v>
      </c>
      <c r="AM81" s="212">
        <v>2055241309.26</v>
      </c>
      <c r="AN81" s="212">
        <v>1690977427.1900001</v>
      </c>
      <c r="AO81" s="212">
        <v>0</v>
      </c>
      <c r="AP81" s="212">
        <v>1574010731.3099999</v>
      </c>
      <c r="AQ81" s="212">
        <v>0</v>
      </c>
      <c r="AR81" s="212">
        <v>1721724761.23</v>
      </c>
      <c r="AS81" s="212">
        <v>2055241309.26</v>
      </c>
      <c r="AT81" s="212">
        <v>1690977427.1900001</v>
      </c>
    </row>
    <row r="82" spans="1:46" ht="123.75" hidden="1" customHeight="1" x14ac:dyDescent="0.25">
      <c r="A82" s="215" t="s">
        <v>172</v>
      </c>
      <c r="B82" s="214" t="s">
        <v>173</v>
      </c>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t="s">
        <v>197</v>
      </c>
      <c r="AD82" s="71" t="s">
        <v>68</v>
      </c>
      <c r="AE82" s="71" t="s">
        <v>132</v>
      </c>
      <c r="AF82" s="214" t="s">
        <v>176</v>
      </c>
      <c r="AG82" s="214" t="s">
        <v>74</v>
      </c>
      <c r="AH82" s="214" t="s">
        <v>74</v>
      </c>
      <c r="AI82" s="212">
        <v>0</v>
      </c>
      <c r="AJ82" s="212">
        <v>1660511569.5899999</v>
      </c>
      <c r="AK82" s="212">
        <v>0</v>
      </c>
      <c r="AL82" s="212">
        <v>1721724761.23</v>
      </c>
      <c r="AM82" s="212">
        <v>2055241309.26</v>
      </c>
      <c r="AN82" s="212">
        <v>1690977427.1900001</v>
      </c>
      <c r="AO82" s="212">
        <v>0</v>
      </c>
      <c r="AP82" s="212">
        <v>1574010731.3099999</v>
      </c>
      <c r="AQ82" s="212">
        <v>0</v>
      </c>
      <c r="AR82" s="212">
        <v>1721724761.23</v>
      </c>
      <c r="AS82" s="212">
        <v>2055241309.26</v>
      </c>
      <c r="AT82" s="212">
        <v>1690977427.1900001</v>
      </c>
    </row>
    <row r="83" spans="1:46" ht="165" hidden="1" customHeight="1" x14ac:dyDescent="0.25">
      <c r="A83" s="215" t="s">
        <v>198</v>
      </c>
      <c r="B83" s="214" t="s">
        <v>199</v>
      </c>
      <c r="C83" s="71" t="s">
        <v>86</v>
      </c>
      <c r="D83" s="71" t="s">
        <v>1053</v>
      </c>
      <c r="E83" s="71" t="s">
        <v>88</v>
      </c>
      <c r="F83" s="71"/>
      <c r="G83" s="71"/>
      <c r="H83" s="71"/>
      <c r="I83" s="71"/>
      <c r="J83" s="71" t="s">
        <v>201</v>
      </c>
      <c r="K83" s="71" t="s">
        <v>68</v>
      </c>
      <c r="L83" s="71" t="s">
        <v>203</v>
      </c>
      <c r="M83" s="71"/>
      <c r="N83" s="71"/>
      <c r="O83" s="71"/>
      <c r="P83" s="71"/>
      <c r="Q83" s="71"/>
      <c r="R83" s="71"/>
      <c r="S83" s="71"/>
      <c r="T83" s="71"/>
      <c r="U83" s="71"/>
      <c r="V83" s="71"/>
      <c r="W83" s="71" t="s">
        <v>204</v>
      </c>
      <c r="X83" s="71" t="s">
        <v>1054</v>
      </c>
      <c r="Y83" s="71" t="s">
        <v>206</v>
      </c>
      <c r="Z83" s="71" t="s">
        <v>207</v>
      </c>
      <c r="AA83" s="71" t="s">
        <v>68</v>
      </c>
      <c r="AB83" s="71" t="s">
        <v>69</v>
      </c>
      <c r="AC83" s="71" t="s">
        <v>75</v>
      </c>
      <c r="AD83" s="71" t="s">
        <v>76</v>
      </c>
      <c r="AE83" s="71" t="s">
        <v>77</v>
      </c>
      <c r="AF83" s="214" t="s">
        <v>209</v>
      </c>
      <c r="AG83" s="214" t="s">
        <v>74</v>
      </c>
      <c r="AH83" s="214" t="s">
        <v>74</v>
      </c>
      <c r="AI83" s="212">
        <v>627469223.39999998</v>
      </c>
      <c r="AJ83" s="212">
        <v>580821324.01999998</v>
      </c>
      <c r="AK83" s="212">
        <v>0</v>
      </c>
      <c r="AL83" s="212">
        <v>560936313.12</v>
      </c>
      <c r="AM83" s="212">
        <v>392794240.43000001</v>
      </c>
      <c r="AN83" s="212">
        <v>398930967.02999997</v>
      </c>
      <c r="AO83" s="212">
        <v>165343582.5</v>
      </c>
      <c r="AP83" s="212">
        <v>143450288.38</v>
      </c>
      <c r="AQ83" s="212">
        <v>0</v>
      </c>
      <c r="AR83" s="212">
        <v>560936313.12</v>
      </c>
      <c r="AS83" s="212">
        <v>392794240.43000001</v>
      </c>
      <c r="AT83" s="212">
        <v>398930967.02999997</v>
      </c>
    </row>
    <row r="84" spans="1:46" ht="288.75" hidden="1" customHeight="1" x14ac:dyDescent="0.25">
      <c r="A84" s="215" t="s">
        <v>198</v>
      </c>
      <c r="B84" s="214" t="s">
        <v>199</v>
      </c>
      <c r="C84" s="71" t="s">
        <v>86</v>
      </c>
      <c r="D84" s="71" t="s">
        <v>895</v>
      </c>
      <c r="E84" s="71" t="s">
        <v>88</v>
      </c>
      <c r="F84" s="71"/>
      <c r="G84" s="71"/>
      <c r="H84" s="71"/>
      <c r="I84" s="71"/>
      <c r="J84" s="74" t="s">
        <v>210</v>
      </c>
      <c r="K84" s="71" t="s">
        <v>211</v>
      </c>
      <c r="L84" s="71" t="s">
        <v>212</v>
      </c>
      <c r="M84" s="71"/>
      <c r="N84" s="71"/>
      <c r="O84" s="71"/>
      <c r="P84" s="71"/>
      <c r="Q84" s="71"/>
      <c r="R84" s="71"/>
      <c r="S84" s="71"/>
      <c r="T84" s="71"/>
      <c r="U84" s="71"/>
      <c r="V84" s="71"/>
      <c r="W84" s="71" t="s">
        <v>204</v>
      </c>
      <c r="X84" s="71" t="s">
        <v>1055</v>
      </c>
      <c r="Y84" s="71" t="s">
        <v>206</v>
      </c>
      <c r="Z84" s="74" t="s">
        <v>92</v>
      </c>
      <c r="AA84" s="71" t="s">
        <v>68</v>
      </c>
      <c r="AB84" s="71" t="s">
        <v>80</v>
      </c>
      <c r="AC84" s="74" t="s">
        <v>100</v>
      </c>
      <c r="AD84" s="71" t="s">
        <v>68</v>
      </c>
      <c r="AE84" s="71" t="s">
        <v>101</v>
      </c>
      <c r="AF84" s="214" t="s">
        <v>209</v>
      </c>
      <c r="AG84" s="214" t="s">
        <v>74</v>
      </c>
      <c r="AH84" s="214" t="s">
        <v>74</v>
      </c>
      <c r="AI84" s="212">
        <v>0</v>
      </c>
      <c r="AJ84" s="212">
        <v>580821324.01999998</v>
      </c>
      <c r="AK84" s="212">
        <v>0</v>
      </c>
      <c r="AL84" s="212">
        <v>560936313.12</v>
      </c>
      <c r="AM84" s="212">
        <v>392794240.43000001</v>
      </c>
      <c r="AN84" s="212">
        <v>398930967.02999997</v>
      </c>
      <c r="AO84" s="212">
        <v>0</v>
      </c>
      <c r="AP84" s="212">
        <v>143450288.38</v>
      </c>
      <c r="AQ84" s="212">
        <v>0</v>
      </c>
      <c r="AR84" s="212">
        <v>560936313.12</v>
      </c>
      <c r="AS84" s="212">
        <v>392794240.43000001</v>
      </c>
      <c r="AT84" s="212">
        <v>398930967.02999997</v>
      </c>
    </row>
    <row r="85" spans="1:46" ht="316.35000000000002" hidden="1" customHeight="1" x14ac:dyDescent="0.25">
      <c r="A85" s="215" t="s">
        <v>198</v>
      </c>
      <c r="B85" s="214" t="s">
        <v>199</v>
      </c>
      <c r="C85" s="71" t="s">
        <v>86</v>
      </c>
      <c r="D85" s="71" t="s">
        <v>1056</v>
      </c>
      <c r="E85" s="71" t="s">
        <v>88</v>
      </c>
      <c r="F85" s="71"/>
      <c r="G85" s="71"/>
      <c r="H85" s="71"/>
      <c r="I85" s="71"/>
      <c r="J85" s="71" t="s">
        <v>216</v>
      </c>
      <c r="K85" s="71" t="s">
        <v>68</v>
      </c>
      <c r="L85" s="71" t="s">
        <v>217</v>
      </c>
      <c r="M85" s="71"/>
      <c r="N85" s="71"/>
      <c r="O85" s="71"/>
      <c r="P85" s="71"/>
      <c r="Q85" s="71"/>
      <c r="R85" s="71"/>
      <c r="S85" s="71"/>
      <c r="T85" s="71"/>
      <c r="U85" s="71"/>
      <c r="V85" s="71"/>
      <c r="W85" s="71" t="s">
        <v>213</v>
      </c>
      <c r="X85" s="71" t="s">
        <v>214</v>
      </c>
      <c r="Y85" s="71" t="s">
        <v>215</v>
      </c>
      <c r="Z85" s="71" t="s">
        <v>218</v>
      </c>
      <c r="AA85" s="71" t="s">
        <v>68</v>
      </c>
      <c r="AB85" s="71" t="s">
        <v>219</v>
      </c>
      <c r="AC85" s="74" t="s">
        <v>105</v>
      </c>
      <c r="AD85" s="71" t="s">
        <v>68</v>
      </c>
      <c r="AE85" s="71" t="s">
        <v>106</v>
      </c>
      <c r="AF85" s="214" t="s">
        <v>209</v>
      </c>
      <c r="AG85" s="214" t="s">
        <v>74</v>
      </c>
      <c r="AH85" s="214" t="s">
        <v>74</v>
      </c>
      <c r="AI85" s="212">
        <v>0</v>
      </c>
      <c r="AJ85" s="212">
        <v>580821324.01999998</v>
      </c>
      <c r="AK85" s="212">
        <v>0</v>
      </c>
      <c r="AL85" s="212">
        <v>560936313.12</v>
      </c>
      <c r="AM85" s="212">
        <v>392794240.43000001</v>
      </c>
      <c r="AN85" s="212">
        <v>398930967.02999997</v>
      </c>
      <c r="AO85" s="212">
        <v>0</v>
      </c>
      <c r="AP85" s="212">
        <v>143450288.38</v>
      </c>
      <c r="AQ85" s="212">
        <v>0</v>
      </c>
      <c r="AR85" s="212">
        <v>560936313.12</v>
      </c>
      <c r="AS85" s="212">
        <v>392794240.43000001</v>
      </c>
      <c r="AT85" s="212">
        <v>398930967.02999997</v>
      </c>
    </row>
    <row r="86" spans="1:46" ht="137.44999999999999" hidden="1" customHeight="1" x14ac:dyDescent="0.25">
      <c r="A86" s="215" t="s">
        <v>198</v>
      </c>
      <c r="B86" s="214" t="s">
        <v>199</v>
      </c>
      <c r="C86" s="71" t="s">
        <v>86</v>
      </c>
      <c r="D86" s="71" t="s">
        <v>1057</v>
      </c>
      <c r="E86" s="71" t="s">
        <v>88</v>
      </c>
      <c r="F86" s="71"/>
      <c r="G86" s="71"/>
      <c r="H86" s="71"/>
      <c r="I86" s="71"/>
      <c r="J86" s="71"/>
      <c r="K86" s="71"/>
      <c r="L86" s="71"/>
      <c r="M86" s="71"/>
      <c r="N86" s="71"/>
      <c r="O86" s="71"/>
      <c r="P86" s="71"/>
      <c r="Q86" s="71"/>
      <c r="R86" s="71"/>
      <c r="S86" s="71"/>
      <c r="T86" s="71"/>
      <c r="U86" s="71"/>
      <c r="V86" s="71"/>
      <c r="W86" s="71" t="s">
        <v>89</v>
      </c>
      <c r="X86" s="71" t="s">
        <v>90</v>
      </c>
      <c r="Y86" s="71" t="s">
        <v>91</v>
      </c>
      <c r="Z86" s="71"/>
      <c r="AA86" s="71"/>
      <c r="AB86" s="71"/>
      <c r="AC86" s="71" t="s">
        <v>109</v>
      </c>
      <c r="AD86" s="71" t="s">
        <v>220</v>
      </c>
      <c r="AE86" s="71" t="s">
        <v>111</v>
      </c>
      <c r="AF86" s="214" t="s">
        <v>209</v>
      </c>
      <c r="AG86" s="214" t="s">
        <v>74</v>
      </c>
      <c r="AH86" s="214" t="s">
        <v>74</v>
      </c>
      <c r="AI86" s="212">
        <v>0</v>
      </c>
      <c r="AJ86" s="212">
        <v>580821324.01999998</v>
      </c>
      <c r="AK86" s="212">
        <v>0</v>
      </c>
      <c r="AL86" s="212">
        <v>560936313.12</v>
      </c>
      <c r="AM86" s="212">
        <v>392794240.43000001</v>
      </c>
      <c r="AN86" s="212">
        <v>398930967.02999997</v>
      </c>
      <c r="AO86" s="212">
        <v>0</v>
      </c>
      <c r="AP86" s="212">
        <v>143450288.38</v>
      </c>
      <c r="AQ86" s="212">
        <v>0</v>
      </c>
      <c r="AR86" s="212">
        <v>560936313.12</v>
      </c>
      <c r="AS86" s="212">
        <v>392794240.43000001</v>
      </c>
      <c r="AT86" s="212">
        <v>398930967.02999997</v>
      </c>
    </row>
    <row r="87" spans="1:46" ht="137.44999999999999" hidden="1" customHeight="1" x14ac:dyDescent="0.25">
      <c r="A87" s="215" t="s">
        <v>198</v>
      </c>
      <c r="B87" s="214" t="s">
        <v>199</v>
      </c>
      <c r="C87" s="71" t="s">
        <v>86</v>
      </c>
      <c r="D87" s="71" t="s">
        <v>1058</v>
      </c>
      <c r="E87" s="71" t="s">
        <v>88</v>
      </c>
      <c r="F87" s="71"/>
      <c r="G87" s="71"/>
      <c r="H87" s="71"/>
      <c r="I87" s="71"/>
      <c r="J87" s="71"/>
      <c r="K87" s="71"/>
      <c r="L87" s="71"/>
      <c r="M87" s="71"/>
      <c r="N87" s="71"/>
      <c r="O87" s="71"/>
      <c r="P87" s="71"/>
      <c r="Q87" s="71"/>
      <c r="R87" s="71"/>
      <c r="S87" s="71"/>
      <c r="T87" s="71"/>
      <c r="U87" s="71"/>
      <c r="V87" s="71"/>
      <c r="W87" s="71"/>
      <c r="X87" s="71"/>
      <c r="Y87" s="71"/>
      <c r="Z87" s="71"/>
      <c r="AA87" s="71"/>
      <c r="AB87" s="71"/>
      <c r="AC87" s="71" t="s">
        <v>113</v>
      </c>
      <c r="AD87" s="71" t="s">
        <v>114</v>
      </c>
      <c r="AE87" s="71" t="s">
        <v>115</v>
      </c>
      <c r="AF87" s="214" t="s">
        <v>209</v>
      </c>
      <c r="AG87" s="214" t="s">
        <v>74</v>
      </c>
      <c r="AH87" s="214" t="s">
        <v>74</v>
      </c>
      <c r="AI87" s="212">
        <v>0</v>
      </c>
      <c r="AJ87" s="212">
        <v>580821324.01999998</v>
      </c>
      <c r="AK87" s="212">
        <v>0</v>
      </c>
      <c r="AL87" s="212">
        <v>560936313.12</v>
      </c>
      <c r="AM87" s="212">
        <v>392794240.43000001</v>
      </c>
      <c r="AN87" s="212">
        <v>398930967.02999997</v>
      </c>
      <c r="AO87" s="212">
        <v>0</v>
      </c>
      <c r="AP87" s="212">
        <v>143450288.38</v>
      </c>
      <c r="AQ87" s="212">
        <v>0</v>
      </c>
      <c r="AR87" s="212">
        <v>560936313.12</v>
      </c>
      <c r="AS87" s="212">
        <v>392794240.43000001</v>
      </c>
      <c r="AT87" s="212">
        <v>398930967.02999997</v>
      </c>
    </row>
    <row r="88" spans="1:46" ht="206.25" hidden="1" customHeight="1" x14ac:dyDescent="0.25">
      <c r="A88" s="215" t="s">
        <v>198</v>
      </c>
      <c r="B88" s="214" t="s">
        <v>199</v>
      </c>
      <c r="C88" s="71" t="s">
        <v>86</v>
      </c>
      <c r="D88" s="71" t="s">
        <v>1059</v>
      </c>
      <c r="E88" s="71" t="s">
        <v>88</v>
      </c>
      <c r="F88" s="71"/>
      <c r="G88" s="71"/>
      <c r="H88" s="71"/>
      <c r="I88" s="71"/>
      <c r="J88" s="71"/>
      <c r="K88" s="71"/>
      <c r="L88" s="71"/>
      <c r="M88" s="71"/>
      <c r="N88" s="71"/>
      <c r="O88" s="71"/>
      <c r="P88" s="71"/>
      <c r="Q88" s="71"/>
      <c r="R88" s="71"/>
      <c r="S88" s="71"/>
      <c r="T88" s="71"/>
      <c r="U88" s="71"/>
      <c r="V88" s="71"/>
      <c r="W88" s="71"/>
      <c r="X88" s="71"/>
      <c r="Y88" s="71"/>
      <c r="Z88" s="71"/>
      <c r="AA88" s="71"/>
      <c r="AB88" s="71"/>
      <c r="AC88" s="74" t="s">
        <v>118</v>
      </c>
      <c r="AD88" s="71" t="s">
        <v>119</v>
      </c>
      <c r="AE88" s="71" t="s">
        <v>120</v>
      </c>
      <c r="AF88" s="214" t="s">
        <v>209</v>
      </c>
      <c r="AG88" s="214" t="s">
        <v>74</v>
      </c>
      <c r="AH88" s="214" t="s">
        <v>74</v>
      </c>
      <c r="AI88" s="212">
        <v>0</v>
      </c>
      <c r="AJ88" s="212">
        <v>580821324.01999998</v>
      </c>
      <c r="AK88" s="212">
        <v>0</v>
      </c>
      <c r="AL88" s="212">
        <v>560936313.12</v>
      </c>
      <c r="AM88" s="212">
        <v>392794240.43000001</v>
      </c>
      <c r="AN88" s="212">
        <v>398930967.02999997</v>
      </c>
      <c r="AO88" s="212">
        <v>0</v>
      </c>
      <c r="AP88" s="212">
        <v>143450288.38</v>
      </c>
      <c r="AQ88" s="212">
        <v>0</v>
      </c>
      <c r="AR88" s="212">
        <v>560936313.12</v>
      </c>
      <c r="AS88" s="212">
        <v>392794240.43000001</v>
      </c>
      <c r="AT88" s="212">
        <v>398930967.02999997</v>
      </c>
    </row>
    <row r="89" spans="1:46" ht="96.2" hidden="1" customHeight="1" x14ac:dyDescent="0.25">
      <c r="A89" s="215" t="s">
        <v>198</v>
      </c>
      <c r="B89" s="214" t="s">
        <v>199</v>
      </c>
      <c r="C89" s="71" t="s">
        <v>86</v>
      </c>
      <c r="D89" s="71" t="s">
        <v>1060</v>
      </c>
      <c r="E89" s="71" t="s">
        <v>88</v>
      </c>
      <c r="F89" s="71"/>
      <c r="G89" s="71"/>
      <c r="H89" s="71"/>
      <c r="I89" s="71"/>
      <c r="J89" s="71"/>
      <c r="K89" s="71"/>
      <c r="L89" s="71"/>
      <c r="M89" s="71"/>
      <c r="N89" s="71"/>
      <c r="O89" s="71"/>
      <c r="P89" s="71"/>
      <c r="Q89" s="71"/>
      <c r="R89" s="71"/>
      <c r="S89" s="71"/>
      <c r="T89" s="71"/>
      <c r="U89" s="71"/>
      <c r="V89" s="71"/>
      <c r="W89" s="71"/>
      <c r="X89" s="71"/>
      <c r="Y89" s="71"/>
      <c r="Z89" s="71"/>
      <c r="AA89" s="71"/>
      <c r="AB89" s="71"/>
      <c r="AC89" s="71" t="s">
        <v>151</v>
      </c>
      <c r="AD89" s="71" t="s">
        <v>152</v>
      </c>
      <c r="AE89" s="71" t="s">
        <v>153</v>
      </c>
      <c r="AF89" s="214" t="s">
        <v>209</v>
      </c>
      <c r="AG89" s="214" t="s">
        <v>74</v>
      </c>
      <c r="AH89" s="214" t="s">
        <v>74</v>
      </c>
      <c r="AI89" s="212">
        <v>0</v>
      </c>
      <c r="AJ89" s="212">
        <v>580821324.01999998</v>
      </c>
      <c r="AK89" s="212">
        <v>0</v>
      </c>
      <c r="AL89" s="212">
        <v>560936313.12</v>
      </c>
      <c r="AM89" s="212">
        <v>392794240.43000001</v>
      </c>
      <c r="AN89" s="212">
        <v>398930967.02999997</v>
      </c>
      <c r="AO89" s="212">
        <v>0</v>
      </c>
      <c r="AP89" s="212">
        <v>143450288.38</v>
      </c>
      <c r="AQ89" s="212">
        <v>0</v>
      </c>
      <c r="AR89" s="212">
        <v>560936313.12</v>
      </c>
      <c r="AS89" s="212">
        <v>392794240.43000001</v>
      </c>
      <c r="AT89" s="212">
        <v>398930967.02999997</v>
      </c>
    </row>
    <row r="90" spans="1:46" ht="165" hidden="1" customHeight="1" x14ac:dyDescent="0.25">
      <c r="A90" s="215" t="s">
        <v>198</v>
      </c>
      <c r="B90" s="214" t="s">
        <v>199</v>
      </c>
      <c r="C90" s="71" t="s">
        <v>86</v>
      </c>
      <c r="D90" s="71" t="s">
        <v>1061</v>
      </c>
      <c r="E90" s="71" t="s">
        <v>88</v>
      </c>
      <c r="F90" s="71"/>
      <c r="G90" s="71"/>
      <c r="H90" s="71"/>
      <c r="I90" s="71"/>
      <c r="J90" s="71"/>
      <c r="K90" s="71"/>
      <c r="L90" s="71"/>
      <c r="M90" s="71"/>
      <c r="N90" s="71"/>
      <c r="O90" s="71"/>
      <c r="P90" s="71"/>
      <c r="Q90" s="71"/>
      <c r="R90" s="71"/>
      <c r="S90" s="71"/>
      <c r="T90" s="71"/>
      <c r="U90" s="71"/>
      <c r="V90" s="71"/>
      <c r="W90" s="71"/>
      <c r="X90" s="71"/>
      <c r="Y90" s="71"/>
      <c r="Z90" s="71"/>
      <c r="AA90" s="71"/>
      <c r="AB90" s="71"/>
      <c r="AC90" s="71" t="s">
        <v>221</v>
      </c>
      <c r="AD90" s="71" t="s">
        <v>68</v>
      </c>
      <c r="AE90" s="71" t="s">
        <v>222</v>
      </c>
      <c r="AF90" s="214" t="s">
        <v>209</v>
      </c>
      <c r="AG90" s="214" t="s">
        <v>74</v>
      </c>
      <c r="AH90" s="214" t="s">
        <v>74</v>
      </c>
      <c r="AI90" s="212">
        <v>0</v>
      </c>
      <c r="AJ90" s="212">
        <v>580821324.01999998</v>
      </c>
      <c r="AK90" s="212">
        <v>0</v>
      </c>
      <c r="AL90" s="212">
        <v>560936313.12</v>
      </c>
      <c r="AM90" s="212">
        <v>392794240.43000001</v>
      </c>
      <c r="AN90" s="212">
        <v>398930967.02999997</v>
      </c>
      <c r="AO90" s="212">
        <v>0</v>
      </c>
      <c r="AP90" s="212">
        <v>143450288.38</v>
      </c>
      <c r="AQ90" s="212">
        <v>0</v>
      </c>
      <c r="AR90" s="212">
        <v>560936313.12</v>
      </c>
      <c r="AS90" s="212">
        <v>392794240.43000001</v>
      </c>
      <c r="AT90" s="212">
        <v>398930967.02999997</v>
      </c>
    </row>
    <row r="91" spans="1:46" ht="123.75" hidden="1" customHeight="1" x14ac:dyDescent="0.25">
      <c r="A91" s="215" t="s">
        <v>198</v>
      </c>
      <c r="B91" s="214" t="s">
        <v>199</v>
      </c>
      <c r="C91" s="71" t="s">
        <v>95</v>
      </c>
      <c r="D91" s="71" t="s">
        <v>68</v>
      </c>
      <c r="E91" s="71" t="s">
        <v>96</v>
      </c>
      <c r="F91" s="71"/>
      <c r="G91" s="71"/>
      <c r="H91" s="71"/>
      <c r="I91" s="71"/>
      <c r="J91" s="71"/>
      <c r="K91" s="71"/>
      <c r="L91" s="71"/>
      <c r="M91" s="71"/>
      <c r="N91" s="71"/>
      <c r="O91" s="71"/>
      <c r="P91" s="71"/>
      <c r="Q91" s="71"/>
      <c r="R91" s="71"/>
      <c r="S91" s="71"/>
      <c r="T91" s="71"/>
      <c r="U91" s="71"/>
      <c r="V91" s="71"/>
      <c r="W91" s="71"/>
      <c r="X91" s="71"/>
      <c r="Y91" s="71"/>
      <c r="Z91" s="71"/>
      <c r="AA91" s="71"/>
      <c r="AB91" s="71"/>
      <c r="AC91" s="71" t="s">
        <v>70</v>
      </c>
      <c r="AD91" s="71" t="s">
        <v>1062</v>
      </c>
      <c r="AE91" s="71" t="s">
        <v>72</v>
      </c>
      <c r="AF91" s="214" t="s">
        <v>209</v>
      </c>
      <c r="AG91" s="214" t="s">
        <v>74</v>
      </c>
      <c r="AH91" s="214" t="s">
        <v>74</v>
      </c>
      <c r="AI91" s="212">
        <v>0</v>
      </c>
      <c r="AJ91" s="212">
        <v>580821324.01999998</v>
      </c>
      <c r="AK91" s="212">
        <v>0</v>
      </c>
      <c r="AL91" s="212">
        <v>560936313.12</v>
      </c>
      <c r="AM91" s="212">
        <v>392794240.43000001</v>
      </c>
      <c r="AN91" s="212">
        <v>398930967.02999997</v>
      </c>
      <c r="AO91" s="212">
        <v>0</v>
      </c>
      <c r="AP91" s="212">
        <v>143450288.38</v>
      </c>
      <c r="AQ91" s="212">
        <v>0</v>
      </c>
      <c r="AR91" s="212">
        <v>560936313.12</v>
      </c>
      <c r="AS91" s="212">
        <v>392794240.43000001</v>
      </c>
      <c r="AT91" s="212">
        <v>398930967.02999997</v>
      </c>
    </row>
    <row r="92" spans="1:46" ht="137.44999999999999" hidden="1" customHeight="1" x14ac:dyDescent="0.25">
      <c r="A92" s="215" t="s">
        <v>198</v>
      </c>
      <c r="B92" s="214" t="s">
        <v>199</v>
      </c>
      <c r="C92" s="71" t="s">
        <v>121</v>
      </c>
      <c r="D92" s="71" t="s">
        <v>68</v>
      </c>
      <c r="E92" s="71" t="s">
        <v>122</v>
      </c>
      <c r="F92" s="71"/>
      <c r="G92" s="71"/>
      <c r="H92" s="71"/>
      <c r="I92" s="71"/>
      <c r="J92" s="71"/>
      <c r="K92" s="71"/>
      <c r="L92" s="71"/>
      <c r="M92" s="71"/>
      <c r="N92" s="71"/>
      <c r="O92" s="71"/>
      <c r="P92" s="71"/>
      <c r="Q92" s="71"/>
      <c r="R92" s="71"/>
      <c r="S92" s="71"/>
      <c r="T92" s="71"/>
      <c r="U92" s="71"/>
      <c r="V92" s="71"/>
      <c r="W92" s="71"/>
      <c r="X92" s="71"/>
      <c r="Y92" s="71"/>
      <c r="Z92" s="71"/>
      <c r="AA92" s="71"/>
      <c r="AB92" s="71"/>
      <c r="AC92" s="71" t="s">
        <v>70</v>
      </c>
      <c r="AD92" s="71" t="s">
        <v>1063</v>
      </c>
      <c r="AE92" s="71" t="s">
        <v>72</v>
      </c>
      <c r="AF92" s="214" t="s">
        <v>209</v>
      </c>
      <c r="AG92" s="214" t="s">
        <v>74</v>
      </c>
      <c r="AH92" s="214" t="s">
        <v>74</v>
      </c>
      <c r="AI92" s="212">
        <v>0</v>
      </c>
      <c r="AJ92" s="212">
        <v>580821324.01999998</v>
      </c>
      <c r="AK92" s="212">
        <v>0</v>
      </c>
      <c r="AL92" s="212">
        <v>560936313.12</v>
      </c>
      <c r="AM92" s="212">
        <v>392794240.43000001</v>
      </c>
      <c r="AN92" s="212">
        <v>398930967.02999997</v>
      </c>
      <c r="AO92" s="212">
        <v>0</v>
      </c>
      <c r="AP92" s="212">
        <v>143450288.38</v>
      </c>
      <c r="AQ92" s="212">
        <v>0</v>
      </c>
      <c r="AR92" s="212">
        <v>560936313.12</v>
      </c>
      <c r="AS92" s="212">
        <v>392794240.43000001</v>
      </c>
      <c r="AT92" s="212">
        <v>398930967.02999997</v>
      </c>
    </row>
    <row r="93" spans="1:46" ht="165" hidden="1" customHeight="1" x14ac:dyDescent="0.25">
      <c r="A93" s="215" t="s">
        <v>198</v>
      </c>
      <c r="B93" s="214" t="s">
        <v>199</v>
      </c>
      <c r="C93" s="71" t="s">
        <v>102</v>
      </c>
      <c r="D93" s="71" t="s">
        <v>103</v>
      </c>
      <c r="E93" s="71" t="s">
        <v>104</v>
      </c>
      <c r="F93" s="71"/>
      <c r="G93" s="71"/>
      <c r="H93" s="71"/>
      <c r="I93" s="71"/>
      <c r="J93" s="71"/>
      <c r="K93" s="71"/>
      <c r="L93" s="71"/>
      <c r="M93" s="71"/>
      <c r="N93" s="71"/>
      <c r="O93" s="71"/>
      <c r="P93" s="71"/>
      <c r="Q93" s="71"/>
      <c r="R93" s="71"/>
      <c r="S93" s="71"/>
      <c r="T93" s="71"/>
      <c r="U93" s="71"/>
      <c r="V93" s="71"/>
      <c r="W93" s="71"/>
      <c r="X93" s="71"/>
      <c r="Y93" s="71"/>
      <c r="Z93" s="71"/>
      <c r="AA93" s="71"/>
      <c r="AB93" s="71"/>
      <c r="AC93" s="71" t="s">
        <v>123</v>
      </c>
      <c r="AD93" s="71" t="s">
        <v>119</v>
      </c>
      <c r="AE93" s="71" t="s">
        <v>124</v>
      </c>
      <c r="AF93" s="214" t="s">
        <v>209</v>
      </c>
      <c r="AG93" s="214" t="s">
        <v>74</v>
      </c>
      <c r="AH93" s="214" t="s">
        <v>74</v>
      </c>
      <c r="AI93" s="212">
        <v>0</v>
      </c>
      <c r="AJ93" s="212">
        <v>580821324.01999998</v>
      </c>
      <c r="AK93" s="212">
        <v>0</v>
      </c>
      <c r="AL93" s="212">
        <v>560936313.12</v>
      </c>
      <c r="AM93" s="212">
        <v>392794240.43000001</v>
      </c>
      <c r="AN93" s="212">
        <v>398930967.02999997</v>
      </c>
      <c r="AO93" s="212">
        <v>0</v>
      </c>
      <c r="AP93" s="212">
        <v>143450288.38</v>
      </c>
      <c r="AQ93" s="212">
        <v>0</v>
      </c>
      <c r="AR93" s="212">
        <v>560936313.12</v>
      </c>
      <c r="AS93" s="212">
        <v>392794240.43000001</v>
      </c>
      <c r="AT93" s="212">
        <v>398930967.02999997</v>
      </c>
    </row>
    <row r="94" spans="1:46" ht="192.6" hidden="1" customHeight="1" x14ac:dyDescent="0.25">
      <c r="A94" s="215" t="s">
        <v>198</v>
      </c>
      <c r="B94" s="214" t="s">
        <v>199</v>
      </c>
      <c r="C94" s="71" t="s">
        <v>139</v>
      </c>
      <c r="D94" s="71" t="s">
        <v>140</v>
      </c>
      <c r="E94" s="71" t="s">
        <v>141</v>
      </c>
      <c r="F94" s="71"/>
      <c r="G94" s="71"/>
      <c r="H94" s="71"/>
      <c r="I94" s="71"/>
      <c r="J94" s="71"/>
      <c r="K94" s="71"/>
      <c r="L94" s="71"/>
      <c r="M94" s="71"/>
      <c r="N94" s="71"/>
      <c r="O94" s="71"/>
      <c r="P94" s="71"/>
      <c r="Q94" s="71"/>
      <c r="R94" s="71"/>
      <c r="S94" s="71"/>
      <c r="T94" s="71"/>
      <c r="U94" s="71"/>
      <c r="V94" s="71"/>
      <c r="W94" s="71"/>
      <c r="X94" s="71"/>
      <c r="Y94" s="71"/>
      <c r="Z94" s="71"/>
      <c r="AA94" s="71"/>
      <c r="AB94" s="71"/>
      <c r="AC94" s="74" t="s">
        <v>127</v>
      </c>
      <c r="AD94" s="71" t="s">
        <v>68</v>
      </c>
      <c r="AE94" s="71" t="s">
        <v>128</v>
      </c>
      <c r="AF94" s="214" t="s">
        <v>209</v>
      </c>
      <c r="AG94" s="214" t="s">
        <v>74</v>
      </c>
      <c r="AH94" s="214" t="s">
        <v>74</v>
      </c>
      <c r="AI94" s="212">
        <v>0</v>
      </c>
      <c r="AJ94" s="212">
        <v>580821324.01999998</v>
      </c>
      <c r="AK94" s="212">
        <v>0</v>
      </c>
      <c r="AL94" s="212">
        <v>560936313.12</v>
      </c>
      <c r="AM94" s="212">
        <v>392794240.43000001</v>
      </c>
      <c r="AN94" s="212">
        <v>398930967.02999997</v>
      </c>
      <c r="AO94" s="212">
        <v>0</v>
      </c>
      <c r="AP94" s="212">
        <v>143450288.38</v>
      </c>
      <c r="AQ94" s="212">
        <v>0</v>
      </c>
      <c r="AR94" s="212">
        <v>560936313.12</v>
      </c>
      <c r="AS94" s="212">
        <v>392794240.43000001</v>
      </c>
      <c r="AT94" s="212">
        <v>398930967.02999997</v>
      </c>
    </row>
    <row r="95" spans="1:46" ht="261.39999999999998" hidden="1" customHeight="1" x14ac:dyDescent="0.25">
      <c r="A95" s="215" t="s">
        <v>198</v>
      </c>
      <c r="B95" s="214" t="s">
        <v>199</v>
      </c>
      <c r="C95" s="71" t="s">
        <v>64</v>
      </c>
      <c r="D95" s="71" t="s">
        <v>65</v>
      </c>
      <c r="E95" s="71" t="s">
        <v>66</v>
      </c>
      <c r="F95" s="71"/>
      <c r="G95" s="71"/>
      <c r="H95" s="71"/>
      <c r="I95" s="71"/>
      <c r="J95" s="71"/>
      <c r="K95" s="71"/>
      <c r="L95" s="71"/>
      <c r="M95" s="71"/>
      <c r="N95" s="71"/>
      <c r="O95" s="71"/>
      <c r="P95" s="71"/>
      <c r="Q95" s="71"/>
      <c r="R95" s="71"/>
      <c r="S95" s="71"/>
      <c r="T95" s="71"/>
      <c r="U95" s="71"/>
      <c r="V95" s="71"/>
      <c r="W95" s="71"/>
      <c r="X95" s="71"/>
      <c r="Y95" s="71"/>
      <c r="Z95" s="71"/>
      <c r="AA95" s="71"/>
      <c r="AB95" s="71"/>
      <c r="AC95" s="74" t="s">
        <v>129</v>
      </c>
      <c r="AD95" s="71" t="s">
        <v>68</v>
      </c>
      <c r="AE95" s="71" t="s">
        <v>130</v>
      </c>
      <c r="AF95" s="214" t="s">
        <v>209</v>
      </c>
      <c r="AG95" s="214" t="s">
        <v>74</v>
      </c>
      <c r="AH95" s="214" t="s">
        <v>74</v>
      </c>
      <c r="AI95" s="212">
        <v>0</v>
      </c>
      <c r="AJ95" s="212">
        <v>580821324.01999998</v>
      </c>
      <c r="AK95" s="212">
        <v>0</v>
      </c>
      <c r="AL95" s="212">
        <v>560936313.12</v>
      </c>
      <c r="AM95" s="212">
        <v>392794240.43000001</v>
      </c>
      <c r="AN95" s="212">
        <v>398930967.02999997</v>
      </c>
      <c r="AO95" s="212">
        <v>0</v>
      </c>
      <c r="AP95" s="212">
        <v>143450288.38</v>
      </c>
      <c r="AQ95" s="212">
        <v>0</v>
      </c>
      <c r="AR95" s="212">
        <v>560936313.12</v>
      </c>
      <c r="AS95" s="212">
        <v>392794240.43000001</v>
      </c>
      <c r="AT95" s="212">
        <v>398930967.02999997</v>
      </c>
    </row>
    <row r="96" spans="1:46" ht="219.95" hidden="1" customHeight="1" x14ac:dyDescent="0.25">
      <c r="A96" s="215" t="s">
        <v>198</v>
      </c>
      <c r="B96" s="214" t="s">
        <v>199</v>
      </c>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4" t="s">
        <v>223</v>
      </c>
      <c r="AD96" s="71" t="s">
        <v>224</v>
      </c>
      <c r="AE96" s="71" t="s">
        <v>225</v>
      </c>
      <c r="AF96" s="214" t="s">
        <v>209</v>
      </c>
      <c r="AG96" s="214" t="s">
        <v>74</v>
      </c>
      <c r="AH96" s="214" t="s">
        <v>74</v>
      </c>
      <c r="AI96" s="212">
        <v>0</v>
      </c>
      <c r="AJ96" s="212">
        <v>580821324.01999998</v>
      </c>
      <c r="AK96" s="212">
        <v>0</v>
      </c>
      <c r="AL96" s="212">
        <v>560936313.12</v>
      </c>
      <c r="AM96" s="212">
        <v>392794240.43000001</v>
      </c>
      <c r="AN96" s="212">
        <v>398930967.02999997</v>
      </c>
      <c r="AO96" s="212">
        <v>0</v>
      </c>
      <c r="AP96" s="212">
        <v>143450288.38</v>
      </c>
      <c r="AQ96" s="212">
        <v>0</v>
      </c>
      <c r="AR96" s="212">
        <v>560936313.12</v>
      </c>
      <c r="AS96" s="212">
        <v>392794240.43000001</v>
      </c>
      <c r="AT96" s="212">
        <v>398930967.02999997</v>
      </c>
    </row>
    <row r="97" spans="1:46" ht="123.75" hidden="1" customHeight="1" x14ac:dyDescent="0.25">
      <c r="A97" s="215" t="s">
        <v>198</v>
      </c>
      <c r="B97" s="214" t="s">
        <v>199</v>
      </c>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t="s">
        <v>167</v>
      </c>
      <c r="AD97" s="71" t="s">
        <v>68</v>
      </c>
      <c r="AE97" s="71" t="s">
        <v>132</v>
      </c>
      <c r="AF97" s="214" t="s">
        <v>209</v>
      </c>
      <c r="AG97" s="214" t="s">
        <v>74</v>
      </c>
      <c r="AH97" s="214" t="s">
        <v>74</v>
      </c>
      <c r="AI97" s="212">
        <v>0</v>
      </c>
      <c r="AJ97" s="212">
        <v>580821324.01999998</v>
      </c>
      <c r="AK97" s="212">
        <v>0</v>
      </c>
      <c r="AL97" s="212">
        <v>560936313.12</v>
      </c>
      <c r="AM97" s="212">
        <v>392794240.43000001</v>
      </c>
      <c r="AN97" s="212">
        <v>398930967.02999997</v>
      </c>
      <c r="AO97" s="212">
        <v>0</v>
      </c>
      <c r="AP97" s="212">
        <v>143450288.38</v>
      </c>
      <c r="AQ97" s="212">
        <v>0</v>
      </c>
      <c r="AR97" s="212">
        <v>560936313.12</v>
      </c>
      <c r="AS97" s="212">
        <v>392794240.43000001</v>
      </c>
      <c r="AT97" s="212">
        <v>398930967.02999997</v>
      </c>
    </row>
    <row r="98" spans="1:46" ht="178.7" hidden="1" customHeight="1" x14ac:dyDescent="0.25">
      <c r="A98" s="215" t="s">
        <v>198</v>
      </c>
      <c r="B98" s="214" t="s">
        <v>199</v>
      </c>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t="s">
        <v>195</v>
      </c>
      <c r="AD98" s="71" t="s">
        <v>68</v>
      </c>
      <c r="AE98" s="71" t="s">
        <v>132</v>
      </c>
      <c r="AF98" s="214" t="s">
        <v>209</v>
      </c>
      <c r="AG98" s="214" t="s">
        <v>74</v>
      </c>
      <c r="AH98" s="214" t="s">
        <v>74</v>
      </c>
      <c r="AI98" s="212">
        <v>0</v>
      </c>
      <c r="AJ98" s="212">
        <v>580821324.01999998</v>
      </c>
      <c r="AK98" s="212">
        <v>0</v>
      </c>
      <c r="AL98" s="212">
        <v>560936313.12</v>
      </c>
      <c r="AM98" s="212">
        <v>392794240.43000001</v>
      </c>
      <c r="AN98" s="212">
        <v>398930967.02999997</v>
      </c>
      <c r="AO98" s="212">
        <v>0</v>
      </c>
      <c r="AP98" s="212">
        <v>143450288.38</v>
      </c>
      <c r="AQ98" s="212">
        <v>0</v>
      </c>
      <c r="AR98" s="212">
        <v>560936313.12</v>
      </c>
      <c r="AS98" s="212">
        <v>392794240.43000001</v>
      </c>
      <c r="AT98" s="212">
        <v>398930967.02999997</v>
      </c>
    </row>
    <row r="99" spans="1:46" ht="151.35" hidden="1" customHeight="1" x14ac:dyDescent="0.25">
      <c r="A99" s="215" t="s">
        <v>198</v>
      </c>
      <c r="B99" s="214" t="s">
        <v>199</v>
      </c>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t="s">
        <v>226</v>
      </c>
      <c r="AD99" s="71" t="s">
        <v>68</v>
      </c>
      <c r="AE99" s="71" t="s">
        <v>132</v>
      </c>
      <c r="AF99" s="214" t="s">
        <v>209</v>
      </c>
      <c r="AG99" s="214" t="s">
        <v>74</v>
      </c>
      <c r="AH99" s="214" t="s">
        <v>74</v>
      </c>
      <c r="AI99" s="212">
        <v>0</v>
      </c>
      <c r="AJ99" s="212">
        <v>580821324.01999998</v>
      </c>
      <c r="AK99" s="212">
        <v>0</v>
      </c>
      <c r="AL99" s="212">
        <v>560936313.12</v>
      </c>
      <c r="AM99" s="212">
        <v>392794240.43000001</v>
      </c>
      <c r="AN99" s="212">
        <v>398930967.02999997</v>
      </c>
      <c r="AO99" s="212">
        <v>0</v>
      </c>
      <c r="AP99" s="212">
        <v>143450288.38</v>
      </c>
      <c r="AQ99" s="212">
        <v>0</v>
      </c>
      <c r="AR99" s="212">
        <v>560936313.12</v>
      </c>
      <c r="AS99" s="212">
        <v>392794240.43000001</v>
      </c>
      <c r="AT99" s="212">
        <v>398930967.02999997</v>
      </c>
    </row>
    <row r="100" spans="1:46" ht="178.7" hidden="1" customHeight="1" x14ac:dyDescent="0.25">
      <c r="A100" s="215" t="s">
        <v>198</v>
      </c>
      <c r="B100" s="214" t="s">
        <v>199</v>
      </c>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t="s">
        <v>227</v>
      </c>
      <c r="AD100" s="71" t="s">
        <v>68</v>
      </c>
      <c r="AE100" s="71" t="s">
        <v>69</v>
      </c>
      <c r="AF100" s="214" t="s">
        <v>209</v>
      </c>
      <c r="AG100" s="214" t="s">
        <v>74</v>
      </c>
      <c r="AH100" s="214" t="s">
        <v>74</v>
      </c>
      <c r="AI100" s="212">
        <v>0</v>
      </c>
      <c r="AJ100" s="212">
        <v>580821324.01999998</v>
      </c>
      <c r="AK100" s="212">
        <v>0</v>
      </c>
      <c r="AL100" s="212">
        <v>560936313.12</v>
      </c>
      <c r="AM100" s="212">
        <v>392794240.43000001</v>
      </c>
      <c r="AN100" s="212">
        <v>398930967.02999997</v>
      </c>
      <c r="AO100" s="212">
        <v>0</v>
      </c>
      <c r="AP100" s="212">
        <v>143450288.38</v>
      </c>
      <c r="AQ100" s="212">
        <v>0</v>
      </c>
      <c r="AR100" s="212">
        <v>560936313.12</v>
      </c>
      <c r="AS100" s="212">
        <v>392794240.43000001</v>
      </c>
      <c r="AT100" s="212">
        <v>398930967.02999997</v>
      </c>
    </row>
    <row r="101" spans="1:46" ht="123.75" hidden="1" customHeight="1" x14ac:dyDescent="0.25">
      <c r="A101" s="215" t="s">
        <v>198</v>
      </c>
      <c r="B101" s="214" t="s">
        <v>199</v>
      </c>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t="s">
        <v>228</v>
      </c>
      <c r="AD101" s="71" t="s">
        <v>68</v>
      </c>
      <c r="AE101" s="71" t="s">
        <v>69</v>
      </c>
      <c r="AF101" s="214" t="s">
        <v>209</v>
      </c>
      <c r="AG101" s="214" t="s">
        <v>74</v>
      </c>
      <c r="AH101" s="214" t="s">
        <v>74</v>
      </c>
      <c r="AI101" s="212">
        <v>0</v>
      </c>
      <c r="AJ101" s="212">
        <v>580821324.01999998</v>
      </c>
      <c r="AK101" s="212">
        <v>0</v>
      </c>
      <c r="AL101" s="212">
        <v>560936313.12</v>
      </c>
      <c r="AM101" s="212">
        <v>392794240.43000001</v>
      </c>
      <c r="AN101" s="212">
        <v>398930967.02999997</v>
      </c>
      <c r="AO101" s="212">
        <v>0</v>
      </c>
      <c r="AP101" s="212">
        <v>143450288.38</v>
      </c>
      <c r="AQ101" s="212">
        <v>0</v>
      </c>
      <c r="AR101" s="212">
        <v>560936313.12</v>
      </c>
      <c r="AS101" s="212">
        <v>392794240.43000001</v>
      </c>
      <c r="AT101" s="212">
        <v>398930967.02999997</v>
      </c>
    </row>
    <row r="102" spans="1:46" ht="165" hidden="1" customHeight="1" x14ac:dyDescent="0.25">
      <c r="A102" s="215" t="s">
        <v>198</v>
      </c>
      <c r="B102" s="214" t="s">
        <v>199</v>
      </c>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t="s">
        <v>134</v>
      </c>
      <c r="AD102" s="71" t="s">
        <v>68</v>
      </c>
      <c r="AE102" s="71" t="s">
        <v>132</v>
      </c>
      <c r="AF102" s="214" t="s">
        <v>209</v>
      </c>
      <c r="AG102" s="214" t="s">
        <v>74</v>
      </c>
      <c r="AH102" s="214" t="s">
        <v>74</v>
      </c>
      <c r="AI102" s="212">
        <v>0</v>
      </c>
      <c r="AJ102" s="212">
        <v>580821324.01999998</v>
      </c>
      <c r="AK102" s="212">
        <v>0</v>
      </c>
      <c r="AL102" s="212">
        <v>560936313.12</v>
      </c>
      <c r="AM102" s="212">
        <v>392794240.43000001</v>
      </c>
      <c r="AN102" s="212">
        <v>398930967.02999997</v>
      </c>
      <c r="AO102" s="212">
        <v>0</v>
      </c>
      <c r="AP102" s="212">
        <v>143450288.38</v>
      </c>
      <c r="AQ102" s="212">
        <v>0</v>
      </c>
      <c r="AR102" s="212">
        <v>560936313.12</v>
      </c>
      <c r="AS102" s="212">
        <v>392794240.43000001</v>
      </c>
      <c r="AT102" s="212">
        <v>398930967.02999997</v>
      </c>
    </row>
    <row r="103" spans="1:46" ht="123.75" hidden="1" customHeight="1" x14ac:dyDescent="0.25">
      <c r="A103" s="215" t="s">
        <v>198</v>
      </c>
      <c r="B103" s="214" t="s">
        <v>199</v>
      </c>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t="s">
        <v>81</v>
      </c>
      <c r="AD103" s="71" t="s">
        <v>68</v>
      </c>
      <c r="AE103" s="71" t="s">
        <v>69</v>
      </c>
      <c r="AF103" s="214" t="s">
        <v>209</v>
      </c>
      <c r="AG103" s="214" t="s">
        <v>74</v>
      </c>
      <c r="AH103" s="214" t="s">
        <v>74</v>
      </c>
      <c r="AI103" s="212">
        <v>0</v>
      </c>
      <c r="AJ103" s="212">
        <v>580821324.01999998</v>
      </c>
      <c r="AK103" s="212">
        <v>0</v>
      </c>
      <c r="AL103" s="212">
        <v>560936313.12</v>
      </c>
      <c r="AM103" s="212">
        <v>392794240.43000001</v>
      </c>
      <c r="AN103" s="212">
        <v>398930967.02999997</v>
      </c>
      <c r="AO103" s="212">
        <v>0</v>
      </c>
      <c r="AP103" s="212">
        <v>143450288.38</v>
      </c>
      <c r="AQ103" s="212">
        <v>0</v>
      </c>
      <c r="AR103" s="212">
        <v>560936313.12</v>
      </c>
      <c r="AS103" s="212">
        <v>392794240.43000001</v>
      </c>
      <c r="AT103" s="212">
        <v>398930967.02999997</v>
      </c>
    </row>
    <row r="104" spans="1:46" ht="178.7" hidden="1" customHeight="1" x14ac:dyDescent="0.25">
      <c r="A104" s="215" t="s">
        <v>198</v>
      </c>
      <c r="B104" s="214" t="s">
        <v>199</v>
      </c>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4" t="s">
        <v>229</v>
      </c>
      <c r="AD104" s="71" t="s">
        <v>68</v>
      </c>
      <c r="AE104" s="71" t="s">
        <v>230</v>
      </c>
      <c r="AF104" s="214" t="s">
        <v>209</v>
      </c>
      <c r="AG104" s="214" t="s">
        <v>74</v>
      </c>
      <c r="AH104" s="214" t="s">
        <v>74</v>
      </c>
      <c r="AI104" s="212">
        <v>0</v>
      </c>
      <c r="AJ104" s="212">
        <v>580821324.01999998</v>
      </c>
      <c r="AK104" s="212">
        <v>0</v>
      </c>
      <c r="AL104" s="212">
        <v>560936313.12</v>
      </c>
      <c r="AM104" s="212">
        <v>392794240.43000001</v>
      </c>
      <c r="AN104" s="212">
        <v>398930967.02999997</v>
      </c>
      <c r="AO104" s="212">
        <v>0</v>
      </c>
      <c r="AP104" s="212">
        <v>143450288.38</v>
      </c>
      <c r="AQ104" s="212">
        <v>0</v>
      </c>
      <c r="AR104" s="212">
        <v>560936313.12</v>
      </c>
      <c r="AS104" s="212">
        <v>392794240.43000001</v>
      </c>
      <c r="AT104" s="212">
        <v>398930967.02999997</v>
      </c>
    </row>
    <row r="105" spans="1:46" ht="192.6" hidden="1" customHeight="1" x14ac:dyDescent="0.25">
      <c r="A105" s="215" t="s">
        <v>198</v>
      </c>
      <c r="B105" s="214" t="s">
        <v>199</v>
      </c>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4" t="s">
        <v>231</v>
      </c>
      <c r="AD105" s="71" t="s">
        <v>68</v>
      </c>
      <c r="AE105" s="71" t="s">
        <v>232</v>
      </c>
      <c r="AF105" s="214" t="s">
        <v>209</v>
      </c>
      <c r="AG105" s="214" t="s">
        <v>74</v>
      </c>
      <c r="AH105" s="214" t="s">
        <v>74</v>
      </c>
      <c r="AI105" s="212">
        <v>0</v>
      </c>
      <c r="AJ105" s="212">
        <v>580821324.01999998</v>
      </c>
      <c r="AK105" s="212">
        <v>0</v>
      </c>
      <c r="AL105" s="212">
        <v>560936313.12</v>
      </c>
      <c r="AM105" s="212">
        <v>392794240.43000001</v>
      </c>
      <c r="AN105" s="212">
        <v>398930967.02999997</v>
      </c>
      <c r="AO105" s="212">
        <v>0</v>
      </c>
      <c r="AP105" s="212">
        <v>143450288.38</v>
      </c>
      <c r="AQ105" s="212">
        <v>0</v>
      </c>
      <c r="AR105" s="212">
        <v>560936313.12</v>
      </c>
      <c r="AS105" s="212">
        <v>392794240.43000001</v>
      </c>
      <c r="AT105" s="212">
        <v>398930967.02999997</v>
      </c>
    </row>
    <row r="106" spans="1:46" ht="137.44999999999999" hidden="1" customHeight="1" x14ac:dyDescent="0.25">
      <c r="A106" s="213" t="s">
        <v>233</v>
      </c>
      <c r="B106" s="214" t="s">
        <v>234</v>
      </c>
      <c r="C106" s="71" t="s">
        <v>64</v>
      </c>
      <c r="D106" s="71" t="s">
        <v>235</v>
      </c>
      <c r="E106" s="71" t="s">
        <v>66</v>
      </c>
      <c r="F106" s="71"/>
      <c r="G106" s="71"/>
      <c r="H106" s="71"/>
      <c r="I106" s="71"/>
      <c r="J106" s="71" t="s">
        <v>236</v>
      </c>
      <c r="K106" s="71" t="s">
        <v>237</v>
      </c>
      <c r="L106" s="71" t="s">
        <v>238</v>
      </c>
      <c r="M106" s="71"/>
      <c r="N106" s="71"/>
      <c r="O106" s="71"/>
      <c r="P106" s="71"/>
      <c r="Q106" s="71"/>
      <c r="R106" s="71"/>
      <c r="S106" s="71"/>
      <c r="T106" s="71"/>
      <c r="U106" s="71"/>
      <c r="V106" s="71"/>
      <c r="W106" s="71"/>
      <c r="X106" s="71"/>
      <c r="Y106" s="71"/>
      <c r="Z106" s="71"/>
      <c r="AA106" s="71"/>
      <c r="AB106" s="71"/>
      <c r="AC106" s="71" t="s">
        <v>244</v>
      </c>
      <c r="AD106" s="71" t="s">
        <v>245</v>
      </c>
      <c r="AE106" s="71" t="s">
        <v>246</v>
      </c>
      <c r="AF106" s="214" t="s">
        <v>240</v>
      </c>
      <c r="AG106" s="214" t="s">
        <v>74</v>
      </c>
      <c r="AH106" s="214" t="s">
        <v>74</v>
      </c>
      <c r="AI106" s="212">
        <v>782366883.91999996</v>
      </c>
      <c r="AJ106" s="212">
        <v>765900204.52999997</v>
      </c>
      <c r="AK106" s="212">
        <v>0</v>
      </c>
      <c r="AL106" s="212">
        <v>781880158.26999998</v>
      </c>
      <c r="AM106" s="212">
        <v>782501952.78999996</v>
      </c>
      <c r="AN106" s="212">
        <v>782501952.78999996</v>
      </c>
      <c r="AO106" s="212">
        <v>782366883.91999996</v>
      </c>
      <c r="AP106" s="212">
        <v>765900204.52999997</v>
      </c>
      <c r="AQ106" s="212">
        <v>0</v>
      </c>
      <c r="AR106" s="212">
        <v>781880158.26999998</v>
      </c>
      <c r="AS106" s="212">
        <v>782501952.78999996</v>
      </c>
      <c r="AT106" s="212">
        <v>782501952.78999996</v>
      </c>
    </row>
    <row r="107" spans="1:46" ht="165" hidden="1" customHeight="1" x14ac:dyDescent="0.25">
      <c r="A107" s="213" t="s">
        <v>233</v>
      </c>
      <c r="B107" s="214" t="s">
        <v>234</v>
      </c>
      <c r="C107" s="74" t="s">
        <v>241</v>
      </c>
      <c r="D107" s="71" t="s">
        <v>242</v>
      </c>
      <c r="E107" s="71" t="s">
        <v>243</v>
      </c>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t="s">
        <v>70</v>
      </c>
      <c r="AD107" s="71" t="s">
        <v>1064</v>
      </c>
      <c r="AE107" s="71" t="s">
        <v>72</v>
      </c>
      <c r="AF107" s="214" t="s">
        <v>240</v>
      </c>
      <c r="AG107" s="214" t="s">
        <v>74</v>
      </c>
      <c r="AH107" s="214" t="s">
        <v>74</v>
      </c>
      <c r="AI107" s="212">
        <v>0</v>
      </c>
      <c r="AJ107" s="212">
        <v>765900204.52999997</v>
      </c>
      <c r="AK107" s="212">
        <v>0</v>
      </c>
      <c r="AL107" s="212">
        <v>781880158.26999998</v>
      </c>
      <c r="AM107" s="212">
        <v>782501952.78999996</v>
      </c>
      <c r="AN107" s="212">
        <v>782501952.78999996</v>
      </c>
      <c r="AO107" s="212">
        <v>0</v>
      </c>
      <c r="AP107" s="212">
        <v>765900204.52999997</v>
      </c>
      <c r="AQ107" s="212">
        <v>0</v>
      </c>
      <c r="AR107" s="212">
        <v>781880158.26999998</v>
      </c>
      <c r="AS107" s="212">
        <v>782501952.78999996</v>
      </c>
      <c r="AT107" s="212">
        <v>782501952.78999996</v>
      </c>
    </row>
    <row r="108" spans="1:46" ht="123.75" hidden="1" customHeight="1" x14ac:dyDescent="0.25">
      <c r="A108" s="213" t="s">
        <v>233</v>
      </c>
      <c r="B108" s="214" t="s">
        <v>234</v>
      </c>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t="s">
        <v>70</v>
      </c>
      <c r="AD108" s="71" t="s">
        <v>1065</v>
      </c>
      <c r="AE108" s="71" t="s">
        <v>72</v>
      </c>
      <c r="AF108" s="214" t="s">
        <v>240</v>
      </c>
      <c r="AG108" s="214" t="s">
        <v>74</v>
      </c>
      <c r="AH108" s="214" t="s">
        <v>74</v>
      </c>
      <c r="AI108" s="212">
        <v>0</v>
      </c>
      <c r="AJ108" s="212">
        <v>765900204.52999997</v>
      </c>
      <c r="AK108" s="212">
        <v>0</v>
      </c>
      <c r="AL108" s="212">
        <v>781880158.26999998</v>
      </c>
      <c r="AM108" s="212">
        <v>782501952.78999996</v>
      </c>
      <c r="AN108" s="212">
        <v>782501952.78999996</v>
      </c>
      <c r="AO108" s="212">
        <v>0</v>
      </c>
      <c r="AP108" s="212">
        <v>765900204.52999997</v>
      </c>
      <c r="AQ108" s="212">
        <v>0</v>
      </c>
      <c r="AR108" s="212">
        <v>781880158.26999998</v>
      </c>
      <c r="AS108" s="212">
        <v>782501952.78999996</v>
      </c>
      <c r="AT108" s="212">
        <v>782501952.78999996</v>
      </c>
    </row>
    <row r="109" spans="1:46" ht="123.75" hidden="1" customHeight="1" x14ac:dyDescent="0.25">
      <c r="A109" s="213" t="s">
        <v>233</v>
      </c>
      <c r="B109" s="214" t="s">
        <v>234</v>
      </c>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t="s">
        <v>197</v>
      </c>
      <c r="AD109" s="71" t="s">
        <v>68</v>
      </c>
      <c r="AE109" s="71" t="s">
        <v>132</v>
      </c>
      <c r="AF109" s="214" t="s">
        <v>240</v>
      </c>
      <c r="AG109" s="214" t="s">
        <v>74</v>
      </c>
      <c r="AH109" s="214" t="s">
        <v>74</v>
      </c>
      <c r="AI109" s="212">
        <v>0</v>
      </c>
      <c r="AJ109" s="212">
        <v>765900204.52999997</v>
      </c>
      <c r="AK109" s="212">
        <v>0</v>
      </c>
      <c r="AL109" s="212">
        <v>781880158.26999998</v>
      </c>
      <c r="AM109" s="212">
        <v>782501952.78999996</v>
      </c>
      <c r="AN109" s="212">
        <v>782501952.78999996</v>
      </c>
      <c r="AO109" s="212">
        <v>0</v>
      </c>
      <c r="AP109" s="212">
        <v>765900204.52999997</v>
      </c>
      <c r="AQ109" s="212">
        <v>0</v>
      </c>
      <c r="AR109" s="212">
        <v>781880158.26999998</v>
      </c>
      <c r="AS109" s="212">
        <v>782501952.78999996</v>
      </c>
      <c r="AT109" s="212">
        <v>782501952.78999996</v>
      </c>
    </row>
    <row r="110" spans="1:46" ht="123.75" hidden="1" customHeight="1" x14ac:dyDescent="0.25">
      <c r="A110" s="213" t="s">
        <v>247</v>
      </c>
      <c r="B110" s="214" t="s">
        <v>248</v>
      </c>
      <c r="C110" s="71" t="s">
        <v>249</v>
      </c>
      <c r="D110" s="71" t="s">
        <v>250</v>
      </c>
      <c r="E110" s="71" t="s">
        <v>251</v>
      </c>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t="s">
        <v>70</v>
      </c>
      <c r="AD110" s="71" t="s">
        <v>252</v>
      </c>
      <c r="AE110" s="71" t="s">
        <v>72</v>
      </c>
      <c r="AF110" s="214" t="s">
        <v>73</v>
      </c>
      <c r="AG110" s="214" t="s">
        <v>74</v>
      </c>
      <c r="AH110" s="214" t="s">
        <v>74</v>
      </c>
      <c r="AI110" s="212">
        <v>415664</v>
      </c>
      <c r="AJ110" s="212">
        <v>414451.53</v>
      </c>
      <c r="AK110" s="212">
        <v>0</v>
      </c>
      <c r="AL110" s="212">
        <v>676658</v>
      </c>
      <c r="AM110" s="212">
        <v>392708</v>
      </c>
      <c r="AN110" s="212">
        <v>392708</v>
      </c>
      <c r="AO110" s="212">
        <v>415664</v>
      </c>
      <c r="AP110" s="212">
        <v>414451.53</v>
      </c>
      <c r="AQ110" s="212">
        <v>0</v>
      </c>
      <c r="AR110" s="212">
        <v>676658</v>
      </c>
      <c r="AS110" s="212">
        <v>392708</v>
      </c>
      <c r="AT110" s="212">
        <v>392708</v>
      </c>
    </row>
    <row r="111" spans="1:46" ht="137.44999999999999" hidden="1" customHeight="1" x14ac:dyDescent="0.25">
      <c r="A111" s="213" t="s">
        <v>247</v>
      </c>
      <c r="B111" s="214" t="s">
        <v>248</v>
      </c>
      <c r="C111" s="71" t="s">
        <v>64</v>
      </c>
      <c r="D111" s="71" t="s">
        <v>253</v>
      </c>
      <c r="E111" s="71" t="s">
        <v>66</v>
      </c>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t="s">
        <v>133</v>
      </c>
      <c r="AD111" s="71" t="s">
        <v>68</v>
      </c>
      <c r="AE111" s="71" t="s">
        <v>132</v>
      </c>
      <c r="AF111" s="214" t="s">
        <v>73</v>
      </c>
      <c r="AG111" s="214" t="s">
        <v>74</v>
      </c>
      <c r="AH111" s="214" t="s">
        <v>74</v>
      </c>
      <c r="AI111" s="212">
        <v>0</v>
      </c>
      <c r="AJ111" s="212">
        <v>414451.53</v>
      </c>
      <c r="AK111" s="212">
        <v>0</v>
      </c>
      <c r="AL111" s="212">
        <v>676658</v>
      </c>
      <c r="AM111" s="212">
        <v>392708</v>
      </c>
      <c r="AN111" s="212">
        <v>392708</v>
      </c>
      <c r="AO111" s="212">
        <v>0</v>
      </c>
      <c r="AP111" s="212">
        <v>414451.53</v>
      </c>
      <c r="AQ111" s="212">
        <v>0</v>
      </c>
      <c r="AR111" s="212">
        <v>676658</v>
      </c>
      <c r="AS111" s="212">
        <v>392708</v>
      </c>
      <c r="AT111" s="212">
        <v>392708</v>
      </c>
    </row>
    <row r="112" spans="1:46" ht="123.75" hidden="1" customHeight="1" x14ac:dyDescent="0.25">
      <c r="A112" s="213" t="s">
        <v>254</v>
      </c>
      <c r="B112" s="214" t="s">
        <v>255</v>
      </c>
      <c r="C112" s="71" t="s">
        <v>64</v>
      </c>
      <c r="D112" s="71" t="s">
        <v>256</v>
      </c>
      <c r="E112" s="71" t="s">
        <v>66</v>
      </c>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t="s">
        <v>70</v>
      </c>
      <c r="AD112" s="71" t="s">
        <v>1066</v>
      </c>
      <c r="AE112" s="71" t="s">
        <v>72</v>
      </c>
      <c r="AF112" s="214" t="s">
        <v>258</v>
      </c>
      <c r="AG112" s="214" t="s">
        <v>74</v>
      </c>
      <c r="AH112" s="214" t="s">
        <v>74</v>
      </c>
      <c r="AI112" s="212">
        <v>2834679.8</v>
      </c>
      <c r="AJ112" s="212">
        <v>2834679.8</v>
      </c>
      <c r="AK112" s="212">
        <v>0</v>
      </c>
      <c r="AL112" s="212">
        <v>1700070.3</v>
      </c>
      <c r="AM112" s="212">
        <v>1700070.3</v>
      </c>
      <c r="AN112" s="212">
        <v>1700070.3</v>
      </c>
      <c r="AO112" s="212">
        <v>2834679.8</v>
      </c>
      <c r="AP112" s="212">
        <v>2834679.8</v>
      </c>
      <c r="AQ112" s="212">
        <v>0</v>
      </c>
      <c r="AR112" s="212">
        <v>1700070.3</v>
      </c>
      <c r="AS112" s="212">
        <v>1700070.3</v>
      </c>
      <c r="AT112" s="212">
        <v>1700070.3</v>
      </c>
    </row>
    <row r="113" spans="1:46" ht="123.75" hidden="1" customHeight="1" x14ac:dyDescent="0.25">
      <c r="A113" s="213" t="s">
        <v>254</v>
      </c>
      <c r="B113" s="214" t="s">
        <v>255</v>
      </c>
      <c r="C113" s="71" t="s">
        <v>259</v>
      </c>
      <c r="D113" s="71" t="s">
        <v>260</v>
      </c>
      <c r="E113" s="71" t="s">
        <v>261</v>
      </c>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t="s">
        <v>70</v>
      </c>
      <c r="AD113" s="71" t="s">
        <v>1067</v>
      </c>
      <c r="AE113" s="71" t="s">
        <v>72</v>
      </c>
      <c r="AF113" s="214" t="s">
        <v>258</v>
      </c>
      <c r="AG113" s="214" t="s">
        <v>74</v>
      </c>
      <c r="AH113" s="214" t="s">
        <v>74</v>
      </c>
      <c r="AI113" s="212">
        <v>0</v>
      </c>
      <c r="AJ113" s="212">
        <v>2834679.8</v>
      </c>
      <c r="AK113" s="212">
        <v>0</v>
      </c>
      <c r="AL113" s="212">
        <v>1700070.3</v>
      </c>
      <c r="AM113" s="212">
        <v>1700070.3</v>
      </c>
      <c r="AN113" s="212">
        <v>1700070.3</v>
      </c>
      <c r="AO113" s="212">
        <v>0</v>
      </c>
      <c r="AP113" s="212">
        <v>2834679.8</v>
      </c>
      <c r="AQ113" s="212">
        <v>0</v>
      </c>
      <c r="AR113" s="212">
        <v>1700070.3</v>
      </c>
      <c r="AS113" s="212">
        <v>1700070.3</v>
      </c>
      <c r="AT113" s="212">
        <v>1700070.3</v>
      </c>
    </row>
    <row r="114" spans="1:46" ht="123.75" hidden="1" customHeight="1" x14ac:dyDescent="0.25">
      <c r="A114" s="213" t="s">
        <v>254</v>
      </c>
      <c r="B114" s="214" t="s">
        <v>255</v>
      </c>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t="s">
        <v>262</v>
      </c>
      <c r="AD114" s="71" t="s">
        <v>68</v>
      </c>
      <c r="AE114" s="71" t="s">
        <v>263</v>
      </c>
      <c r="AF114" s="214" t="s">
        <v>258</v>
      </c>
      <c r="AG114" s="214" t="s">
        <v>74</v>
      </c>
      <c r="AH114" s="214" t="s">
        <v>74</v>
      </c>
      <c r="AI114" s="212">
        <v>0</v>
      </c>
      <c r="AJ114" s="212">
        <v>2834679.8</v>
      </c>
      <c r="AK114" s="212">
        <v>0</v>
      </c>
      <c r="AL114" s="212">
        <v>1700070.3</v>
      </c>
      <c r="AM114" s="212">
        <v>1700070.3</v>
      </c>
      <c r="AN114" s="212">
        <v>1700070.3</v>
      </c>
      <c r="AO114" s="212">
        <v>0</v>
      </c>
      <c r="AP114" s="212">
        <v>2834679.8</v>
      </c>
      <c r="AQ114" s="212">
        <v>0</v>
      </c>
      <c r="AR114" s="212">
        <v>1700070.3</v>
      </c>
      <c r="AS114" s="212">
        <v>1700070.3</v>
      </c>
      <c r="AT114" s="212">
        <v>1700070.3</v>
      </c>
    </row>
    <row r="115" spans="1:46" ht="137.44999999999999" hidden="1" customHeight="1" x14ac:dyDescent="0.25">
      <c r="A115" s="213" t="s">
        <v>254</v>
      </c>
      <c r="B115" s="214" t="s">
        <v>255</v>
      </c>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t="s">
        <v>264</v>
      </c>
      <c r="AD115" s="71" t="s">
        <v>68</v>
      </c>
      <c r="AE115" s="71" t="s">
        <v>265</v>
      </c>
      <c r="AF115" s="214" t="s">
        <v>258</v>
      </c>
      <c r="AG115" s="214" t="s">
        <v>74</v>
      </c>
      <c r="AH115" s="214" t="s">
        <v>74</v>
      </c>
      <c r="AI115" s="212">
        <v>0</v>
      </c>
      <c r="AJ115" s="212">
        <v>2834679.8</v>
      </c>
      <c r="AK115" s="212">
        <v>0</v>
      </c>
      <c r="AL115" s="212">
        <v>1700070.3</v>
      </c>
      <c r="AM115" s="212">
        <v>1700070.3</v>
      </c>
      <c r="AN115" s="212">
        <v>1700070.3</v>
      </c>
      <c r="AO115" s="212">
        <v>0</v>
      </c>
      <c r="AP115" s="212">
        <v>2834679.8</v>
      </c>
      <c r="AQ115" s="212">
        <v>0</v>
      </c>
      <c r="AR115" s="212">
        <v>1700070.3</v>
      </c>
      <c r="AS115" s="212">
        <v>1700070.3</v>
      </c>
      <c r="AT115" s="212">
        <v>1700070.3</v>
      </c>
    </row>
    <row r="116" spans="1:46" ht="409.6" hidden="1" customHeight="1" x14ac:dyDescent="0.25">
      <c r="A116" s="75" t="s">
        <v>266</v>
      </c>
      <c r="B116" s="71" t="s">
        <v>267</v>
      </c>
      <c r="C116" s="71" t="s">
        <v>95</v>
      </c>
      <c r="D116" s="71" t="s">
        <v>68</v>
      </c>
      <c r="E116" s="71" t="s">
        <v>96</v>
      </c>
      <c r="F116" s="71" t="s">
        <v>269</v>
      </c>
      <c r="G116" s="71" t="s">
        <v>270</v>
      </c>
      <c r="H116" s="71" t="s">
        <v>271</v>
      </c>
      <c r="I116" s="71" t="s">
        <v>272</v>
      </c>
      <c r="J116" s="71"/>
      <c r="K116" s="71"/>
      <c r="L116" s="71"/>
      <c r="M116" s="71"/>
      <c r="N116" s="71"/>
      <c r="O116" s="71"/>
      <c r="P116" s="71"/>
      <c r="Q116" s="71"/>
      <c r="R116" s="71"/>
      <c r="S116" s="71"/>
      <c r="T116" s="71"/>
      <c r="U116" s="71"/>
      <c r="V116" s="71"/>
      <c r="W116" s="71" t="s">
        <v>273</v>
      </c>
      <c r="X116" s="71" t="s">
        <v>68</v>
      </c>
      <c r="Y116" s="71" t="s">
        <v>275</v>
      </c>
      <c r="Z116" s="71" t="s">
        <v>174</v>
      </c>
      <c r="AA116" s="71" t="s">
        <v>68</v>
      </c>
      <c r="AB116" s="71" t="s">
        <v>69</v>
      </c>
      <c r="AC116" s="74" t="s">
        <v>100</v>
      </c>
      <c r="AD116" s="71" t="s">
        <v>68</v>
      </c>
      <c r="AE116" s="71" t="s">
        <v>101</v>
      </c>
      <c r="AF116" s="71" t="s">
        <v>277</v>
      </c>
      <c r="AG116" s="71" t="s">
        <v>74</v>
      </c>
      <c r="AH116" s="71" t="s">
        <v>74</v>
      </c>
      <c r="AI116" s="72">
        <v>3706498353.5300002</v>
      </c>
      <c r="AJ116" s="72">
        <v>3586591857.5100002</v>
      </c>
      <c r="AK116" s="72">
        <v>0</v>
      </c>
      <c r="AL116" s="72">
        <v>3515699114.4099998</v>
      </c>
      <c r="AM116" s="72">
        <v>4185080514.4200001</v>
      </c>
      <c r="AN116" s="72">
        <v>4123290784.2399998</v>
      </c>
      <c r="AO116" s="72">
        <v>3419087330.5599999</v>
      </c>
      <c r="AP116" s="72">
        <v>3363497716.6799998</v>
      </c>
      <c r="AQ116" s="72">
        <v>0</v>
      </c>
      <c r="AR116" s="72">
        <v>3515699114.4099998</v>
      </c>
      <c r="AS116" s="72">
        <v>4185080514.4200001</v>
      </c>
      <c r="AT116" s="72">
        <v>4123290784.2399998</v>
      </c>
    </row>
    <row r="117" spans="1:46" ht="409.6" hidden="1" customHeight="1" x14ac:dyDescent="0.25">
      <c r="A117" s="75" t="s">
        <v>266</v>
      </c>
      <c r="B117" s="71" t="s">
        <v>267</v>
      </c>
      <c r="C117" s="71" t="s">
        <v>121</v>
      </c>
      <c r="D117" s="71" t="s">
        <v>68</v>
      </c>
      <c r="E117" s="71" t="s">
        <v>122</v>
      </c>
      <c r="F117" s="71"/>
      <c r="G117" s="71"/>
      <c r="H117" s="71"/>
      <c r="I117" s="71"/>
      <c r="J117" s="71"/>
      <c r="K117" s="71"/>
      <c r="L117" s="71"/>
      <c r="M117" s="71"/>
      <c r="N117" s="71"/>
      <c r="O117" s="71"/>
      <c r="P117" s="71"/>
      <c r="Q117" s="71"/>
      <c r="R117" s="71"/>
      <c r="S117" s="71"/>
      <c r="T117" s="71"/>
      <c r="U117" s="71"/>
      <c r="V117" s="71"/>
      <c r="W117" s="71" t="s">
        <v>273</v>
      </c>
      <c r="X117" s="71" t="s">
        <v>1068</v>
      </c>
      <c r="Y117" s="71" t="s">
        <v>275</v>
      </c>
      <c r="Z117" s="71" t="s">
        <v>285</v>
      </c>
      <c r="AA117" s="71" t="s">
        <v>68</v>
      </c>
      <c r="AB117" s="71" t="s">
        <v>69</v>
      </c>
      <c r="AC117" s="71" t="s">
        <v>109</v>
      </c>
      <c r="AD117" s="71" t="s">
        <v>110</v>
      </c>
      <c r="AE117" s="71" t="s">
        <v>111</v>
      </c>
      <c r="AF117" s="71" t="s">
        <v>277</v>
      </c>
      <c r="AG117" s="71" t="s">
        <v>74</v>
      </c>
      <c r="AH117" s="71" t="s">
        <v>74</v>
      </c>
      <c r="AI117" s="72">
        <v>0</v>
      </c>
      <c r="AJ117" s="72">
        <v>3586591857.5100002</v>
      </c>
      <c r="AK117" s="72">
        <v>0</v>
      </c>
      <c r="AL117" s="72">
        <v>3515699114.4099998</v>
      </c>
      <c r="AM117" s="72">
        <v>4185080514.4200001</v>
      </c>
      <c r="AN117" s="72">
        <v>4123290784.2399998</v>
      </c>
      <c r="AO117" s="72">
        <v>0</v>
      </c>
      <c r="AP117" s="72">
        <v>3363497716.6799998</v>
      </c>
      <c r="AQ117" s="72">
        <v>0</v>
      </c>
      <c r="AR117" s="72">
        <v>3515699114.4099998</v>
      </c>
      <c r="AS117" s="72">
        <v>4185080514.4200001</v>
      </c>
      <c r="AT117" s="72">
        <v>4123290784.2399998</v>
      </c>
    </row>
    <row r="118" spans="1:46" ht="409.6" hidden="1" customHeight="1" x14ac:dyDescent="0.25">
      <c r="A118" s="75" t="s">
        <v>266</v>
      </c>
      <c r="B118" s="71" t="s">
        <v>267</v>
      </c>
      <c r="C118" s="71"/>
      <c r="D118" s="71"/>
      <c r="E118" s="71"/>
      <c r="F118" s="71" t="s">
        <v>269</v>
      </c>
      <c r="G118" s="71" t="s">
        <v>270</v>
      </c>
      <c r="H118" s="71" t="s">
        <v>271</v>
      </c>
      <c r="I118" s="71" t="s">
        <v>272</v>
      </c>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t="s">
        <v>1069</v>
      </c>
      <c r="AH118" s="71" t="s">
        <v>74</v>
      </c>
      <c r="AI118" s="72">
        <v>0</v>
      </c>
      <c r="AJ118" s="72">
        <v>2117386210.1600001</v>
      </c>
      <c r="AK118" s="72">
        <v>0</v>
      </c>
      <c r="AL118" s="72">
        <v>2242534625.0900002</v>
      </c>
      <c r="AM118" s="72">
        <v>2101122167.52</v>
      </c>
      <c r="AN118" s="72">
        <v>2099346891.9200001</v>
      </c>
      <c r="AO118" s="72">
        <v>0</v>
      </c>
      <c r="AP118" s="72">
        <v>2047983647.6199999</v>
      </c>
      <c r="AQ118" s="72">
        <v>0</v>
      </c>
      <c r="AR118" s="72">
        <v>2242534625.0900002</v>
      </c>
      <c r="AS118" s="72">
        <v>2101122167.52</v>
      </c>
      <c r="AT118" s="72">
        <v>2099346891.9200001</v>
      </c>
    </row>
    <row r="119" spans="1:46" ht="409.6" hidden="1" customHeight="1" x14ac:dyDescent="0.25">
      <c r="A119" s="75" t="s">
        <v>266</v>
      </c>
      <c r="B119" s="71" t="s">
        <v>267</v>
      </c>
      <c r="C119" s="71" t="s">
        <v>1070</v>
      </c>
      <c r="D119" s="71" t="s">
        <v>1071</v>
      </c>
      <c r="E119" s="71" t="s">
        <v>304</v>
      </c>
      <c r="F119" s="71"/>
      <c r="G119" s="71"/>
      <c r="H119" s="71"/>
      <c r="I119" s="71"/>
      <c r="J119" s="71"/>
      <c r="K119" s="71"/>
      <c r="L119" s="71"/>
      <c r="M119" s="71"/>
      <c r="N119" s="71"/>
      <c r="O119" s="71"/>
      <c r="P119" s="71"/>
      <c r="Q119" s="71"/>
      <c r="R119" s="71"/>
      <c r="S119" s="71"/>
      <c r="T119" s="71"/>
      <c r="U119" s="71"/>
      <c r="V119" s="71"/>
      <c r="W119" s="71" t="s">
        <v>273</v>
      </c>
      <c r="X119" s="71" t="s">
        <v>1072</v>
      </c>
      <c r="Y119" s="71" t="s">
        <v>275</v>
      </c>
      <c r="Z119" s="71" t="s">
        <v>67</v>
      </c>
      <c r="AA119" s="71" t="s">
        <v>68</v>
      </c>
      <c r="AB119" s="71" t="s">
        <v>69</v>
      </c>
      <c r="AC119" s="74" t="s">
        <v>118</v>
      </c>
      <c r="AD119" s="71" t="s">
        <v>292</v>
      </c>
      <c r="AE119" s="71" t="s">
        <v>120</v>
      </c>
      <c r="AF119" s="71" t="s">
        <v>277</v>
      </c>
      <c r="AG119" s="71" t="s">
        <v>74</v>
      </c>
      <c r="AH119" s="71" t="s">
        <v>74</v>
      </c>
      <c r="AI119" s="72">
        <v>0</v>
      </c>
      <c r="AJ119" s="72">
        <v>3586591857.5100002</v>
      </c>
      <c r="AK119" s="72">
        <v>0</v>
      </c>
      <c r="AL119" s="72">
        <v>3515699114.4099998</v>
      </c>
      <c r="AM119" s="72">
        <v>4185080514.4200001</v>
      </c>
      <c r="AN119" s="72">
        <v>4123290784.2399998</v>
      </c>
      <c r="AO119" s="72">
        <v>0</v>
      </c>
      <c r="AP119" s="72">
        <v>3363497716.6799998</v>
      </c>
      <c r="AQ119" s="72">
        <v>0</v>
      </c>
      <c r="AR119" s="72">
        <v>3515699114.4099998</v>
      </c>
      <c r="AS119" s="72">
        <v>4185080514.4200001</v>
      </c>
      <c r="AT119" s="72">
        <v>4123290784.2399998</v>
      </c>
    </row>
    <row r="120" spans="1:46" ht="409.6" hidden="1" customHeight="1" x14ac:dyDescent="0.25">
      <c r="A120" s="75" t="s">
        <v>266</v>
      </c>
      <c r="B120" s="71" t="s">
        <v>267</v>
      </c>
      <c r="C120" s="71"/>
      <c r="D120" s="71"/>
      <c r="E120" s="71"/>
      <c r="F120" s="71" t="s">
        <v>269</v>
      </c>
      <c r="G120" s="71" t="s">
        <v>270</v>
      </c>
      <c r="H120" s="71" t="s">
        <v>271</v>
      </c>
      <c r="I120" s="71" t="s">
        <v>272</v>
      </c>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t="s">
        <v>1069</v>
      </c>
      <c r="AH120" s="71" t="s">
        <v>74</v>
      </c>
      <c r="AI120" s="72">
        <v>0</v>
      </c>
      <c r="AJ120" s="72">
        <v>2117386210.1600001</v>
      </c>
      <c r="AK120" s="72">
        <v>0</v>
      </c>
      <c r="AL120" s="72">
        <v>2242534625.0900002</v>
      </c>
      <c r="AM120" s="72">
        <v>2101122167.52</v>
      </c>
      <c r="AN120" s="72">
        <v>2099346891.9200001</v>
      </c>
      <c r="AO120" s="72">
        <v>0</v>
      </c>
      <c r="AP120" s="72">
        <v>2047983647.6199999</v>
      </c>
      <c r="AQ120" s="72">
        <v>0</v>
      </c>
      <c r="AR120" s="72">
        <v>2242534625.0900002</v>
      </c>
      <c r="AS120" s="72">
        <v>2101122167.52</v>
      </c>
      <c r="AT120" s="72">
        <v>2099346891.9200001</v>
      </c>
    </row>
    <row r="121" spans="1:46" ht="409.6" hidden="1" customHeight="1" x14ac:dyDescent="0.25">
      <c r="A121" s="75" t="s">
        <v>266</v>
      </c>
      <c r="B121" s="71" t="s">
        <v>267</v>
      </c>
      <c r="C121" s="71" t="s">
        <v>307</v>
      </c>
      <c r="D121" s="71" t="s">
        <v>68</v>
      </c>
      <c r="E121" s="71" t="s">
        <v>304</v>
      </c>
      <c r="F121" s="71"/>
      <c r="G121" s="71"/>
      <c r="H121" s="71"/>
      <c r="I121" s="71"/>
      <c r="J121" s="71"/>
      <c r="K121" s="71"/>
      <c r="L121" s="71"/>
      <c r="M121" s="71"/>
      <c r="N121" s="71"/>
      <c r="O121" s="71"/>
      <c r="P121" s="71"/>
      <c r="Q121" s="71"/>
      <c r="R121" s="71"/>
      <c r="S121" s="71"/>
      <c r="T121" s="71"/>
      <c r="U121" s="71"/>
      <c r="V121" s="71"/>
      <c r="W121" s="71" t="s">
        <v>278</v>
      </c>
      <c r="X121" s="71" t="s">
        <v>68</v>
      </c>
      <c r="Y121" s="71" t="s">
        <v>280</v>
      </c>
      <c r="Z121" s="71" t="s">
        <v>291</v>
      </c>
      <c r="AA121" s="71" t="s">
        <v>68</v>
      </c>
      <c r="AB121" s="71" t="s">
        <v>69</v>
      </c>
      <c r="AC121" s="71" t="s">
        <v>296</v>
      </c>
      <c r="AD121" s="71" t="s">
        <v>68</v>
      </c>
      <c r="AE121" s="71" t="s">
        <v>297</v>
      </c>
      <c r="AF121" s="71" t="s">
        <v>277</v>
      </c>
      <c r="AG121" s="71" t="s">
        <v>74</v>
      </c>
      <c r="AH121" s="71" t="s">
        <v>74</v>
      </c>
      <c r="AI121" s="72">
        <v>0</v>
      </c>
      <c r="AJ121" s="72">
        <v>3586591857.5100002</v>
      </c>
      <c r="AK121" s="72">
        <v>0</v>
      </c>
      <c r="AL121" s="72">
        <v>3515699114.4099998</v>
      </c>
      <c r="AM121" s="72">
        <v>4185080514.4200001</v>
      </c>
      <c r="AN121" s="72">
        <v>4123290784.2399998</v>
      </c>
      <c r="AO121" s="72">
        <v>0</v>
      </c>
      <c r="AP121" s="72">
        <v>3363497716.6799998</v>
      </c>
      <c r="AQ121" s="72">
        <v>0</v>
      </c>
      <c r="AR121" s="72">
        <v>3515699114.4099998</v>
      </c>
      <c r="AS121" s="72">
        <v>4185080514.4200001</v>
      </c>
      <c r="AT121" s="72">
        <v>4123290784.2399998</v>
      </c>
    </row>
    <row r="122" spans="1:46" ht="409.6" hidden="1" customHeight="1" x14ac:dyDescent="0.25">
      <c r="A122" s="75" t="s">
        <v>266</v>
      </c>
      <c r="B122" s="71" t="s">
        <v>267</v>
      </c>
      <c r="C122" s="71"/>
      <c r="D122" s="71"/>
      <c r="E122" s="71"/>
      <c r="F122" s="71" t="s">
        <v>269</v>
      </c>
      <c r="G122" s="71" t="s">
        <v>270</v>
      </c>
      <c r="H122" s="71" t="s">
        <v>271</v>
      </c>
      <c r="I122" s="71" t="s">
        <v>272</v>
      </c>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t="s">
        <v>1069</v>
      </c>
      <c r="AH122" s="71" t="s">
        <v>74</v>
      </c>
      <c r="AI122" s="72">
        <v>0</v>
      </c>
      <c r="AJ122" s="72">
        <v>2117386210.1600001</v>
      </c>
      <c r="AK122" s="72">
        <v>0</v>
      </c>
      <c r="AL122" s="72">
        <v>2242534625.0900002</v>
      </c>
      <c r="AM122" s="72">
        <v>2101122167.52</v>
      </c>
      <c r="AN122" s="72">
        <v>2099346891.9200001</v>
      </c>
      <c r="AO122" s="72">
        <v>0</v>
      </c>
      <c r="AP122" s="72">
        <v>2047983647.6199999</v>
      </c>
      <c r="AQ122" s="72">
        <v>0</v>
      </c>
      <c r="AR122" s="72">
        <v>2242534625.0900002</v>
      </c>
      <c r="AS122" s="72">
        <v>2101122167.52</v>
      </c>
      <c r="AT122" s="72">
        <v>2099346891.9200001</v>
      </c>
    </row>
    <row r="123" spans="1:46" ht="409.6" hidden="1" customHeight="1" x14ac:dyDescent="0.25">
      <c r="A123" s="75" t="s">
        <v>266</v>
      </c>
      <c r="B123" s="71" t="s">
        <v>267</v>
      </c>
      <c r="C123" s="71" t="s">
        <v>102</v>
      </c>
      <c r="D123" s="71" t="s">
        <v>103</v>
      </c>
      <c r="E123" s="71" t="s">
        <v>104</v>
      </c>
      <c r="F123" s="71"/>
      <c r="G123" s="71"/>
      <c r="H123" s="71"/>
      <c r="I123" s="71"/>
      <c r="J123" s="71"/>
      <c r="K123" s="71"/>
      <c r="L123" s="71"/>
      <c r="M123" s="71"/>
      <c r="N123" s="71"/>
      <c r="O123" s="71"/>
      <c r="P123" s="71"/>
      <c r="Q123" s="71"/>
      <c r="R123" s="71"/>
      <c r="S123" s="71"/>
      <c r="T123" s="71"/>
      <c r="U123" s="71"/>
      <c r="V123" s="71"/>
      <c r="W123" s="71" t="s">
        <v>278</v>
      </c>
      <c r="X123" s="71" t="s">
        <v>835</v>
      </c>
      <c r="Y123" s="71" t="s">
        <v>280</v>
      </c>
      <c r="Z123" s="71" t="s">
        <v>295</v>
      </c>
      <c r="AA123" s="71" t="s">
        <v>68</v>
      </c>
      <c r="AB123" s="71" t="s">
        <v>69</v>
      </c>
      <c r="AC123" s="71" t="s">
        <v>300</v>
      </c>
      <c r="AD123" s="71" t="s">
        <v>68</v>
      </c>
      <c r="AE123" s="71" t="s">
        <v>301</v>
      </c>
      <c r="AF123" s="71" t="s">
        <v>277</v>
      </c>
      <c r="AG123" s="71" t="s">
        <v>74</v>
      </c>
      <c r="AH123" s="71" t="s">
        <v>74</v>
      </c>
      <c r="AI123" s="72">
        <v>0</v>
      </c>
      <c r="AJ123" s="72">
        <v>3586591857.5100002</v>
      </c>
      <c r="AK123" s="72">
        <v>0</v>
      </c>
      <c r="AL123" s="72">
        <v>3515699114.4099998</v>
      </c>
      <c r="AM123" s="72">
        <v>4185080514.4200001</v>
      </c>
      <c r="AN123" s="72">
        <v>4123290784.2399998</v>
      </c>
      <c r="AO123" s="72">
        <v>0</v>
      </c>
      <c r="AP123" s="72">
        <v>3363497716.6799998</v>
      </c>
      <c r="AQ123" s="72">
        <v>0</v>
      </c>
      <c r="AR123" s="72">
        <v>3515699114.4099998</v>
      </c>
      <c r="AS123" s="72">
        <v>4185080514.4200001</v>
      </c>
      <c r="AT123" s="72">
        <v>4123290784.2399998</v>
      </c>
    </row>
    <row r="124" spans="1:46" ht="409.6" hidden="1" customHeight="1" x14ac:dyDescent="0.25">
      <c r="A124" s="75" t="s">
        <v>266</v>
      </c>
      <c r="B124" s="71" t="s">
        <v>267</v>
      </c>
      <c r="C124" s="71"/>
      <c r="D124" s="71"/>
      <c r="E124" s="71"/>
      <c r="F124" s="71" t="s">
        <v>269</v>
      </c>
      <c r="G124" s="71" t="s">
        <v>270</v>
      </c>
      <c r="H124" s="71" t="s">
        <v>271</v>
      </c>
      <c r="I124" s="71" t="s">
        <v>272</v>
      </c>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t="s">
        <v>1069</v>
      </c>
      <c r="AH124" s="71" t="s">
        <v>74</v>
      </c>
      <c r="AI124" s="72">
        <v>0</v>
      </c>
      <c r="AJ124" s="72">
        <v>2117386210.1600001</v>
      </c>
      <c r="AK124" s="72">
        <v>0</v>
      </c>
      <c r="AL124" s="72">
        <v>2242534625.0900002</v>
      </c>
      <c r="AM124" s="72">
        <v>2101122167.52</v>
      </c>
      <c r="AN124" s="72">
        <v>2099346891.9200001</v>
      </c>
      <c r="AO124" s="72">
        <v>0</v>
      </c>
      <c r="AP124" s="72">
        <v>2047983647.6199999</v>
      </c>
      <c r="AQ124" s="72">
        <v>0</v>
      </c>
      <c r="AR124" s="72">
        <v>2242534625.0900002</v>
      </c>
      <c r="AS124" s="72">
        <v>2101122167.52</v>
      </c>
      <c r="AT124" s="72">
        <v>2099346891.9200001</v>
      </c>
    </row>
    <row r="125" spans="1:46" ht="409.6" hidden="1" customHeight="1" x14ac:dyDescent="0.25">
      <c r="A125" s="75" t="s">
        <v>266</v>
      </c>
      <c r="B125" s="71" t="s">
        <v>267</v>
      </c>
      <c r="C125" s="71" t="s">
        <v>282</v>
      </c>
      <c r="D125" s="71" t="s">
        <v>283</v>
      </c>
      <c r="E125" s="71" t="s">
        <v>284</v>
      </c>
      <c r="F125" s="71"/>
      <c r="G125" s="71"/>
      <c r="H125" s="71"/>
      <c r="I125" s="71"/>
      <c r="J125" s="71"/>
      <c r="K125" s="71"/>
      <c r="L125" s="71"/>
      <c r="M125" s="71"/>
      <c r="N125" s="71"/>
      <c r="O125" s="71"/>
      <c r="P125" s="71"/>
      <c r="Q125" s="71"/>
      <c r="R125" s="71"/>
      <c r="S125" s="71"/>
      <c r="T125" s="71"/>
      <c r="U125" s="71"/>
      <c r="V125" s="71"/>
      <c r="W125" s="71" t="s">
        <v>89</v>
      </c>
      <c r="X125" s="71" t="s">
        <v>90</v>
      </c>
      <c r="Y125" s="71" t="s">
        <v>91</v>
      </c>
      <c r="Z125" s="71" t="s">
        <v>299</v>
      </c>
      <c r="AA125" s="71" t="s">
        <v>68</v>
      </c>
      <c r="AB125" s="71" t="s">
        <v>69</v>
      </c>
      <c r="AC125" s="71" t="s">
        <v>312</v>
      </c>
      <c r="AD125" s="71" t="s">
        <v>68</v>
      </c>
      <c r="AE125" s="71" t="s">
        <v>313</v>
      </c>
      <c r="AF125" s="71" t="s">
        <v>277</v>
      </c>
      <c r="AG125" s="71" t="s">
        <v>74</v>
      </c>
      <c r="AH125" s="71" t="s">
        <v>74</v>
      </c>
      <c r="AI125" s="72">
        <v>0</v>
      </c>
      <c r="AJ125" s="72">
        <v>3586591857.5100002</v>
      </c>
      <c r="AK125" s="72">
        <v>0</v>
      </c>
      <c r="AL125" s="72">
        <v>3515699114.4099998</v>
      </c>
      <c r="AM125" s="72">
        <v>4185080514.4200001</v>
      </c>
      <c r="AN125" s="72">
        <v>4123290784.2399998</v>
      </c>
      <c r="AO125" s="72">
        <v>0</v>
      </c>
      <c r="AP125" s="72">
        <v>3363497716.6799998</v>
      </c>
      <c r="AQ125" s="72">
        <v>0</v>
      </c>
      <c r="AR125" s="72">
        <v>3515699114.4099998</v>
      </c>
      <c r="AS125" s="72">
        <v>4185080514.4200001</v>
      </c>
      <c r="AT125" s="72">
        <v>4123290784.2399998</v>
      </c>
    </row>
    <row r="126" spans="1:46" ht="409.6" hidden="1" customHeight="1" x14ac:dyDescent="0.25">
      <c r="A126" s="75" t="s">
        <v>266</v>
      </c>
      <c r="B126" s="71" t="s">
        <v>267</v>
      </c>
      <c r="C126" s="71"/>
      <c r="D126" s="71"/>
      <c r="E126" s="71"/>
      <c r="F126" s="71" t="s">
        <v>269</v>
      </c>
      <c r="G126" s="71" t="s">
        <v>270</v>
      </c>
      <c r="H126" s="71" t="s">
        <v>271</v>
      </c>
      <c r="I126" s="71" t="s">
        <v>272</v>
      </c>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t="s">
        <v>1069</v>
      </c>
      <c r="AH126" s="71" t="s">
        <v>74</v>
      </c>
      <c r="AI126" s="72">
        <v>0</v>
      </c>
      <c r="AJ126" s="72">
        <v>2117386210.1600001</v>
      </c>
      <c r="AK126" s="72">
        <v>0</v>
      </c>
      <c r="AL126" s="72">
        <v>2242534625.0900002</v>
      </c>
      <c r="AM126" s="72">
        <v>2101122167.52</v>
      </c>
      <c r="AN126" s="72">
        <v>2099346891.9200001</v>
      </c>
      <c r="AO126" s="72">
        <v>0</v>
      </c>
      <c r="AP126" s="72">
        <v>2047983647.6199999</v>
      </c>
      <c r="AQ126" s="72">
        <v>0</v>
      </c>
      <c r="AR126" s="72">
        <v>2242534625.0900002</v>
      </c>
      <c r="AS126" s="72">
        <v>2101122167.52</v>
      </c>
      <c r="AT126" s="72">
        <v>2099346891.9200001</v>
      </c>
    </row>
    <row r="127" spans="1:46" ht="409.6" hidden="1" customHeight="1" x14ac:dyDescent="0.25">
      <c r="A127" s="75" t="s">
        <v>266</v>
      </c>
      <c r="B127" s="71" t="s">
        <v>267</v>
      </c>
      <c r="C127" s="71" t="s">
        <v>286</v>
      </c>
      <c r="D127" s="71" t="s">
        <v>1073</v>
      </c>
      <c r="E127" s="71" t="s">
        <v>288</v>
      </c>
      <c r="F127" s="71"/>
      <c r="G127" s="71"/>
      <c r="H127" s="71"/>
      <c r="I127" s="71"/>
      <c r="J127" s="71"/>
      <c r="K127" s="71"/>
      <c r="L127" s="71"/>
      <c r="M127" s="71"/>
      <c r="N127" s="71"/>
      <c r="O127" s="71"/>
      <c r="P127" s="71"/>
      <c r="Q127" s="71"/>
      <c r="R127" s="71"/>
      <c r="S127" s="71"/>
      <c r="T127" s="71"/>
      <c r="U127" s="71"/>
      <c r="V127" s="71"/>
      <c r="W127" s="71"/>
      <c r="X127" s="71"/>
      <c r="Y127" s="71"/>
      <c r="Z127" s="74" t="s">
        <v>92</v>
      </c>
      <c r="AA127" s="71" t="s">
        <v>68</v>
      </c>
      <c r="AB127" s="71" t="s">
        <v>80</v>
      </c>
      <c r="AC127" s="71" t="s">
        <v>302</v>
      </c>
      <c r="AD127" s="71" t="s">
        <v>165</v>
      </c>
      <c r="AE127" s="71" t="s">
        <v>303</v>
      </c>
      <c r="AF127" s="71" t="s">
        <v>277</v>
      </c>
      <c r="AG127" s="71" t="s">
        <v>74</v>
      </c>
      <c r="AH127" s="71" t="s">
        <v>74</v>
      </c>
      <c r="AI127" s="72">
        <v>0</v>
      </c>
      <c r="AJ127" s="72">
        <v>3586591857.5100002</v>
      </c>
      <c r="AK127" s="72">
        <v>0</v>
      </c>
      <c r="AL127" s="72">
        <v>3515699114.4099998</v>
      </c>
      <c r="AM127" s="72">
        <v>4185080514.4200001</v>
      </c>
      <c r="AN127" s="72">
        <v>4123290784.2399998</v>
      </c>
      <c r="AO127" s="72">
        <v>0</v>
      </c>
      <c r="AP127" s="72">
        <v>3363497716.6799998</v>
      </c>
      <c r="AQ127" s="72">
        <v>0</v>
      </c>
      <c r="AR127" s="72">
        <v>3515699114.4099998</v>
      </c>
      <c r="AS127" s="72">
        <v>4185080514.4200001</v>
      </c>
      <c r="AT127" s="72">
        <v>4123290784.2399998</v>
      </c>
    </row>
    <row r="128" spans="1:46" ht="409.6" hidden="1" customHeight="1" x14ac:dyDescent="0.25">
      <c r="A128" s="75" t="s">
        <v>266</v>
      </c>
      <c r="B128" s="71" t="s">
        <v>267</v>
      </c>
      <c r="C128" s="71"/>
      <c r="D128" s="71"/>
      <c r="E128" s="71"/>
      <c r="F128" s="71" t="s">
        <v>269</v>
      </c>
      <c r="G128" s="71" t="s">
        <v>270</v>
      </c>
      <c r="H128" s="71" t="s">
        <v>271</v>
      </c>
      <c r="I128" s="71" t="s">
        <v>272</v>
      </c>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t="s">
        <v>1069</v>
      </c>
      <c r="AH128" s="71" t="s">
        <v>74</v>
      </c>
      <c r="AI128" s="72">
        <v>0</v>
      </c>
      <c r="AJ128" s="72">
        <v>2117386210.1600001</v>
      </c>
      <c r="AK128" s="72">
        <v>0</v>
      </c>
      <c r="AL128" s="72">
        <v>2242534625.0900002</v>
      </c>
      <c r="AM128" s="72">
        <v>2101122167.52</v>
      </c>
      <c r="AN128" s="72">
        <v>2099346891.9200001</v>
      </c>
      <c r="AO128" s="72">
        <v>0</v>
      </c>
      <c r="AP128" s="72">
        <v>2047983647.6199999</v>
      </c>
      <c r="AQ128" s="72">
        <v>0</v>
      </c>
      <c r="AR128" s="72">
        <v>2242534625.0900002</v>
      </c>
      <c r="AS128" s="72">
        <v>2101122167.52</v>
      </c>
      <c r="AT128" s="72">
        <v>2099346891.9200001</v>
      </c>
    </row>
    <row r="129" spans="1:46" ht="409.6" hidden="1" customHeight="1" x14ac:dyDescent="0.25">
      <c r="A129" s="75" t="s">
        <v>266</v>
      </c>
      <c r="B129" s="71" t="s">
        <v>267</v>
      </c>
      <c r="C129" s="71" t="s">
        <v>286</v>
      </c>
      <c r="D129" s="71" t="s">
        <v>1074</v>
      </c>
      <c r="E129" s="71" t="s">
        <v>288</v>
      </c>
      <c r="F129" s="71"/>
      <c r="G129" s="71"/>
      <c r="H129" s="71"/>
      <c r="I129" s="71"/>
      <c r="J129" s="71"/>
      <c r="K129" s="71"/>
      <c r="L129" s="71"/>
      <c r="M129" s="71"/>
      <c r="N129" s="71"/>
      <c r="O129" s="71"/>
      <c r="P129" s="71"/>
      <c r="Q129" s="71"/>
      <c r="R129" s="71"/>
      <c r="S129" s="71"/>
      <c r="T129" s="71"/>
      <c r="U129" s="71"/>
      <c r="V129" s="71"/>
      <c r="W129" s="71"/>
      <c r="X129" s="71"/>
      <c r="Y129" s="71"/>
      <c r="Z129" s="71" t="s">
        <v>305</v>
      </c>
      <c r="AA129" s="71" t="s">
        <v>68</v>
      </c>
      <c r="AB129" s="71" t="s">
        <v>306</v>
      </c>
      <c r="AC129" s="74" t="s">
        <v>314</v>
      </c>
      <c r="AD129" s="71" t="s">
        <v>68</v>
      </c>
      <c r="AE129" s="71" t="s">
        <v>315</v>
      </c>
      <c r="AF129" s="71" t="s">
        <v>277</v>
      </c>
      <c r="AG129" s="71" t="s">
        <v>74</v>
      </c>
      <c r="AH129" s="71" t="s">
        <v>74</v>
      </c>
      <c r="AI129" s="72">
        <v>0</v>
      </c>
      <c r="AJ129" s="72">
        <v>3586591857.5100002</v>
      </c>
      <c r="AK129" s="72">
        <v>0</v>
      </c>
      <c r="AL129" s="72">
        <v>3515699114.4099998</v>
      </c>
      <c r="AM129" s="72">
        <v>4185080514.4200001</v>
      </c>
      <c r="AN129" s="72">
        <v>4123290784.2399998</v>
      </c>
      <c r="AO129" s="72">
        <v>0</v>
      </c>
      <c r="AP129" s="72">
        <v>3363497716.6799998</v>
      </c>
      <c r="AQ129" s="72">
        <v>0</v>
      </c>
      <c r="AR129" s="72">
        <v>3515699114.4099998</v>
      </c>
      <c r="AS129" s="72">
        <v>4185080514.4200001</v>
      </c>
      <c r="AT129" s="72">
        <v>4123290784.2399998</v>
      </c>
    </row>
    <row r="130" spans="1:46" ht="409.6" hidden="1" customHeight="1" x14ac:dyDescent="0.25">
      <c r="A130" s="75" t="s">
        <v>266</v>
      </c>
      <c r="B130" s="71" t="s">
        <v>267</v>
      </c>
      <c r="C130" s="71"/>
      <c r="D130" s="71"/>
      <c r="E130" s="71"/>
      <c r="F130" s="71" t="s">
        <v>269</v>
      </c>
      <c r="G130" s="71" t="s">
        <v>270</v>
      </c>
      <c r="H130" s="71" t="s">
        <v>271</v>
      </c>
      <c r="I130" s="71" t="s">
        <v>272</v>
      </c>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t="s">
        <v>1069</v>
      </c>
      <c r="AH130" s="71" t="s">
        <v>74</v>
      </c>
      <c r="AI130" s="72">
        <v>0</v>
      </c>
      <c r="AJ130" s="72">
        <v>2117386210.1600001</v>
      </c>
      <c r="AK130" s="72">
        <v>0</v>
      </c>
      <c r="AL130" s="72">
        <v>2242534625.0900002</v>
      </c>
      <c r="AM130" s="72">
        <v>2101122167.52</v>
      </c>
      <c r="AN130" s="72">
        <v>2099346891.9200001</v>
      </c>
      <c r="AO130" s="72">
        <v>0</v>
      </c>
      <c r="AP130" s="72">
        <v>2047983647.6199999</v>
      </c>
      <c r="AQ130" s="72">
        <v>0</v>
      </c>
      <c r="AR130" s="72">
        <v>2242534625.0900002</v>
      </c>
      <c r="AS130" s="72">
        <v>2101122167.52</v>
      </c>
      <c r="AT130" s="72">
        <v>2099346891.9200001</v>
      </c>
    </row>
    <row r="131" spans="1:46" ht="409.6" hidden="1" customHeight="1" x14ac:dyDescent="0.25">
      <c r="A131" s="75" t="s">
        <v>266</v>
      </c>
      <c r="B131" s="71" t="s">
        <v>267</v>
      </c>
      <c r="C131" s="71" t="s">
        <v>289</v>
      </c>
      <c r="D131" s="71" t="s">
        <v>68</v>
      </c>
      <c r="E131" s="71" t="s">
        <v>290</v>
      </c>
      <c r="F131" s="71"/>
      <c r="G131" s="71"/>
      <c r="H131" s="71"/>
      <c r="I131" s="71"/>
      <c r="J131" s="71"/>
      <c r="K131" s="71"/>
      <c r="L131" s="71"/>
      <c r="M131" s="71"/>
      <c r="N131" s="71"/>
      <c r="O131" s="71"/>
      <c r="P131" s="71"/>
      <c r="Q131" s="71"/>
      <c r="R131" s="71"/>
      <c r="S131" s="71"/>
      <c r="T131" s="71"/>
      <c r="U131" s="71"/>
      <c r="V131" s="71"/>
      <c r="W131" s="71"/>
      <c r="X131" s="71"/>
      <c r="Y131" s="71"/>
      <c r="Z131" s="71" t="s">
        <v>308</v>
      </c>
      <c r="AA131" s="71" t="s">
        <v>309</v>
      </c>
      <c r="AB131" s="71" t="s">
        <v>310</v>
      </c>
      <c r="AC131" s="71" t="s">
        <v>70</v>
      </c>
      <c r="AD131" s="71" t="s">
        <v>1075</v>
      </c>
      <c r="AE131" s="71" t="s">
        <v>72</v>
      </c>
      <c r="AF131" s="71" t="s">
        <v>277</v>
      </c>
      <c r="AG131" s="71" t="s">
        <v>74</v>
      </c>
      <c r="AH131" s="71" t="s">
        <v>74</v>
      </c>
      <c r="AI131" s="72">
        <v>0</v>
      </c>
      <c r="AJ131" s="72">
        <v>3586591857.5100002</v>
      </c>
      <c r="AK131" s="72">
        <v>0</v>
      </c>
      <c r="AL131" s="72">
        <v>3515699114.4099998</v>
      </c>
      <c r="AM131" s="72">
        <v>4185080514.4200001</v>
      </c>
      <c r="AN131" s="72">
        <v>4123290784.2399998</v>
      </c>
      <c r="AO131" s="72">
        <v>0</v>
      </c>
      <c r="AP131" s="72">
        <v>3363497716.6799998</v>
      </c>
      <c r="AQ131" s="72">
        <v>0</v>
      </c>
      <c r="AR131" s="72">
        <v>3515699114.4099998</v>
      </c>
      <c r="AS131" s="72">
        <v>4185080514.4200001</v>
      </c>
      <c r="AT131" s="72">
        <v>4123290784.2399998</v>
      </c>
    </row>
    <row r="132" spans="1:46" ht="409.6" hidden="1" customHeight="1" x14ac:dyDescent="0.25">
      <c r="A132" s="75" t="s">
        <v>266</v>
      </c>
      <c r="B132" s="71" t="s">
        <v>267</v>
      </c>
      <c r="C132" s="71"/>
      <c r="D132" s="71"/>
      <c r="E132" s="71"/>
      <c r="F132" s="71" t="s">
        <v>269</v>
      </c>
      <c r="G132" s="71" t="s">
        <v>270</v>
      </c>
      <c r="H132" s="71" t="s">
        <v>271</v>
      </c>
      <c r="I132" s="71" t="s">
        <v>272</v>
      </c>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t="s">
        <v>1069</v>
      </c>
      <c r="AH132" s="71" t="s">
        <v>74</v>
      </c>
      <c r="AI132" s="72">
        <v>0</v>
      </c>
      <c r="AJ132" s="72">
        <v>2117386210.1600001</v>
      </c>
      <c r="AK132" s="72">
        <v>0</v>
      </c>
      <c r="AL132" s="72">
        <v>2242534625.0900002</v>
      </c>
      <c r="AM132" s="72">
        <v>2101122167.52</v>
      </c>
      <c r="AN132" s="72">
        <v>2099346891.9200001</v>
      </c>
      <c r="AO132" s="72">
        <v>0</v>
      </c>
      <c r="AP132" s="72">
        <v>2047983647.6199999</v>
      </c>
      <c r="AQ132" s="72">
        <v>0</v>
      </c>
      <c r="AR132" s="72">
        <v>2242534625.0900002</v>
      </c>
      <c r="AS132" s="72">
        <v>2101122167.52</v>
      </c>
      <c r="AT132" s="72">
        <v>2099346891.9200001</v>
      </c>
    </row>
    <row r="133" spans="1:46" ht="409.6" hidden="1" customHeight="1" x14ac:dyDescent="0.25">
      <c r="A133" s="75" t="s">
        <v>266</v>
      </c>
      <c r="B133" s="71" t="s">
        <v>267</v>
      </c>
      <c r="C133" s="71" t="s">
        <v>293</v>
      </c>
      <c r="D133" s="71" t="s">
        <v>68</v>
      </c>
      <c r="E133" s="71" t="s">
        <v>275</v>
      </c>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t="s">
        <v>70</v>
      </c>
      <c r="AD133" s="71" t="s">
        <v>1076</v>
      </c>
      <c r="AE133" s="71" t="s">
        <v>72</v>
      </c>
      <c r="AF133" s="71" t="s">
        <v>277</v>
      </c>
      <c r="AG133" s="71" t="s">
        <v>74</v>
      </c>
      <c r="AH133" s="71" t="s">
        <v>74</v>
      </c>
      <c r="AI133" s="72">
        <v>0</v>
      </c>
      <c r="AJ133" s="72">
        <v>3586591857.5100002</v>
      </c>
      <c r="AK133" s="72">
        <v>0</v>
      </c>
      <c r="AL133" s="72">
        <v>3515699114.4099998</v>
      </c>
      <c r="AM133" s="72">
        <v>4185080514.4200001</v>
      </c>
      <c r="AN133" s="72">
        <v>4123290784.2399998</v>
      </c>
      <c r="AO133" s="72">
        <v>0</v>
      </c>
      <c r="AP133" s="72">
        <v>3363497716.6799998</v>
      </c>
      <c r="AQ133" s="72">
        <v>0</v>
      </c>
      <c r="AR133" s="72">
        <v>3515699114.4099998</v>
      </c>
      <c r="AS133" s="72">
        <v>4185080514.4200001</v>
      </c>
      <c r="AT133" s="72">
        <v>4123290784.2399998</v>
      </c>
    </row>
    <row r="134" spans="1:46" ht="409.6" hidden="1" customHeight="1" x14ac:dyDescent="0.25">
      <c r="A134" s="75" t="s">
        <v>266</v>
      </c>
      <c r="B134" s="71" t="s">
        <v>267</v>
      </c>
      <c r="C134" s="71"/>
      <c r="D134" s="71"/>
      <c r="E134" s="71"/>
      <c r="F134" s="71" t="s">
        <v>269</v>
      </c>
      <c r="G134" s="71" t="s">
        <v>270</v>
      </c>
      <c r="H134" s="71" t="s">
        <v>271</v>
      </c>
      <c r="I134" s="71" t="s">
        <v>272</v>
      </c>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t="s">
        <v>1069</v>
      </c>
      <c r="AH134" s="71" t="s">
        <v>74</v>
      </c>
      <c r="AI134" s="72">
        <v>0</v>
      </c>
      <c r="AJ134" s="72">
        <v>2117386210.1600001</v>
      </c>
      <c r="AK134" s="72">
        <v>0</v>
      </c>
      <c r="AL134" s="72">
        <v>2242534625.0900002</v>
      </c>
      <c r="AM134" s="72">
        <v>2101122167.52</v>
      </c>
      <c r="AN134" s="72">
        <v>2099346891.9200001</v>
      </c>
      <c r="AO134" s="72">
        <v>0</v>
      </c>
      <c r="AP134" s="72">
        <v>2047983647.6199999</v>
      </c>
      <c r="AQ134" s="72">
        <v>0</v>
      </c>
      <c r="AR134" s="72">
        <v>2242534625.0900002</v>
      </c>
      <c r="AS134" s="72">
        <v>2101122167.52</v>
      </c>
      <c r="AT134" s="72">
        <v>2099346891.9200001</v>
      </c>
    </row>
    <row r="135" spans="1:46" ht="409.6" hidden="1" customHeight="1" x14ac:dyDescent="0.25">
      <c r="A135" s="75" t="s">
        <v>266</v>
      </c>
      <c r="B135" s="71" t="s">
        <v>267</v>
      </c>
      <c r="C135" s="71" t="s">
        <v>293</v>
      </c>
      <c r="D135" s="71" t="s">
        <v>1077</v>
      </c>
      <c r="E135" s="71" t="s">
        <v>275</v>
      </c>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t="s">
        <v>70</v>
      </c>
      <c r="AD135" s="71" t="s">
        <v>1078</v>
      </c>
      <c r="AE135" s="71" t="s">
        <v>72</v>
      </c>
      <c r="AF135" s="71" t="s">
        <v>277</v>
      </c>
      <c r="AG135" s="71" t="s">
        <v>74</v>
      </c>
      <c r="AH135" s="71" t="s">
        <v>74</v>
      </c>
      <c r="AI135" s="72">
        <v>0</v>
      </c>
      <c r="AJ135" s="72">
        <v>3586591857.5100002</v>
      </c>
      <c r="AK135" s="72">
        <v>0</v>
      </c>
      <c r="AL135" s="72">
        <v>3515699114.4099998</v>
      </c>
      <c r="AM135" s="72">
        <v>4185080514.4200001</v>
      </c>
      <c r="AN135" s="72">
        <v>4123290784.2399998</v>
      </c>
      <c r="AO135" s="72">
        <v>0</v>
      </c>
      <c r="AP135" s="72">
        <v>3363497716.6799998</v>
      </c>
      <c r="AQ135" s="72">
        <v>0</v>
      </c>
      <c r="AR135" s="72">
        <v>3515699114.4099998</v>
      </c>
      <c r="AS135" s="72">
        <v>4185080514.4200001</v>
      </c>
      <c r="AT135" s="72">
        <v>4123290784.2399998</v>
      </c>
    </row>
    <row r="136" spans="1:46" ht="409.6" hidden="1" customHeight="1" x14ac:dyDescent="0.25">
      <c r="A136" s="75" t="s">
        <v>266</v>
      </c>
      <c r="B136" s="71" t="s">
        <v>267</v>
      </c>
      <c r="C136" s="71"/>
      <c r="D136" s="71"/>
      <c r="E136" s="71"/>
      <c r="F136" s="71" t="s">
        <v>269</v>
      </c>
      <c r="G136" s="71" t="s">
        <v>270</v>
      </c>
      <c r="H136" s="71" t="s">
        <v>271</v>
      </c>
      <c r="I136" s="71" t="s">
        <v>272</v>
      </c>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t="s">
        <v>1069</v>
      </c>
      <c r="AH136" s="71" t="s">
        <v>74</v>
      </c>
      <c r="AI136" s="72">
        <v>0</v>
      </c>
      <c r="AJ136" s="72">
        <v>2117386210.1600001</v>
      </c>
      <c r="AK136" s="72">
        <v>0</v>
      </c>
      <c r="AL136" s="72">
        <v>2242534625.0900002</v>
      </c>
      <c r="AM136" s="72">
        <v>2101122167.52</v>
      </c>
      <c r="AN136" s="72">
        <v>2099346891.9200001</v>
      </c>
      <c r="AO136" s="72">
        <v>0</v>
      </c>
      <c r="AP136" s="72">
        <v>2047983647.6199999</v>
      </c>
      <c r="AQ136" s="72">
        <v>0</v>
      </c>
      <c r="AR136" s="72">
        <v>2242534625.0900002</v>
      </c>
      <c r="AS136" s="72">
        <v>2101122167.52</v>
      </c>
      <c r="AT136" s="72">
        <v>2099346891.9200001</v>
      </c>
    </row>
    <row r="137" spans="1:46" ht="409.6" hidden="1" customHeight="1" x14ac:dyDescent="0.25">
      <c r="A137" s="75" t="s">
        <v>266</v>
      </c>
      <c r="B137" s="71" t="s">
        <v>267</v>
      </c>
      <c r="C137" s="71" t="s">
        <v>64</v>
      </c>
      <c r="D137" s="71" t="s">
        <v>298</v>
      </c>
      <c r="E137" s="71" t="s">
        <v>66</v>
      </c>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t="s">
        <v>70</v>
      </c>
      <c r="AD137" s="71" t="s">
        <v>1079</v>
      </c>
      <c r="AE137" s="71" t="s">
        <v>72</v>
      </c>
      <c r="AF137" s="71" t="s">
        <v>277</v>
      </c>
      <c r="AG137" s="71" t="s">
        <v>74</v>
      </c>
      <c r="AH137" s="71" t="s">
        <v>74</v>
      </c>
      <c r="AI137" s="72">
        <v>0</v>
      </c>
      <c r="AJ137" s="72">
        <v>3586591857.5100002</v>
      </c>
      <c r="AK137" s="72">
        <v>0</v>
      </c>
      <c r="AL137" s="72">
        <v>3515699114.4099998</v>
      </c>
      <c r="AM137" s="72">
        <v>4185080514.4200001</v>
      </c>
      <c r="AN137" s="72">
        <v>4123290784.2399998</v>
      </c>
      <c r="AO137" s="72">
        <v>0</v>
      </c>
      <c r="AP137" s="72">
        <v>3363497716.6799998</v>
      </c>
      <c r="AQ137" s="72">
        <v>0</v>
      </c>
      <c r="AR137" s="72">
        <v>3515699114.4099998</v>
      </c>
      <c r="AS137" s="72">
        <v>4185080514.4200001</v>
      </c>
      <c r="AT137" s="72">
        <v>4123290784.2399998</v>
      </c>
    </row>
    <row r="138" spans="1:46" ht="409.6" hidden="1" customHeight="1" x14ac:dyDescent="0.25">
      <c r="A138" s="75" t="s">
        <v>266</v>
      </c>
      <c r="B138" s="71" t="s">
        <v>267</v>
      </c>
      <c r="C138" s="71"/>
      <c r="D138" s="71"/>
      <c r="E138" s="71"/>
      <c r="F138" s="71" t="s">
        <v>269</v>
      </c>
      <c r="G138" s="71" t="s">
        <v>270</v>
      </c>
      <c r="H138" s="71" t="s">
        <v>271</v>
      </c>
      <c r="I138" s="71" t="s">
        <v>272</v>
      </c>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t="s">
        <v>1069</v>
      </c>
      <c r="AH138" s="71" t="s">
        <v>74</v>
      </c>
      <c r="AI138" s="72">
        <v>0</v>
      </c>
      <c r="AJ138" s="72">
        <v>2117386210.1600001</v>
      </c>
      <c r="AK138" s="72">
        <v>0</v>
      </c>
      <c r="AL138" s="72">
        <v>2242534625.0900002</v>
      </c>
      <c r="AM138" s="72">
        <v>2101122167.52</v>
      </c>
      <c r="AN138" s="72">
        <v>2099346891.9200001</v>
      </c>
      <c r="AO138" s="72">
        <v>0</v>
      </c>
      <c r="AP138" s="72">
        <v>2047983647.6199999</v>
      </c>
      <c r="AQ138" s="72">
        <v>0</v>
      </c>
      <c r="AR138" s="72">
        <v>2242534625.0900002</v>
      </c>
      <c r="AS138" s="72">
        <v>2101122167.52</v>
      </c>
      <c r="AT138" s="72">
        <v>2099346891.9200001</v>
      </c>
    </row>
    <row r="139" spans="1:46" ht="409.6" hidden="1" customHeight="1" x14ac:dyDescent="0.25">
      <c r="A139" s="75" t="s">
        <v>266</v>
      </c>
      <c r="B139" s="71" t="s">
        <v>267</v>
      </c>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t="s">
        <v>316</v>
      </c>
      <c r="AD139" s="71" t="s">
        <v>68</v>
      </c>
      <c r="AE139" s="71" t="s">
        <v>317</v>
      </c>
      <c r="AF139" s="71" t="s">
        <v>277</v>
      </c>
      <c r="AG139" s="71" t="s">
        <v>74</v>
      </c>
      <c r="AH139" s="71" t="s">
        <v>74</v>
      </c>
      <c r="AI139" s="72">
        <v>0</v>
      </c>
      <c r="AJ139" s="72">
        <v>3586591857.5100002</v>
      </c>
      <c r="AK139" s="72">
        <v>0</v>
      </c>
      <c r="AL139" s="72">
        <v>3515699114.4099998</v>
      </c>
      <c r="AM139" s="72">
        <v>4185080514.4200001</v>
      </c>
      <c r="AN139" s="72">
        <v>4123290784.2399998</v>
      </c>
      <c r="AO139" s="72">
        <v>0</v>
      </c>
      <c r="AP139" s="72">
        <v>3363497716.6799998</v>
      </c>
      <c r="AQ139" s="72">
        <v>0</v>
      </c>
      <c r="AR139" s="72">
        <v>3515699114.4099998</v>
      </c>
      <c r="AS139" s="72">
        <v>4185080514.4200001</v>
      </c>
      <c r="AT139" s="72">
        <v>4123290784.2399998</v>
      </c>
    </row>
    <row r="140" spans="1:46" ht="409.6" hidden="1" customHeight="1" x14ac:dyDescent="0.25">
      <c r="A140" s="75" t="s">
        <v>266</v>
      </c>
      <c r="B140" s="71" t="s">
        <v>267</v>
      </c>
      <c r="C140" s="71"/>
      <c r="D140" s="71"/>
      <c r="E140" s="71"/>
      <c r="F140" s="71" t="s">
        <v>269</v>
      </c>
      <c r="G140" s="71" t="s">
        <v>270</v>
      </c>
      <c r="H140" s="71" t="s">
        <v>271</v>
      </c>
      <c r="I140" s="71" t="s">
        <v>272</v>
      </c>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t="s">
        <v>1069</v>
      </c>
      <c r="AH140" s="71" t="s">
        <v>74</v>
      </c>
      <c r="AI140" s="72">
        <v>0</v>
      </c>
      <c r="AJ140" s="72">
        <v>2117386210.1600001</v>
      </c>
      <c r="AK140" s="72">
        <v>0</v>
      </c>
      <c r="AL140" s="72">
        <v>2242534625.0900002</v>
      </c>
      <c r="AM140" s="72">
        <v>2101122167.52</v>
      </c>
      <c r="AN140" s="72">
        <v>2099346891.9200001</v>
      </c>
      <c r="AO140" s="72">
        <v>0</v>
      </c>
      <c r="AP140" s="72">
        <v>2047983647.6199999</v>
      </c>
      <c r="AQ140" s="72">
        <v>0</v>
      </c>
      <c r="AR140" s="72">
        <v>2242534625.0900002</v>
      </c>
      <c r="AS140" s="72">
        <v>2101122167.52</v>
      </c>
      <c r="AT140" s="72">
        <v>2099346891.9200001</v>
      </c>
    </row>
    <row r="141" spans="1:46" ht="409.6" hidden="1" customHeight="1" x14ac:dyDescent="0.25">
      <c r="A141" s="75" t="s">
        <v>266</v>
      </c>
      <c r="B141" s="71" t="s">
        <v>267</v>
      </c>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t="s">
        <v>123</v>
      </c>
      <c r="AD141" s="71" t="s">
        <v>119</v>
      </c>
      <c r="AE141" s="71" t="s">
        <v>124</v>
      </c>
      <c r="AF141" s="71" t="s">
        <v>277</v>
      </c>
      <c r="AG141" s="71" t="s">
        <v>74</v>
      </c>
      <c r="AH141" s="71" t="s">
        <v>74</v>
      </c>
      <c r="AI141" s="72">
        <v>0</v>
      </c>
      <c r="AJ141" s="72">
        <v>3586591857.5100002</v>
      </c>
      <c r="AK141" s="72">
        <v>0</v>
      </c>
      <c r="AL141" s="72">
        <v>3515699114.4099998</v>
      </c>
      <c r="AM141" s="72">
        <v>4185080514.4200001</v>
      </c>
      <c r="AN141" s="72">
        <v>4123290784.2399998</v>
      </c>
      <c r="AO141" s="72">
        <v>0</v>
      </c>
      <c r="AP141" s="72">
        <v>3363497716.6799998</v>
      </c>
      <c r="AQ141" s="72">
        <v>0</v>
      </c>
      <c r="AR141" s="72">
        <v>3515699114.4099998</v>
      </c>
      <c r="AS141" s="72">
        <v>4185080514.4200001</v>
      </c>
      <c r="AT141" s="72">
        <v>4123290784.2399998</v>
      </c>
    </row>
    <row r="142" spans="1:46" ht="409.6" hidden="1" customHeight="1" x14ac:dyDescent="0.25">
      <c r="A142" s="75" t="s">
        <v>266</v>
      </c>
      <c r="B142" s="71" t="s">
        <v>267</v>
      </c>
      <c r="C142" s="71"/>
      <c r="D142" s="71"/>
      <c r="E142" s="71"/>
      <c r="F142" s="71" t="s">
        <v>269</v>
      </c>
      <c r="G142" s="71" t="s">
        <v>270</v>
      </c>
      <c r="H142" s="71" t="s">
        <v>271</v>
      </c>
      <c r="I142" s="71" t="s">
        <v>272</v>
      </c>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t="s">
        <v>1069</v>
      </c>
      <c r="AH142" s="71" t="s">
        <v>74</v>
      </c>
      <c r="AI142" s="72">
        <v>0</v>
      </c>
      <c r="AJ142" s="72">
        <v>2117386210.1600001</v>
      </c>
      <c r="AK142" s="72">
        <v>0</v>
      </c>
      <c r="AL142" s="72">
        <v>2242534625.0900002</v>
      </c>
      <c r="AM142" s="72">
        <v>2101122167.52</v>
      </c>
      <c r="AN142" s="72">
        <v>2099346891.9200001</v>
      </c>
      <c r="AO142" s="72">
        <v>0</v>
      </c>
      <c r="AP142" s="72">
        <v>2047983647.6199999</v>
      </c>
      <c r="AQ142" s="72">
        <v>0</v>
      </c>
      <c r="AR142" s="72">
        <v>2242534625.0900002</v>
      </c>
      <c r="AS142" s="72">
        <v>2101122167.52</v>
      </c>
      <c r="AT142" s="72">
        <v>2099346891.9200001</v>
      </c>
    </row>
    <row r="143" spans="1:46" ht="409.6" hidden="1" customHeight="1" x14ac:dyDescent="0.25">
      <c r="A143" s="75" t="s">
        <v>266</v>
      </c>
      <c r="B143" s="71" t="s">
        <v>267</v>
      </c>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4" t="s">
        <v>127</v>
      </c>
      <c r="AD143" s="71" t="s">
        <v>68</v>
      </c>
      <c r="AE143" s="71" t="s">
        <v>311</v>
      </c>
      <c r="AF143" s="71" t="s">
        <v>277</v>
      </c>
      <c r="AG143" s="71" t="s">
        <v>74</v>
      </c>
      <c r="AH143" s="71" t="s">
        <v>74</v>
      </c>
      <c r="AI143" s="72">
        <v>0</v>
      </c>
      <c r="AJ143" s="72">
        <v>3586591857.5100002</v>
      </c>
      <c r="AK143" s="72">
        <v>0</v>
      </c>
      <c r="AL143" s="72">
        <v>3515699114.4099998</v>
      </c>
      <c r="AM143" s="72">
        <v>4185080514.4200001</v>
      </c>
      <c r="AN143" s="72">
        <v>4123290784.2399998</v>
      </c>
      <c r="AO143" s="72">
        <v>0</v>
      </c>
      <c r="AP143" s="72">
        <v>3363497716.6799998</v>
      </c>
      <c r="AQ143" s="72">
        <v>0</v>
      </c>
      <c r="AR143" s="72">
        <v>3515699114.4099998</v>
      </c>
      <c r="AS143" s="72">
        <v>4185080514.4200001</v>
      </c>
      <c r="AT143" s="72">
        <v>4123290784.2399998</v>
      </c>
    </row>
    <row r="144" spans="1:46" ht="409.6" hidden="1" customHeight="1" x14ac:dyDescent="0.25">
      <c r="A144" s="75" t="s">
        <v>266</v>
      </c>
      <c r="B144" s="71" t="s">
        <v>267</v>
      </c>
      <c r="C144" s="71"/>
      <c r="D144" s="71"/>
      <c r="E144" s="71"/>
      <c r="F144" s="71" t="s">
        <v>269</v>
      </c>
      <c r="G144" s="71" t="s">
        <v>270</v>
      </c>
      <c r="H144" s="71" t="s">
        <v>271</v>
      </c>
      <c r="I144" s="71" t="s">
        <v>272</v>
      </c>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t="s">
        <v>1069</v>
      </c>
      <c r="AH144" s="71" t="s">
        <v>74</v>
      </c>
      <c r="AI144" s="72">
        <v>0</v>
      </c>
      <c r="AJ144" s="72">
        <v>2117386210.1600001</v>
      </c>
      <c r="AK144" s="72">
        <v>0</v>
      </c>
      <c r="AL144" s="72">
        <v>2242534625.0900002</v>
      </c>
      <c r="AM144" s="72">
        <v>2101122167.52</v>
      </c>
      <c r="AN144" s="72">
        <v>2099346891.9200001</v>
      </c>
      <c r="AO144" s="72">
        <v>0</v>
      </c>
      <c r="AP144" s="72">
        <v>2047983647.6199999</v>
      </c>
      <c r="AQ144" s="72">
        <v>0</v>
      </c>
      <c r="AR144" s="72">
        <v>2242534625.0900002</v>
      </c>
      <c r="AS144" s="72">
        <v>2101122167.52</v>
      </c>
      <c r="AT144" s="72">
        <v>2099346891.9200001</v>
      </c>
    </row>
    <row r="145" spans="1:46" ht="409.6" hidden="1" customHeight="1" x14ac:dyDescent="0.25">
      <c r="A145" s="75" t="s">
        <v>266</v>
      </c>
      <c r="B145" s="71" t="s">
        <v>267</v>
      </c>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4" t="s">
        <v>129</v>
      </c>
      <c r="AD145" s="71" t="s">
        <v>68</v>
      </c>
      <c r="AE145" s="71" t="s">
        <v>130</v>
      </c>
      <c r="AF145" s="71" t="s">
        <v>277</v>
      </c>
      <c r="AG145" s="71" t="s">
        <v>74</v>
      </c>
      <c r="AH145" s="71" t="s">
        <v>74</v>
      </c>
      <c r="AI145" s="72">
        <v>0</v>
      </c>
      <c r="AJ145" s="72">
        <v>3586591857.5100002</v>
      </c>
      <c r="AK145" s="72">
        <v>0</v>
      </c>
      <c r="AL145" s="72">
        <v>3515699114.4099998</v>
      </c>
      <c r="AM145" s="72">
        <v>4185080514.4200001</v>
      </c>
      <c r="AN145" s="72">
        <v>4123290784.2399998</v>
      </c>
      <c r="AO145" s="72">
        <v>0</v>
      </c>
      <c r="AP145" s="72">
        <v>3363497716.6799998</v>
      </c>
      <c r="AQ145" s="72">
        <v>0</v>
      </c>
      <c r="AR145" s="72">
        <v>3515699114.4099998</v>
      </c>
      <c r="AS145" s="72">
        <v>4185080514.4200001</v>
      </c>
      <c r="AT145" s="72">
        <v>4123290784.2399998</v>
      </c>
    </row>
    <row r="146" spans="1:46" ht="409.6" hidden="1" customHeight="1" x14ac:dyDescent="0.25">
      <c r="A146" s="75" t="s">
        <v>266</v>
      </c>
      <c r="B146" s="71" t="s">
        <v>267</v>
      </c>
      <c r="C146" s="71"/>
      <c r="D146" s="71"/>
      <c r="E146" s="71"/>
      <c r="F146" s="71" t="s">
        <v>269</v>
      </c>
      <c r="G146" s="71" t="s">
        <v>270</v>
      </c>
      <c r="H146" s="71" t="s">
        <v>271</v>
      </c>
      <c r="I146" s="71" t="s">
        <v>272</v>
      </c>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t="s">
        <v>1069</v>
      </c>
      <c r="AH146" s="71" t="s">
        <v>74</v>
      </c>
      <c r="AI146" s="72">
        <v>0</v>
      </c>
      <c r="AJ146" s="72">
        <v>2117386210.1600001</v>
      </c>
      <c r="AK146" s="72">
        <v>0</v>
      </c>
      <c r="AL146" s="72">
        <v>2242534625.0900002</v>
      </c>
      <c r="AM146" s="72">
        <v>2101122167.52</v>
      </c>
      <c r="AN146" s="72">
        <v>2099346891.9200001</v>
      </c>
      <c r="AO146" s="72">
        <v>0</v>
      </c>
      <c r="AP146" s="72">
        <v>2047983647.6199999</v>
      </c>
      <c r="AQ146" s="72">
        <v>0</v>
      </c>
      <c r="AR146" s="72">
        <v>2242534625.0900002</v>
      </c>
      <c r="AS146" s="72">
        <v>2101122167.52</v>
      </c>
      <c r="AT146" s="72">
        <v>2099346891.9200001</v>
      </c>
    </row>
    <row r="147" spans="1:46" ht="409.6" hidden="1" customHeight="1" x14ac:dyDescent="0.25">
      <c r="A147" s="75" t="s">
        <v>266</v>
      </c>
      <c r="B147" s="71" t="s">
        <v>267</v>
      </c>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t="s">
        <v>318</v>
      </c>
      <c r="AD147" s="71" t="s">
        <v>68</v>
      </c>
      <c r="AE147" s="71" t="s">
        <v>319</v>
      </c>
      <c r="AF147" s="71" t="s">
        <v>277</v>
      </c>
      <c r="AG147" s="71" t="s">
        <v>74</v>
      </c>
      <c r="AH147" s="71" t="s">
        <v>74</v>
      </c>
      <c r="AI147" s="72">
        <v>0</v>
      </c>
      <c r="AJ147" s="72">
        <v>3586591857.5100002</v>
      </c>
      <c r="AK147" s="72">
        <v>0</v>
      </c>
      <c r="AL147" s="72">
        <v>3515699114.4099998</v>
      </c>
      <c r="AM147" s="72">
        <v>4185080514.4200001</v>
      </c>
      <c r="AN147" s="72">
        <v>4123290784.2399998</v>
      </c>
      <c r="AO147" s="72">
        <v>0</v>
      </c>
      <c r="AP147" s="72">
        <v>3363497716.6799998</v>
      </c>
      <c r="AQ147" s="72">
        <v>0</v>
      </c>
      <c r="AR147" s="72">
        <v>3515699114.4099998</v>
      </c>
      <c r="AS147" s="72">
        <v>4185080514.4200001</v>
      </c>
      <c r="AT147" s="72">
        <v>4123290784.2399998</v>
      </c>
    </row>
    <row r="148" spans="1:46" ht="409.6" hidden="1" customHeight="1" x14ac:dyDescent="0.25">
      <c r="A148" s="75" t="s">
        <v>266</v>
      </c>
      <c r="B148" s="71" t="s">
        <v>267</v>
      </c>
      <c r="C148" s="71"/>
      <c r="D148" s="71"/>
      <c r="E148" s="71"/>
      <c r="F148" s="71" t="s">
        <v>269</v>
      </c>
      <c r="G148" s="71" t="s">
        <v>270</v>
      </c>
      <c r="H148" s="71" t="s">
        <v>271</v>
      </c>
      <c r="I148" s="71" t="s">
        <v>272</v>
      </c>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t="s">
        <v>1069</v>
      </c>
      <c r="AH148" s="71" t="s">
        <v>74</v>
      </c>
      <c r="AI148" s="72">
        <v>0</v>
      </c>
      <c r="AJ148" s="72">
        <v>2117386210.1600001</v>
      </c>
      <c r="AK148" s="72">
        <v>0</v>
      </c>
      <c r="AL148" s="72">
        <v>2242534625.0900002</v>
      </c>
      <c r="AM148" s="72">
        <v>2101122167.52</v>
      </c>
      <c r="AN148" s="72">
        <v>2099346891.9200001</v>
      </c>
      <c r="AO148" s="72">
        <v>0</v>
      </c>
      <c r="AP148" s="72">
        <v>2047983647.6199999</v>
      </c>
      <c r="AQ148" s="72">
        <v>0</v>
      </c>
      <c r="AR148" s="72">
        <v>2242534625.0900002</v>
      </c>
      <c r="AS148" s="72">
        <v>2101122167.52</v>
      </c>
      <c r="AT148" s="72">
        <v>2099346891.9200001</v>
      </c>
    </row>
    <row r="149" spans="1:46" ht="409.6" hidden="1" customHeight="1" x14ac:dyDescent="0.25">
      <c r="A149" s="75" t="s">
        <v>266</v>
      </c>
      <c r="B149" s="71" t="s">
        <v>267</v>
      </c>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t="s">
        <v>320</v>
      </c>
      <c r="AD149" s="71" t="s">
        <v>68</v>
      </c>
      <c r="AE149" s="71" t="s">
        <v>321</v>
      </c>
      <c r="AF149" s="71" t="s">
        <v>277</v>
      </c>
      <c r="AG149" s="71" t="s">
        <v>74</v>
      </c>
      <c r="AH149" s="71" t="s">
        <v>74</v>
      </c>
      <c r="AI149" s="72">
        <v>0</v>
      </c>
      <c r="AJ149" s="72">
        <v>3586591857.5100002</v>
      </c>
      <c r="AK149" s="72">
        <v>0</v>
      </c>
      <c r="AL149" s="72">
        <v>3515699114.4099998</v>
      </c>
      <c r="AM149" s="72">
        <v>4185080514.4200001</v>
      </c>
      <c r="AN149" s="72">
        <v>4123290784.2399998</v>
      </c>
      <c r="AO149" s="72">
        <v>0</v>
      </c>
      <c r="AP149" s="72">
        <v>3363497716.6799998</v>
      </c>
      <c r="AQ149" s="72">
        <v>0</v>
      </c>
      <c r="AR149" s="72">
        <v>3515699114.4099998</v>
      </c>
      <c r="AS149" s="72">
        <v>4185080514.4200001</v>
      </c>
      <c r="AT149" s="72">
        <v>4123290784.2399998</v>
      </c>
    </row>
    <row r="150" spans="1:46" ht="409.6" hidden="1" customHeight="1" x14ac:dyDescent="0.25">
      <c r="A150" s="75" t="s">
        <v>266</v>
      </c>
      <c r="B150" s="71" t="s">
        <v>267</v>
      </c>
      <c r="C150" s="71"/>
      <c r="D150" s="71"/>
      <c r="E150" s="71"/>
      <c r="F150" s="71" t="s">
        <v>269</v>
      </c>
      <c r="G150" s="71" t="s">
        <v>270</v>
      </c>
      <c r="H150" s="71" t="s">
        <v>271</v>
      </c>
      <c r="I150" s="71" t="s">
        <v>272</v>
      </c>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t="s">
        <v>1069</v>
      </c>
      <c r="AH150" s="71" t="s">
        <v>74</v>
      </c>
      <c r="AI150" s="72">
        <v>0</v>
      </c>
      <c r="AJ150" s="72">
        <v>2117386210.1600001</v>
      </c>
      <c r="AK150" s="72">
        <v>0</v>
      </c>
      <c r="AL150" s="72">
        <v>2242534625.0900002</v>
      </c>
      <c r="AM150" s="72">
        <v>2101122167.52</v>
      </c>
      <c r="AN150" s="72">
        <v>2099346891.9200001</v>
      </c>
      <c r="AO150" s="72">
        <v>0</v>
      </c>
      <c r="AP150" s="72">
        <v>2047983647.6199999</v>
      </c>
      <c r="AQ150" s="72">
        <v>0</v>
      </c>
      <c r="AR150" s="72">
        <v>2242534625.0900002</v>
      </c>
      <c r="AS150" s="72">
        <v>2101122167.52</v>
      </c>
      <c r="AT150" s="72">
        <v>2099346891.9200001</v>
      </c>
    </row>
    <row r="151" spans="1:46" ht="409.6" hidden="1" customHeight="1" x14ac:dyDescent="0.25">
      <c r="A151" s="75" t="s">
        <v>266</v>
      </c>
      <c r="B151" s="71" t="s">
        <v>267</v>
      </c>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t="s">
        <v>322</v>
      </c>
      <c r="AD151" s="71" t="s">
        <v>1080</v>
      </c>
      <c r="AE151" s="71" t="s">
        <v>324</v>
      </c>
      <c r="AF151" s="71" t="s">
        <v>277</v>
      </c>
      <c r="AG151" s="71" t="s">
        <v>74</v>
      </c>
      <c r="AH151" s="71" t="s">
        <v>74</v>
      </c>
      <c r="AI151" s="72">
        <v>0</v>
      </c>
      <c r="AJ151" s="72">
        <v>3586591857.5100002</v>
      </c>
      <c r="AK151" s="72">
        <v>0</v>
      </c>
      <c r="AL151" s="72">
        <v>3515699114.4099998</v>
      </c>
      <c r="AM151" s="72">
        <v>4185080514.4200001</v>
      </c>
      <c r="AN151" s="72">
        <v>4123290784.2399998</v>
      </c>
      <c r="AO151" s="72">
        <v>0</v>
      </c>
      <c r="AP151" s="72">
        <v>3363497716.6799998</v>
      </c>
      <c r="AQ151" s="72">
        <v>0</v>
      </c>
      <c r="AR151" s="72">
        <v>3515699114.4099998</v>
      </c>
      <c r="AS151" s="72">
        <v>4185080514.4200001</v>
      </c>
      <c r="AT151" s="72">
        <v>4123290784.2399998</v>
      </c>
    </row>
    <row r="152" spans="1:46" ht="409.6" hidden="1" customHeight="1" x14ac:dyDescent="0.25">
      <c r="A152" s="75" t="s">
        <v>266</v>
      </c>
      <c r="B152" s="71" t="s">
        <v>267</v>
      </c>
      <c r="C152" s="71"/>
      <c r="D152" s="71"/>
      <c r="E152" s="71"/>
      <c r="F152" s="71" t="s">
        <v>269</v>
      </c>
      <c r="G152" s="71" t="s">
        <v>270</v>
      </c>
      <c r="H152" s="71" t="s">
        <v>271</v>
      </c>
      <c r="I152" s="71" t="s">
        <v>272</v>
      </c>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t="s">
        <v>1069</v>
      </c>
      <c r="AH152" s="71" t="s">
        <v>74</v>
      </c>
      <c r="AI152" s="72">
        <v>0</v>
      </c>
      <c r="AJ152" s="72">
        <v>2117386210.1600001</v>
      </c>
      <c r="AK152" s="72">
        <v>0</v>
      </c>
      <c r="AL152" s="72">
        <v>2242534625.0900002</v>
      </c>
      <c r="AM152" s="72">
        <v>2101122167.52</v>
      </c>
      <c r="AN152" s="72">
        <v>2099346891.9200001</v>
      </c>
      <c r="AO152" s="72">
        <v>0</v>
      </c>
      <c r="AP152" s="72">
        <v>2047983647.6199999</v>
      </c>
      <c r="AQ152" s="72">
        <v>0</v>
      </c>
      <c r="AR152" s="72">
        <v>2242534625.0900002</v>
      </c>
      <c r="AS152" s="72">
        <v>2101122167.52</v>
      </c>
      <c r="AT152" s="72">
        <v>2099346891.9200001</v>
      </c>
    </row>
    <row r="153" spans="1:46" ht="409.6" hidden="1" customHeight="1" x14ac:dyDescent="0.25">
      <c r="A153" s="75" t="s">
        <v>266</v>
      </c>
      <c r="B153" s="71" t="s">
        <v>267</v>
      </c>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t="s">
        <v>322</v>
      </c>
      <c r="AD153" s="71" t="s">
        <v>1081</v>
      </c>
      <c r="AE153" s="71" t="s">
        <v>324</v>
      </c>
      <c r="AF153" s="71" t="s">
        <v>277</v>
      </c>
      <c r="AG153" s="71" t="s">
        <v>74</v>
      </c>
      <c r="AH153" s="71" t="s">
        <v>74</v>
      </c>
      <c r="AI153" s="72">
        <v>0</v>
      </c>
      <c r="AJ153" s="72">
        <v>3586591857.5100002</v>
      </c>
      <c r="AK153" s="72">
        <v>0</v>
      </c>
      <c r="AL153" s="72">
        <v>3515699114.4099998</v>
      </c>
      <c r="AM153" s="72">
        <v>4185080514.4200001</v>
      </c>
      <c r="AN153" s="72">
        <v>4123290784.2399998</v>
      </c>
      <c r="AO153" s="72">
        <v>0</v>
      </c>
      <c r="AP153" s="72">
        <v>3363497716.6799998</v>
      </c>
      <c r="AQ153" s="72">
        <v>0</v>
      </c>
      <c r="AR153" s="72">
        <v>3515699114.4099998</v>
      </c>
      <c r="AS153" s="72">
        <v>4185080514.4200001</v>
      </c>
      <c r="AT153" s="72">
        <v>4123290784.2399998</v>
      </c>
    </row>
    <row r="154" spans="1:46" ht="409.6" hidden="1" customHeight="1" x14ac:dyDescent="0.25">
      <c r="A154" s="75" t="s">
        <v>266</v>
      </c>
      <c r="B154" s="71" t="s">
        <v>267</v>
      </c>
      <c r="C154" s="71"/>
      <c r="D154" s="71"/>
      <c r="E154" s="71"/>
      <c r="F154" s="71" t="s">
        <v>269</v>
      </c>
      <c r="G154" s="71" t="s">
        <v>270</v>
      </c>
      <c r="H154" s="71" t="s">
        <v>271</v>
      </c>
      <c r="I154" s="71" t="s">
        <v>272</v>
      </c>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t="s">
        <v>1069</v>
      </c>
      <c r="AH154" s="71" t="s">
        <v>74</v>
      </c>
      <c r="AI154" s="72">
        <v>0</v>
      </c>
      <c r="AJ154" s="72">
        <v>2117386210.1600001</v>
      </c>
      <c r="AK154" s="72">
        <v>0</v>
      </c>
      <c r="AL154" s="72">
        <v>2242534625.0900002</v>
      </c>
      <c r="AM154" s="72">
        <v>2101122167.52</v>
      </c>
      <c r="AN154" s="72">
        <v>2099346891.9200001</v>
      </c>
      <c r="AO154" s="72">
        <v>0</v>
      </c>
      <c r="AP154" s="72">
        <v>2047983647.6199999</v>
      </c>
      <c r="AQ154" s="72">
        <v>0</v>
      </c>
      <c r="AR154" s="72">
        <v>2242534625.0900002</v>
      </c>
      <c r="AS154" s="72">
        <v>2101122167.52</v>
      </c>
      <c r="AT154" s="72">
        <v>2099346891.9200001</v>
      </c>
    </row>
    <row r="155" spans="1:46" ht="409.6" hidden="1" customHeight="1" x14ac:dyDescent="0.25">
      <c r="A155" s="75" t="s">
        <v>266</v>
      </c>
      <c r="B155" s="71" t="s">
        <v>267</v>
      </c>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t="s">
        <v>322</v>
      </c>
      <c r="AD155" s="71" t="s">
        <v>1082</v>
      </c>
      <c r="AE155" s="71" t="s">
        <v>324</v>
      </c>
      <c r="AF155" s="71" t="s">
        <v>277</v>
      </c>
      <c r="AG155" s="71" t="s">
        <v>74</v>
      </c>
      <c r="AH155" s="71" t="s">
        <v>74</v>
      </c>
      <c r="AI155" s="72">
        <v>0</v>
      </c>
      <c r="AJ155" s="72">
        <v>3586591857.5100002</v>
      </c>
      <c r="AK155" s="72">
        <v>0</v>
      </c>
      <c r="AL155" s="72">
        <v>3515699114.4099998</v>
      </c>
      <c r="AM155" s="72">
        <v>4185080514.4200001</v>
      </c>
      <c r="AN155" s="72">
        <v>4123290784.2399998</v>
      </c>
      <c r="AO155" s="72">
        <v>0</v>
      </c>
      <c r="AP155" s="72">
        <v>3363497716.6799998</v>
      </c>
      <c r="AQ155" s="72">
        <v>0</v>
      </c>
      <c r="AR155" s="72">
        <v>3515699114.4099998</v>
      </c>
      <c r="AS155" s="72">
        <v>4185080514.4200001</v>
      </c>
      <c r="AT155" s="72">
        <v>4123290784.2399998</v>
      </c>
    </row>
    <row r="156" spans="1:46" ht="409.6" hidden="1" customHeight="1" x14ac:dyDescent="0.25">
      <c r="A156" s="75" t="s">
        <v>266</v>
      </c>
      <c r="B156" s="71" t="s">
        <v>267</v>
      </c>
      <c r="C156" s="71"/>
      <c r="D156" s="71"/>
      <c r="E156" s="71"/>
      <c r="F156" s="71" t="s">
        <v>269</v>
      </c>
      <c r="G156" s="71" t="s">
        <v>270</v>
      </c>
      <c r="H156" s="71" t="s">
        <v>271</v>
      </c>
      <c r="I156" s="71" t="s">
        <v>272</v>
      </c>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t="s">
        <v>1069</v>
      </c>
      <c r="AH156" s="71" t="s">
        <v>74</v>
      </c>
      <c r="AI156" s="72">
        <v>0</v>
      </c>
      <c r="AJ156" s="72">
        <v>2117386210.1600001</v>
      </c>
      <c r="AK156" s="72">
        <v>0</v>
      </c>
      <c r="AL156" s="72">
        <v>2242534625.0900002</v>
      </c>
      <c r="AM156" s="72">
        <v>2101122167.52</v>
      </c>
      <c r="AN156" s="72">
        <v>2099346891.9200001</v>
      </c>
      <c r="AO156" s="72">
        <v>0</v>
      </c>
      <c r="AP156" s="72">
        <v>2047983647.6199999</v>
      </c>
      <c r="AQ156" s="72">
        <v>0</v>
      </c>
      <c r="AR156" s="72">
        <v>2242534625.0900002</v>
      </c>
      <c r="AS156" s="72">
        <v>2101122167.52</v>
      </c>
      <c r="AT156" s="72">
        <v>2099346891.9200001</v>
      </c>
    </row>
    <row r="157" spans="1:46" ht="409.6" hidden="1" customHeight="1" x14ac:dyDescent="0.25">
      <c r="A157" s="75" t="s">
        <v>266</v>
      </c>
      <c r="B157" s="71" t="s">
        <v>267</v>
      </c>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t="s">
        <v>322</v>
      </c>
      <c r="AD157" s="71" t="s">
        <v>1083</v>
      </c>
      <c r="AE157" s="71" t="s">
        <v>324</v>
      </c>
      <c r="AF157" s="71" t="s">
        <v>277</v>
      </c>
      <c r="AG157" s="71" t="s">
        <v>74</v>
      </c>
      <c r="AH157" s="71" t="s">
        <v>74</v>
      </c>
      <c r="AI157" s="72">
        <v>0</v>
      </c>
      <c r="AJ157" s="72">
        <v>3586591857.5100002</v>
      </c>
      <c r="AK157" s="72">
        <v>0</v>
      </c>
      <c r="AL157" s="72">
        <v>3515699114.4099998</v>
      </c>
      <c r="AM157" s="72">
        <v>4185080514.4200001</v>
      </c>
      <c r="AN157" s="72">
        <v>4123290784.2399998</v>
      </c>
      <c r="AO157" s="72">
        <v>0</v>
      </c>
      <c r="AP157" s="72">
        <v>3363497716.6799998</v>
      </c>
      <c r="AQ157" s="72">
        <v>0</v>
      </c>
      <c r="AR157" s="72">
        <v>3515699114.4099998</v>
      </c>
      <c r="AS157" s="72">
        <v>4185080514.4200001</v>
      </c>
      <c r="AT157" s="72">
        <v>4123290784.2399998</v>
      </c>
    </row>
    <row r="158" spans="1:46" ht="409.6" hidden="1" customHeight="1" x14ac:dyDescent="0.25">
      <c r="A158" s="75" t="s">
        <v>266</v>
      </c>
      <c r="B158" s="71" t="s">
        <v>267</v>
      </c>
      <c r="C158" s="71"/>
      <c r="D158" s="71"/>
      <c r="E158" s="71"/>
      <c r="F158" s="71" t="s">
        <v>269</v>
      </c>
      <c r="G158" s="71" t="s">
        <v>270</v>
      </c>
      <c r="H158" s="71" t="s">
        <v>271</v>
      </c>
      <c r="I158" s="71" t="s">
        <v>272</v>
      </c>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t="s">
        <v>1069</v>
      </c>
      <c r="AH158" s="71" t="s">
        <v>74</v>
      </c>
      <c r="AI158" s="72">
        <v>0</v>
      </c>
      <c r="AJ158" s="72">
        <v>2117386210.1600001</v>
      </c>
      <c r="AK158" s="72">
        <v>0</v>
      </c>
      <c r="AL158" s="72">
        <v>2242534625.0900002</v>
      </c>
      <c r="AM158" s="72">
        <v>2101122167.52</v>
      </c>
      <c r="AN158" s="72">
        <v>2099346891.9200001</v>
      </c>
      <c r="AO158" s="72">
        <v>0</v>
      </c>
      <c r="AP158" s="72">
        <v>2047983647.6199999</v>
      </c>
      <c r="AQ158" s="72">
        <v>0</v>
      </c>
      <c r="AR158" s="72">
        <v>2242534625.0900002</v>
      </c>
      <c r="AS158" s="72">
        <v>2101122167.52</v>
      </c>
      <c r="AT158" s="72">
        <v>2099346891.9200001</v>
      </c>
    </row>
    <row r="159" spans="1:46" ht="409.6" hidden="1" customHeight="1" x14ac:dyDescent="0.25">
      <c r="A159" s="75" t="s">
        <v>266</v>
      </c>
      <c r="B159" s="71" t="s">
        <v>267</v>
      </c>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t="s">
        <v>325</v>
      </c>
      <c r="AD159" s="71" t="s">
        <v>68</v>
      </c>
      <c r="AE159" s="71" t="s">
        <v>326</v>
      </c>
      <c r="AF159" s="71" t="s">
        <v>277</v>
      </c>
      <c r="AG159" s="71" t="s">
        <v>74</v>
      </c>
      <c r="AH159" s="71" t="s">
        <v>74</v>
      </c>
      <c r="AI159" s="72">
        <v>0</v>
      </c>
      <c r="AJ159" s="72">
        <v>3586591857.5100002</v>
      </c>
      <c r="AK159" s="72">
        <v>0</v>
      </c>
      <c r="AL159" s="72">
        <v>3515699114.4099998</v>
      </c>
      <c r="AM159" s="72">
        <v>4185080514.4200001</v>
      </c>
      <c r="AN159" s="72">
        <v>4123290784.2399998</v>
      </c>
      <c r="AO159" s="72">
        <v>0</v>
      </c>
      <c r="AP159" s="72">
        <v>3363497716.6799998</v>
      </c>
      <c r="AQ159" s="72">
        <v>0</v>
      </c>
      <c r="AR159" s="72">
        <v>3515699114.4099998</v>
      </c>
      <c r="AS159" s="72">
        <v>4185080514.4200001</v>
      </c>
      <c r="AT159" s="72">
        <v>4123290784.2399998</v>
      </c>
    </row>
    <row r="160" spans="1:46" ht="409.6" hidden="1" customHeight="1" x14ac:dyDescent="0.25">
      <c r="A160" s="75" t="s">
        <v>266</v>
      </c>
      <c r="B160" s="71" t="s">
        <v>267</v>
      </c>
      <c r="C160" s="71"/>
      <c r="D160" s="71"/>
      <c r="E160" s="71"/>
      <c r="F160" s="71" t="s">
        <v>269</v>
      </c>
      <c r="G160" s="71" t="s">
        <v>270</v>
      </c>
      <c r="H160" s="71" t="s">
        <v>271</v>
      </c>
      <c r="I160" s="71" t="s">
        <v>272</v>
      </c>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t="s">
        <v>1069</v>
      </c>
      <c r="AH160" s="71" t="s">
        <v>74</v>
      </c>
      <c r="AI160" s="72">
        <v>0</v>
      </c>
      <c r="AJ160" s="72">
        <v>2117386210.1600001</v>
      </c>
      <c r="AK160" s="72">
        <v>0</v>
      </c>
      <c r="AL160" s="72">
        <v>2242534625.0900002</v>
      </c>
      <c r="AM160" s="72">
        <v>2101122167.52</v>
      </c>
      <c r="AN160" s="72">
        <v>2099346891.9200001</v>
      </c>
      <c r="AO160" s="72">
        <v>0</v>
      </c>
      <c r="AP160" s="72">
        <v>2047983647.6199999</v>
      </c>
      <c r="AQ160" s="72">
        <v>0</v>
      </c>
      <c r="AR160" s="72">
        <v>2242534625.0900002</v>
      </c>
      <c r="AS160" s="72">
        <v>2101122167.52</v>
      </c>
      <c r="AT160" s="72">
        <v>2099346891.9200001</v>
      </c>
    </row>
    <row r="161" spans="1:46" ht="409.6" hidden="1" customHeight="1" x14ac:dyDescent="0.25">
      <c r="A161" s="75" t="s">
        <v>266</v>
      </c>
      <c r="B161" s="71" t="s">
        <v>267</v>
      </c>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t="s">
        <v>327</v>
      </c>
      <c r="AD161" s="71" t="s">
        <v>68</v>
      </c>
      <c r="AE161" s="71" t="s">
        <v>132</v>
      </c>
      <c r="AF161" s="71" t="s">
        <v>277</v>
      </c>
      <c r="AG161" s="71" t="s">
        <v>74</v>
      </c>
      <c r="AH161" s="71" t="s">
        <v>74</v>
      </c>
      <c r="AI161" s="72">
        <v>0</v>
      </c>
      <c r="AJ161" s="72">
        <v>3586591857.5100002</v>
      </c>
      <c r="AK161" s="72">
        <v>0</v>
      </c>
      <c r="AL161" s="72">
        <v>3515699114.4099998</v>
      </c>
      <c r="AM161" s="72">
        <v>4185080514.4200001</v>
      </c>
      <c r="AN161" s="72">
        <v>4123290784.2399998</v>
      </c>
      <c r="AO161" s="72">
        <v>0</v>
      </c>
      <c r="AP161" s="72">
        <v>3363497716.6799998</v>
      </c>
      <c r="AQ161" s="72">
        <v>0</v>
      </c>
      <c r="AR161" s="72">
        <v>3515699114.4099998</v>
      </c>
      <c r="AS161" s="72">
        <v>4185080514.4200001</v>
      </c>
      <c r="AT161" s="72">
        <v>4123290784.2399998</v>
      </c>
    </row>
    <row r="162" spans="1:46" ht="409.6" hidden="1" customHeight="1" x14ac:dyDescent="0.25">
      <c r="A162" s="75" t="s">
        <v>266</v>
      </c>
      <c r="B162" s="71" t="s">
        <v>267</v>
      </c>
      <c r="C162" s="71"/>
      <c r="D162" s="71"/>
      <c r="E162" s="71"/>
      <c r="F162" s="71" t="s">
        <v>269</v>
      </c>
      <c r="G162" s="71" t="s">
        <v>270</v>
      </c>
      <c r="H162" s="71" t="s">
        <v>271</v>
      </c>
      <c r="I162" s="71" t="s">
        <v>272</v>
      </c>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t="s">
        <v>1069</v>
      </c>
      <c r="AH162" s="71" t="s">
        <v>74</v>
      </c>
      <c r="AI162" s="72">
        <v>0</v>
      </c>
      <c r="AJ162" s="72">
        <v>2117386210.1600001</v>
      </c>
      <c r="AK162" s="72">
        <v>0</v>
      </c>
      <c r="AL162" s="72">
        <v>2242534625.0900002</v>
      </c>
      <c r="AM162" s="72">
        <v>2101122167.52</v>
      </c>
      <c r="AN162" s="72">
        <v>2099346891.9200001</v>
      </c>
      <c r="AO162" s="72">
        <v>0</v>
      </c>
      <c r="AP162" s="72">
        <v>2047983647.6199999</v>
      </c>
      <c r="AQ162" s="72">
        <v>0</v>
      </c>
      <c r="AR162" s="72">
        <v>2242534625.0900002</v>
      </c>
      <c r="AS162" s="72">
        <v>2101122167.52</v>
      </c>
      <c r="AT162" s="72">
        <v>2099346891.9200001</v>
      </c>
    </row>
    <row r="163" spans="1:46" ht="409.6" hidden="1" customHeight="1" x14ac:dyDescent="0.25">
      <c r="A163" s="75" t="s">
        <v>266</v>
      </c>
      <c r="B163" s="71" t="s">
        <v>267</v>
      </c>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t="s">
        <v>328</v>
      </c>
      <c r="AD163" s="71" t="s">
        <v>68</v>
      </c>
      <c r="AE163" s="71" t="s">
        <v>329</v>
      </c>
      <c r="AF163" s="71" t="s">
        <v>277</v>
      </c>
      <c r="AG163" s="71" t="s">
        <v>74</v>
      </c>
      <c r="AH163" s="71" t="s">
        <v>74</v>
      </c>
      <c r="AI163" s="72">
        <v>0</v>
      </c>
      <c r="AJ163" s="72">
        <v>3586591857.5100002</v>
      </c>
      <c r="AK163" s="72">
        <v>0</v>
      </c>
      <c r="AL163" s="72">
        <v>3515699114.4099998</v>
      </c>
      <c r="AM163" s="72">
        <v>4185080514.4200001</v>
      </c>
      <c r="AN163" s="72">
        <v>4123290784.2399998</v>
      </c>
      <c r="AO163" s="72">
        <v>0</v>
      </c>
      <c r="AP163" s="72">
        <v>3363497716.6799998</v>
      </c>
      <c r="AQ163" s="72">
        <v>0</v>
      </c>
      <c r="AR163" s="72">
        <v>3515699114.4099998</v>
      </c>
      <c r="AS163" s="72">
        <v>4185080514.4200001</v>
      </c>
      <c r="AT163" s="72">
        <v>4123290784.2399998</v>
      </c>
    </row>
    <row r="164" spans="1:46" ht="409.6" hidden="1" customHeight="1" x14ac:dyDescent="0.25">
      <c r="A164" s="75" t="s">
        <v>266</v>
      </c>
      <c r="B164" s="71" t="s">
        <v>267</v>
      </c>
      <c r="C164" s="71"/>
      <c r="D164" s="71"/>
      <c r="E164" s="71"/>
      <c r="F164" s="71" t="s">
        <v>269</v>
      </c>
      <c r="G164" s="71" t="s">
        <v>270</v>
      </c>
      <c r="H164" s="71" t="s">
        <v>271</v>
      </c>
      <c r="I164" s="71" t="s">
        <v>272</v>
      </c>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t="s">
        <v>1069</v>
      </c>
      <c r="AH164" s="71" t="s">
        <v>74</v>
      </c>
      <c r="AI164" s="72">
        <v>0</v>
      </c>
      <c r="AJ164" s="72">
        <v>2117386210.1600001</v>
      </c>
      <c r="AK164" s="72">
        <v>0</v>
      </c>
      <c r="AL164" s="72">
        <v>2242534625.0900002</v>
      </c>
      <c r="AM164" s="72">
        <v>2101122167.52</v>
      </c>
      <c r="AN164" s="72">
        <v>2099346891.9200001</v>
      </c>
      <c r="AO164" s="72">
        <v>0</v>
      </c>
      <c r="AP164" s="72">
        <v>2047983647.6199999</v>
      </c>
      <c r="AQ164" s="72">
        <v>0</v>
      </c>
      <c r="AR164" s="72">
        <v>2242534625.0900002</v>
      </c>
      <c r="AS164" s="72">
        <v>2101122167.52</v>
      </c>
      <c r="AT164" s="72">
        <v>2099346891.9200001</v>
      </c>
    </row>
    <row r="165" spans="1:46" ht="409.6" hidden="1" customHeight="1" x14ac:dyDescent="0.25">
      <c r="A165" s="75" t="s">
        <v>266</v>
      </c>
      <c r="B165" s="71" t="s">
        <v>267</v>
      </c>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t="s">
        <v>330</v>
      </c>
      <c r="AD165" s="71" t="s">
        <v>68</v>
      </c>
      <c r="AE165" s="71" t="s">
        <v>132</v>
      </c>
      <c r="AF165" s="71" t="s">
        <v>277</v>
      </c>
      <c r="AG165" s="71" t="s">
        <v>74</v>
      </c>
      <c r="AH165" s="71" t="s">
        <v>74</v>
      </c>
      <c r="AI165" s="72">
        <v>0</v>
      </c>
      <c r="AJ165" s="72">
        <v>3586591857.5100002</v>
      </c>
      <c r="AK165" s="72">
        <v>0</v>
      </c>
      <c r="AL165" s="72">
        <v>3515699114.4099998</v>
      </c>
      <c r="AM165" s="72">
        <v>4185080514.4200001</v>
      </c>
      <c r="AN165" s="72">
        <v>4123290784.2399998</v>
      </c>
      <c r="AO165" s="72">
        <v>0</v>
      </c>
      <c r="AP165" s="72">
        <v>3363497716.6799998</v>
      </c>
      <c r="AQ165" s="72">
        <v>0</v>
      </c>
      <c r="AR165" s="72">
        <v>3515699114.4099998</v>
      </c>
      <c r="AS165" s="72">
        <v>4185080514.4200001</v>
      </c>
      <c r="AT165" s="72">
        <v>4123290784.2399998</v>
      </c>
    </row>
    <row r="166" spans="1:46" ht="409.6" hidden="1" customHeight="1" x14ac:dyDescent="0.25">
      <c r="A166" s="75" t="s">
        <v>266</v>
      </c>
      <c r="B166" s="71" t="s">
        <v>267</v>
      </c>
      <c r="C166" s="71"/>
      <c r="D166" s="71"/>
      <c r="E166" s="71"/>
      <c r="F166" s="71" t="s">
        <v>269</v>
      </c>
      <c r="G166" s="71" t="s">
        <v>270</v>
      </c>
      <c r="H166" s="71" t="s">
        <v>271</v>
      </c>
      <c r="I166" s="71" t="s">
        <v>272</v>
      </c>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t="s">
        <v>1069</v>
      </c>
      <c r="AH166" s="71" t="s">
        <v>74</v>
      </c>
      <c r="AI166" s="72">
        <v>0</v>
      </c>
      <c r="AJ166" s="72">
        <v>2117386210.1600001</v>
      </c>
      <c r="AK166" s="72">
        <v>0</v>
      </c>
      <c r="AL166" s="72">
        <v>2242534625.0900002</v>
      </c>
      <c r="AM166" s="72">
        <v>2101122167.52</v>
      </c>
      <c r="AN166" s="72">
        <v>2099346891.9200001</v>
      </c>
      <c r="AO166" s="72">
        <v>0</v>
      </c>
      <c r="AP166" s="72">
        <v>2047983647.6199999</v>
      </c>
      <c r="AQ166" s="72">
        <v>0</v>
      </c>
      <c r="AR166" s="72">
        <v>2242534625.0900002</v>
      </c>
      <c r="AS166" s="72">
        <v>2101122167.52</v>
      </c>
      <c r="AT166" s="72">
        <v>2099346891.9200001</v>
      </c>
    </row>
    <row r="167" spans="1:46" ht="409.6" hidden="1" customHeight="1" x14ac:dyDescent="0.25">
      <c r="A167" s="75" t="s">
        <v>266</v>
      </c>
      <c r="B167" s="71" t="s">
        <v>267</v>
      </c>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t="s">
        <v>331</v>
      </c>
      <c r="AD167" s="71" t="s">
        <v>68</v>
      </c>
      <c r="AE167" s="71" t="s">
        <v>332</v>
      </c>
      <c r="AF167" s="71" t="s">
        <v>277</v>
      </c>
      <c r="AG167" s="71" t="s">
        <v>74</v>
      </c>
      <c r="AH167" s="71" t="s">
        <v>74</v>
      </c>
      <c r="AI167" s="72">
        <v>0</v>
      </c>
      <c r="AJ167" s="72">
        <v>3586591857.5100002</v>
      </c>
      <c r="AK167" s="72">
        <v>0</v>
      </c>
      <c r="AL167" s="72">
        <v>3515699114.4099998</v>
      </c>
      <c r="AM167" s="72">
        <v>4185080514.4200001</v>
      </c>
      <c r="AN167" s="72">
        <v>4123290784.2399998</v>
      </c>
      <c r="AO167" s="72">
        <v>0</v>
      </c>
      <c r="AP167" s="72">
        <v>3363497716.6799998</v>
      </c>
      <c r="AQ167" s="72">
        <v>0</v>
      </c>
      <c r="AR167" s="72">
        <v>3515699114.4099998</v>
      </c>
      <c r="AS167" s="72">
        <v>4185080514.4200001</v>
      </c>
      <c r="AT167" s="72">
        <v>4123290784.2399998</v>
      </c>
    </row>
    <row r="168" spans="1:46" ht="409.6" hidden="1" customHeight="1" x14ac:dyDescent="0.25">
      <c r="A168" s="75" t="s">
        <v>266</v>
      </c>
      <c r="B168" s="71" t="s">
        <v>267</v>
      </c>
      <c r="C168" s="71"/>
      <c r="D168" s="71"/>
      <c r="E168" s="71"/>
      <c r="F168" s="71" t="s">
        <v>269</v>
      </c>
      <c r="G168" s="71" t="s">
        <v>270</v>
      </c>
      <c r="H168" s="71" t="s">
        <v>271</v>
      </c>
      <c r="I168" s="71" t="s">
        <v>272</v>
      </c>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t="s">
        <v>1069</v>
      </c>
      <c r="AH168" s="71" t="s">
        <v>74</v>
      </c>
      <c r="AI168" s="72">
        <v>0</v>
      </c>
      <c r="AJ168" s="72">
        <v>2117386210.1600001</v>
      </c>
      <c r="AK168" s="72">
        <v>0</v>
      </c>
      <c r="AL168" s="72">
        <v>2242534625.0900002</v>
      </c>
      <c r="AM168" s="72">
        <v>2101122167.52</v>
      </c>
      <c r="AN168" s="72">
        <v>2099346891.9200001</v>
      </c>
      <c r="AO168" s="72">
        <v>0</v>
      </c>
      <c r="AP168" s="72">
        <v>2047983647.6199999</v>
      </c>
      <c r="AQ168" s="72">
        <v>0</v>
      </c>
      <c r="AR168" s="72">
        <v>2242534625.0900002</v>
      </c>
      <c r="AS168" s="72">
        <v>2101122167.52</v>
      </c>
      <c r="AT168" s="72">
        <v>2099346891.9200001</v>
      </c>
    </row>
    <row r="169" spans="1:46" ht="409.6" hidden="1" customHeight="1" x14ac:dyDescent="0.25">
      <c r="A169" s="75" t="s">
        <v>266</v>
      </c>
      <c r="B169" s="71" t="s">
        <v>267</v>
      </c>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t="s">
        <v>333</v>
      </c>
      <c r="AD169" s="71" t="s">
        <v>68</v>
      </c>
      <c r="AE169" s="71" t="s">
        <v>334</v>
      </c>
      <c r="AF169" s="71" t="s">
        <v>277</v>
      </c>
      <c r="AG169" s="71" t="s">
        <v>74</v>
      </c>
      <c r="AH169" s="71" t="s">
        <v>74</v>
      </c>
      <c r="AI169" s="72">
        <v>0</v>
      </c>
      <c r="AJ169" s="72">
        <v>3586591857.5100002</v>
      </c>
      <c r="AK169" s="72">
        <v>0</v>
      </c>
      <c r="AL169" s="72">
        <v>3515699114.4099998</v>
      </c>
      <c r="AM169" s="72">
        <v>4185080514.4200001</v>
      </c>
      <c r="AN169" s="72">
        <v>4123290784.2399998</v>
      </c>
      <c r="AO169" s="72">
        <v>0</v>
      </c>
      <c r="AP169" s="72">
        <v>3363497716.6799998</v>
      </c>
      <c r="AQ169" s="72">
        <v>0</v>
      </c>
      <c r="AR169" s="72">
        <v>3515699114.4099998</v>
      </c>
      <c r="AS169" s="72">
        <v>4185080514.4200001</v>
      </c>
      <c r="AT169" s="72">
        <v>4123290784.2399998</v>
      </c>
    </row>
    <row r="170" spans="1:46" ht="409.6" hidden="1" customHeight="1" x14ac:dyDescent="0.25">
      <c r="A170" s="75" t="s">
        <v>266</v>
      </c>
      <c r="B170" s="71" t="s">
        <v>267</v>
      </c>
      <c r="C170" s="71"/>
      <c r="D170" s="71"/>
      <c r="E170" s="71"/>
      <c r="F170" s="71" t="s">
        <v>269</v>
      </c>
      <c r="G170" s="71" t="s">
        <v>270</v>
      </c>
      <c r="H170" s="71" t="s">
        <v>271</v>
      </c>
      <c r="I170" s="71" t="s">
        <v>272</v>
      </c>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t="s">
        <v>1069</v>
      </c>
      <c r="AH170" s="71" t="s">
        <v>74</v>
      </c>
      <c r="AI170" s="72">
        <v>0</v>
      </c>
      <c r="AJ170" s="72">
        <v>2117386210.1600001</v>
      </c>
      <c r="AK170" s="72">
        <v>0</v>
      </c>
      <c r="AL170" s="72">
        <v>2242534625.0900002</v>
      </c>
      <c r="AM170" s="72">
        <v>2101122167.52</v>
      </c>
      <c r="AN170" s="72">
        <v>2099346891.9200001</v>
      </c>
      <c r="AO170" s="72">
        <v>0</v>
      </c>
      <c r="AP170" s="72">
        <v>2047983647.6199999</v>
      </c>
      <c r="AQ170" s="72">
        <v>0</v>
      </c>
      <c r="AR170" s="72">
        <v>2242534625.0900002</v>
      </c>
      <c r="AS170" s="72">
        <v>2101122167.52</v>
      </c>
      <c r="AT170" s="72">
        <v>2099346891.9200001</v>
      </c>
    </row>
    <row r="171" spans="1:46" ht="409.6" hidden="1" customHeight="1" x14ac:dyDescent="0.25">
      <c r="A171" s="75" t="s">
        <v>266</v>
      </c>
      <c r="B171" s="71" t="s">
        <v>267</v>
      </c>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4" t="s">
        <v>335</v>
      </c>
      <c r="AD171" s="71" t="s">
        <v>68</v>
      </c>
      <c r="AE171" s="71" t="s">
        <v>336</v>
      </c>
      <c r="AF171" s="71" t="s">
        <v>277</v>
      </c>
      <c r="AG171" s="71" t="s">
        <v>74</v>
      </c>
      <c r="AH171" s="71" t="s">
        <v>74</v>
      </c>
      <c r="AI171" s="72">
        <v>0</v>
      </c>
      <c r="AJ171" s="72">
        <v>3586591857.5100002</v>
      </c>
      <c r="AK171" s="72">
        <v>0</v>
      </c>
      <c r="AL171" s="72">
        <v>3515699114.4099998</v>
      </c>
      <c r="AM171" s="72">
        <v>4185080514.4200001</v>
      </c>
      <c r="AN171" s="72">
        <v>4123290784.2399998</v>
      </c>
      <c r="AO171" s="72">
        <v>0</v>
      </c>
      <c r="AP171" s="72">
        <v>3363497716.6799998</v>
      </c>
      <c r="AQ171" s="72">
        <v>0</v>
      </c>
      <c r="AR171" s="72">
        <v>3515699114.4099998</v>
      </c>
      <c r="AS171" s="72">
        <v>4185080514.4200001</v>
      </c>
      <c r="AT171" s="72">
        <v>4123290784.2399998</v>
      </c>
    </row>
    <row r="172" spans="1:46" ht="409.6" hidden="1" customHeight="1" x14ac:dyDescent="0.25">
      <c r="A172" s="75" t="s">
        <v>266</v>
      </c>
      <c r="B172" s="71" t="s">
        <v>267</v>
      </c>
      <c r="C172" s="71"/>
      <c r="D172" s="71"/>
      <c r="E172" s="71"/>
      <c r="F172" s="71" t="s">
        <v>269</v>
      </c>
      <c r="G172" s="71" t="s">
        <v>270</v>
      </c>
      <c r="H172" s="71" t="s">
        <v>271</v>
      </c>
      <c r="I172" s="71" t="s">
        <v>272</v>
      </c>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t="s">
        <v>1069</v>
      </c>
      <c r="AH172" s="71" t="s">
        <v>74</v>
      </c>
      <c r="AI172" s="72">
        <v>0</v>
      </c>
      <c r="AJ172" s="72">
        <v>2117386210.1600001</v>
      </c>
      <c r="AK172" s="72">
        <v>0</v>
      </c>
      <c r="AL172" s="72">
        <v>2242534625.0900002</v>
      </c>
      <c r="AM172" s="72">
        <v>2101122167.52</v>
      </c>
      <c r="AN172" s="72">
        <v>2099346891.9200001</v>
      </c>
      <c r="AO172" s="72">
        <v>0</v>
      </c>
      <c r="AP172" s="72">
        <v>2047983647.6199999</v>
      </c>
      <c r="AQ172" s="72">
        <v>0</v>
      </c>
      <c r="AR172" s="72">
        <v>2242534625.0900002</v>
      </c>
      <c r="AS172" s="72">
        <v>2101122167.52</v>
      </c>
      <c r="AT172" s="72">
        <v>2099346891.9200001</v>
      </c>
    </row>
    <row r="173" spans="1:46" ht="409.6" hidden="1" customHeight="1" x14ac:dyDescent="0.25">
      <c r="A173" s="75" t="s">
        <v>266</v>
      </c>
      <c r="B173" s="71" t="s">
        <v>267</v>
      </c>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4" t="s">
        <v>337</v>
      </c>
      <c r="AD173" s="71" t="s">
        <v>68</v>
      </c>
      <c r="AE173" s="71" t="s">
        <v>338</v>
      </c>
      <c r="AF173" s="71" t="s">
        <v>277</v>
      </c>
      <c r="AG173" s="71" t="s">
        <v>74</v>
      </c>
      <c r="AH173" s="71" t="s">
        <v>74</v>
      </c>
      <c r="AI173" s="72">
        <v>0</v>
      </c>
      <c r="AJ173" s="72">
        <v>3586591857.5100002</v>
      </c>
      <c r="AK173" s="72">
        <v>0</v>
      </c>
      <c r="AL173" s="72">
        <v>3515699114.4099998</v>
      </c>
      <c r="AM173" s="72">
        <v>4185080514.4200001</v>
      </c>
      <c r="AN173" s="72">
        <v>4123290784.2399998</v>
      </c>
      <c r="AO173" s="72">
        <v>0</v>
      </c>
      <c r="AP173" s="72">
        <v>3363497716.6799998</v>
      </c>
      <c r="AQ173" s="72">
        <v>0</v>
      </c>
      <c r="AR173" s="72">
        <v>3515699114.4099998</v>
      </c>
      <c r="AS173" s="72">
        <v>4185080514.4200001</v>
      </c>
      <c r="AT173" s="72">
        <v>4123290784.2399998</v>
      </c>
    </row>
    <row r="174" spans="1:46" ht="409.6" hidden="1" customHeight="1" x14ac:dyDescent="0.25">
      <c r="A174" s="75" t="s">
        <v>266</v>
      </c>
      <c r="B174" s="71" t="s">
        <v>267</v>
      </c>
      <c r="C174" s="71"/>
      <c r="D174" s="71"/>
      <c r="E174" s="71"/>
      <c r="F174" s="71" t="s">
        <v>269</v>
      </c>
      <c r="G174" s="71" t="s">
        <v>270</v>
      </c>
      <c r="H174" s="71" t="s">
        <v>271</v>
      </c>
      <c r="I174" s="71" t="s">
        <v>272</v>
      </c>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t="s">
        <v>1069</v>
      </c>
      <c r="AH174" s="71" t="s">
        <v>74</v>
      </c>
      <c r="AI174" s="72">
        <v>0</v>
      </c>
      <c r="AJ174" s="72">
        <v>2117386210.1600001</v>
      </c>
      <c r="AK174" s="72">
        <v>0</v>
      </c>
      <c r="AL174" s="72">
        <v>2242534625.0900002</v>
      </c>
      <c r="AM174" s="72">
        <v>2101122167.52</v>
      </c>
      <c r="AN174" s="72">
        <v>2099346891.9200001</v>
      </c>
      <c r="AO174" s="72">
        <v>0</v>
      </c>
      <c r="AP174" s="72">
        <v>2047983647.6199999</v>
      </c>
      <c r="AQ174" s="72">
        <v>0</v>
      </c>
      <c r="AR174" s="72">
        <v>2242534625.0900002</v>
      </c>
      <c r="AS174" s="72">
        <v>2101122167.52</v>
      </c>
      <c r="AT174" s="72">
        <v>2099346891.9200001</v>
      </c>
    </row>
    <row r="175" spans="1:46" ht="409.6" hidden="1" customHeight="1" x14ac:dyDescent="0.25">
      <c r="A175" s="75" t="s">
        <v>266</v>
      </c>
      <c r="B175" s="71" t="s">
        <v>267</v>
      </c>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t="s">
        <v>339</v>
      </c>
      <c r="AD175" s="71" t="s">
        <v>68</v>
      </c>
      <c r="AE175" s="71" t="s">
        <v>340</v>
      </c>
      <c r="AF175" s="71" t="s">
        <v>277</v>
      </c>
      <c r="AG175" s="71" t="s">
        <v>74</v>
      </c>
      <c r="AH175" s="71" t="s">
        <v>74</v>
      </c>
      <c r="AI175" s="72">
        <v>0</v>
      </c>
      <c r="AJ175" s="72">
        <v>3586591857.5100002</v>
      </c>
      <c r="AK175" s="72">
        <v>0</v>
      </c>
      <c r="AL175" s="72">
        <v>3515699114.4099998</v>
      </c>
      <c r="AM175" s="72">
        <v>4185080514.4200001</v>
      </c>
      <c r="AN175" s="72">
        <v>4123290784.2399998</v>
      </c>
      <c r="AO175" s="72">
        <v>0</v>
      </c>
      <c r="AP175" s="72">
        <v>3363497716.6799998</v>
      </c>
      <c r="AQ175" s="72">
        <v>0</v>
      </c>
      <c r="AR175" s="72">
        <v>3515699114.4099998</v>
      </c>
      <c r="AS175" s="72">
        <v>4185080514.4200001</v>
      </c>
      <c r="AT175" s="72">
        <v>4123290784.2399998</v>
      </c>
    </row>
    <row r="176" spans="1:46" ht="409.6" hidden="1" customHeight="1" x14ac:dyDescent="0.25">
      <c r="A176" s="75" t="s">
        <v>266</v>
      </c>
      <c r="B176" s="71" t="s">
        <v>267</v>
      </c>
      <c r="C176" s="71"/>
      <c r="D176" s="71"/>
      <c r="E176" s="71"/>
      <c r="F176" s="71" t="s">
        <v>269</v>
      </c>
      <c r="G176" s="71" t="s">
        <v>270</v>
      </c>
      <c r="H176" s="71" t="s">
        <v>271</v>
      </c>
      <c r="I176" s="71" t="s">
        <v>272</v>
      </c>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t="s">
        <v>1069</v>
      </c>
      <c r="AH176" s="71" t="s">
        <v>74</v>
      </c>
      <c r="AI176" s="72">
        <v>0</v>
      </c>
      <c r="AJ176" s="72">
        <v>2117386210.1600001</v>
      </c>
      <c r="AK176" s="72">
        <v>0</v>
      </c>
      <c r="AL176" s="72">
        <v>2242534625.0900002</v>
      </c>
      <c r="AM176" s="72">
        <v>2101122167.52</v>
      </c>
      <c r="AN176" s="72">
        <v>2099346891.9200001</v>
      </c>
      <c r="AO176" s="72">
        <v>0</v>
      </c>
      <c r="AP176" s="72">
        <v>2047983647.6199999</v>
      </c>
      <c r="AQ176" s="72">
        <v>0</v>
      </c>
      <c r="AR176" s="72">
        <v>2242534625.0900002</v>
      </c>
      <c r="AS176" s="72">
        <v>2101122167.52</v>
      </c>
      <c r="AT176" s="72">
        <v>2099346891.9200001</v>
      </c>
    </row>
    <row r="177" spans="1:46" ht="233.85" hidden="1" customHeight="1" x14ac:dyDescent="0.25">
      <c r="A177" s="215" t="s">
        <v>341</v>
      </c>
      <c r="B177" s="214" t="s">
        <v>342</v>
      </c>
      <c r="C177" s="71" t="s">
        <v>95</v>
      </c>
      <c r="D177" s="71" t="s">
        <v>68</v>
      </c>
      <c r="E177" s="71" t="s">
        <v>96</v>
      </c>
      <c r="F177" s="71"/>
      <c r="G177" s="71"/>
      <c r="H177" s="71"/>
      <c r="I177" s="71"/>
      <c r="J177" s="71"/>
      <c r="K177" s="71"/>
      <c r="L177" s="71"/>
      <c r="M177" s="71"/>
      <c r="N177" s="71"/>
      <c r="O177" s="71"/>
      <c r="P177" s="71"/>
      <c r="Q177" s="71"/>
      <c r="R177" s="71"/>
      <c r="S177" s="71"/>
      <c r="T177" s="71"/>
      <c r="U177" s="71"/>
      <c r="V177" s="71"/>
      <c r="W177" s="71" t="s">
        <v>89</v>
      </c>
      <c r="X177" s="71" t="s">
        <v>90</v>
      </c>
      <c r="Y177" s="71" t="s">
        <v>91</v>
      </c>
      <c r="Z177" s="74" t="s">
        <v>92</v>
      </c>
      <c r="AA177" s="71" t="s">
        <v>68</v>
      </c>
      <c r="AB177" s="71" t="s">
        <v>80</v>
      </c>
      <c r="AC177" s="74" t="s">
        <v>100</v>
      </c>
      <c r="AD177" s="71" t="s">
        <v>68</v>
      </c>
      <c r="AE177" s="71" t="s">
        <v>101</v>
      </c>
      <c r="AF177" s="214" t="s">
        <v>344</v>
      </c>
      <c r="AG177" s="214" t="s">
        <v>74</v>
      </c>
      <c r="AH177" s="214" t="s">
        <v>74</v>
      </c>
      <c r="AI177" s="212">
        <v>0</v>
      </c>
      <c r="AJ177" s="212">
        <v>3978304.47</v>
      </c>
      <c r="AK177" s="212">
        <v>0</v>
      </c>
      <c r="AL177" s="212">
        <v>4653478.37</v>
      </c>
      <c r="AM177" s="212">
        <v>4653478.37</v>
      </c>
      <c r="AN177" s="212">
        <v>4686672.9000000004</v>
      </c>
      <c r="AO177" s="212">
        <v>0</v>
      </c>
      <c r="AP177" s="212">
        <v>3978304.47</v>
      </c>
      <c r="AQ177" s="212">
        <v>0</v>
      </c>
      <c r="AR177" s="212">
        <v>4653478.37</v>
      </c>
      <c r="AS177" s="212">
        <v>4653478.37</v>
      </c>
      <c r="AT177" s="212">
        <v>4686672.9000000004</v>
      </c>
    </row>
    <row r="178" spans="1:46" ht="316.35000000000002" hidden="1" customHeight="1" x14ac:dyDescent="0.25">
      <c r="A178" s="215" t="s">
        <v>341</v>
      </c>
      <c r="B178" s="214" t="s">
        <v>342</v>
      </c>
      <c r="C178" s="71" t="s">
        <v>121</v>
      </c>
      <c r="D178" s="71" t="s">
        <v>68</v>
      </c>
      <c r="E178" s="71" t="s">
        <v>122</v>
      </c>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4" t="s">
        <v>105</v>
      </c>
      <c r="AD178" s="71" t="s">
        <v>68</v>
      </c>
      <c r="AE178" s="71" t="s">
        <v>106</v>
      </c>
      <c r="AF178" s="214" t="s">
        <v>344</v>
      </c>
      <c r="AG178" s="214" t="s">
        <v>74</v>
      </c>
      <c r="AH178" s="214" t="s">
        <v>74</v>
      </c>
      <c r="AI178" s="212">
        <v>0</v>
      </c>
      <c r="AJ178" s="212">
        <v>3978304.47</v>
      </c>
      <c r="AK178" s="212">
        <v>0</v>
      </c>
      <c r="AL178" s="212">
        <v>4653478.37</v>
      </c>
      <c r="AM178" s="212">
        <v>4653478.37</v>
      </c>
      <c r="AN178" s="212">
        <v>4686672.9000000004</v>
      </c>
      <c r="AO178" s="212">
        <v>0</v>
      </c>
      <c r="AP178" s="212">
        <v>3978304.47</v>
      </c>
      <c r="AQ178" s="212">
        <v>0</v>
      </c>
      <c r="AR178" s="212">
        <v>4653478.37</v>
      </c>
      <c r="AS178" s="212">
        <v>4653478.37</v>
      </c>
      <c r="AT178" s="212">
        <v>4686672.9000000004</v>
      </c>
    </row>
    <row r="179" spans="1:46" ht="137.44999999999999" hidden="1" customHeight="1" x14ac:dyDescent="0.25">
      <c r="A179" s="215" t="s">
        <v>341</v>
      </c>
      <c r="B179" s="214" t="s">
        <v>342</v>
      </c>
      <c r="C179" s="71" t="s">
        <v>102</v>
      </c>
      <c r="D179" s="71" t="s">
        <v>103</v>
      </c>
      <c r="E179" s="71" t="s">
        <v>104</v>
      </c>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t="s">
        <v>109</v>
      </c>
      <c r="AD179" s="71" t="s">
        <v>110</v>
      </c>
      <c r="AE179" s="71" t="s">
        <v>111</v>
      </c>
      <c r="AF179" s="214" t="s">
        <v>344</v>
      </c>
      <c r="AG179" s="214" t="s">
        <v>74</v>
      </c>
      <c r="AH179" s="214" t="s">
        <v>74</v>
      </c>
      <c r="AI179" s="212">
        <v>0</v>
      </c>
      <c r="AJ179" s="212">
        <v>3978304.47</v>
      </c>
      <c r="AK179" s="212">
        <v>0</v>
      </c>
      <c r="AL179" s="212">
        <v>4653478.37</v>
      </c>
      <c r="AM179" s="212">
        <v>4653478.37</v>
      </c>
      <c r="AN179" s="212">
        <v>4686672.9000000004</v>
      </c>
      <c r="AO179" s="212">
        <v>0</v>
      </c>
      <c r="AP179" s="212">
        <v>3978304.47</v>
      </c>
      <c r="AQ179" s="212">
        <v>0</v>
      </c>
      <c r="AR179" s="212">
        <v>4653478.37</v>
      </c>
      <c r="AS179" s="212">
        <v>4653478.37</v>
      </c>
      <c r="AT179" s="212">
        <v>4686672.9000000004</v>
      </c>
    </row>
    <row r="180" spans="1:46" ht="206.25" hidden="1" customHeight="1" x14ac:dyDescent="0.25">
      <c r="A180" s="215" t="s">
        <v>341</v>
      </c>
      <c r="B180" s="214" t="s">
        <v>342</v>
      </c>
      <c r="C180" s="71" t="s">
        <v>64</v>
      </c>
      <c r="D180" s="71" t="s">
        <v>345</v>
      </c>
      <c r="E180" s="71" t="s">
        <v>66</v>
      </c>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4" t="s">
        <v>118</v>
      </c>
      <c r="AD180" s="71" t="s">
        <v>119</v>
      </c>
      <c r="AE180" s="71" t="s">
        <v>120</v>
      </c>
      <c r="AF180" s="214" t="s">
        <v>344</v>
      </c>
      <c r="AG180" s="214" t="s">
        <v>74</v>
      </c>
      <c r="AH180" s="214" t="s">
        <v>74</v>
      </c>
      <c r="AI180" s="212">
        <v>0</v>
      </c>
      <c r="AJ180" s="212">
        <v>3978304.47</v>
      </c>
      <c r="AK180" s="212">
        <v>0</v>
      </c>
      <c r="AL180" s="212">
        <v>4653478.37</v>
      </c>
      <c r="AM180" s="212">
        <v>4653478.37</v>
      </c>
      <c r="AN180" s="212">
        <v>4686672.9000000004</v>
      </c>
      <c r="AO180" s="212">
        <v>0</v>
      </c>
      <c r="AP180" s="212">
        <v>3978304.47</v>
      </c>
      <c r="AQ180" s="212">
        <v>0</v>
      </c>
      <c r="AR180" s="212">
        <v>4653478.37</v>
      </c>
      <c r="AS180" s="212">
        <v>4653478.37</v>
      </c>
      <c r="AT180" s="212">
        <v>4686672.9000000004</v>
      </c>
    </row>
    <row r="181" spans="1:46" ht="123.75" hidden="1" customHeight="1" x14ac:dyDescent="0.25">
      <c r="A181" s="215" t="s">
        <v>341</v>
      </c>
      <c r="B181" s="214" t="s">
        <v>342</v>
      </c>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t="s">
        <v>93</v>
      </c>
      <c r="AD181" s="71" t="s">
        <v>343</v>
      </c>
      <c r="AE181" s="71" t="s">
        <v>72</v>
      </c>
      <c r="AF181" s="214" t="s">
        <v>344</v>
      </c>
      <c r="AG181" s="214" t="s">
        <v>74</v>
      </c>
      <c r="AH181" s="214" t="s">
        <v>74</v>
      </c>
      <c r="AI181" s="212">
        <v>0</v>
      </c>
      <c r="AJ181" s="212">
        <v>3978304.47</v>
      </c>
      <c r="AK181" s="212">
        <v>0</v>
      </c>
      <c r="AL181" s="212">
        <v>4653478.37</v>
      </c>
      <c r="AM181" s="212">
        <v>4653478.37</v>
      </c>
      <c r="AN181" s="212">
        <v>4686672.9000000004</v>
      </c>
      <c r="AO181" s="212">
        <v>0</v>
      </c>
      <c r="AP181" s="212">
        <v>3978304.47</v>
      </c>
      <c r="AQ181" s="212">
        <v>0</v>
      </c>
      <c r="AR181" s="212">
        <v>4653478.37</v>
      </c>
      <c r="AS181" s="212">
        <v>4653478.37</v>
      </c>
      <c r="AT181" s="212">
        <v>4686672.9000000004</v>
      </c>
    </row>
    <row r="182" spans="1:46" ht="165" hidden="1" customHeight="1" x14ac:dyDescent="0.25">
      <c r="A182" s="215" t="s">
        <v>341</v>
      </c>
      <c r="B182" s="214" t="s">
        <v>342</v>
      </c>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t="s">
        <v>123</v>
      </c>
      <c r="AD182" s="71" t="s">
        <v>119</v>
      </c>
      <c r="AE182" s="71" t="s">
        <v>124</v>
      </c>
      <c r="AF182" s="214" t="s">
        <v>344</v>
      </c>
      <c r="AG182" s="214" t="s">
        <v>74</v>
      </c>
      <c r="AH182" s="214" t="s">
        <v>74</v>
      </c>
      <c r="AI182" s="212">
        <v>0</v>
      </c>
      <c r="AJ182" s="212">
        <v>3978304.47</v>
      </c>
      <c r="AK182" s="212">
        <v>0</v>
      </c>
      <c r="AL182" s="212">
        <v>4653478.37</v>
      </c>
      <c r="AM182" s="212">
        <v>4653478.37</v>
      </c>
      <c r="AN182" s="212">
        <v>4686672.9000000004</v>
      </c>
      <c r="AO182" s="212">
        <v>0</v>
      </c>
      <c r="AP182" s="212">
        <v>3978304.47</v>
      </c>
      <c r="AQ182" s="212">
        <v>0</v>
      </c>
      <c r="AR182" s="212">
        <v>4653478.37</v>
      </c>
      <c r="AS182" s="212">
        <v>4653478.37</v>
      </c>
      <c r="AT182" s="212">
        <v>4686672.9000000004</v>
      </c>
    </row>
    <row r="183" spans="1:46" ht="123.75" hidden="1" customHeight="1" x14ac:dyDescent="0.25">
      <c r="A183" s="215" t="s">
        <v>341</v>
      </c>
      <c r="B183" s="214" t="s">
        <v>342</v>
      </c>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t="s">
        <v>131</v>
      </c>
      <c r="AD183" s="71" t="s">
        <v>68</v>
      </c>
      <c r="AE183" s="71" t="s">
        <v>132</v>
      </c>
      <c r="AF183" s="214" t="s">
        <v>344</v>
      </c>
      <c r="AG183" s="214" t="s">
        <v>74</v>
      </c>
      <c r="AH183" s="214" t="s">
        <v>74</v>
      </c>
      <c r="AI183" s="212">
        <v>0</v>
      </c>
      <c r="AJ183" s="212">
        <v>3978304.47</v>
      </c>
      <c r="AK183" s="212">
        <v>0</v>
      </c>
      <c r="AL183" s="212">
        <v>4653478.37</v>
      </c>
      <c r="AM183" s="212">
        <v>4653478.37</v>
      </c>
      <c r="AN183" s="212">
        <v>4686672.9000000004</v>
      </c>
      <c r="AO183" s="212">
        <v>0</v>
      </c>
      <c r="AP183" s="212">
        <v>3978304.47</v>
      </c>
      <c r="AQ183" s="212">
        <v>0</v>
      </c>
      <c r="AR183" s="212">
        <v>4653478.37</v>
      </c>
      <c r="AS183" s="212">
        <v>4653478.37</v>
      </c>
      <c r="AT183" s="212">
        <v>4686672.9000000004</v>
      </c>
    </row>
    <row r="184" spans="1:46" ht="233.85" hidden="1" customHeight="1" x14ac:dyDescent="0.25">
      <c r="A184" s="213" t="s">
        <v>346</v>
      </c>
      <c r="B184" s="214" t="s">
        <v>347</v>
      </c>
      <c r="C184" s="71" t="s">
        <v>102</v>
      </c>
      <c r="D184" s="71" t="s">
        <v>103</v>
      </c>
      <c r="E184" s="71" t="s">
        <v>104</v>
      </c>
      <c r="F184" s="71"/>
      <c r="G184" s="71"/>
      <c r="H184" s="71"/>
      <c r="I184" s="71"/>
      <c r="J184" s="71"/>
      <c r="K184" s="71"/>
      <c r="L184" s="71"/>
      <c r="M184" s="71"/>
      <c r="N184" s="71"/>
      <c r="O184" s="71"/>
      <c r="P184" s="71"/>
      <c r="Q184" s="71"/>
      <c r="R184" s="71"/>
      <c r="S184" s="71"/>
      <c r="T184" s="71"/>
      <c r="U184" s="71"/>
      <c r="V184" s="71"/>
      <c r="W184" s="71" t="s">
        <v>89</v>
      </c>
      <c r="X184" s="71" t="s">
        <v>90</v>
      </c>
      <c r="Y184" s="71" t="s">
        <v>91</v>
      </c>
      <c r="Z184" s="74" t="s">
        <v>92</v>
      </c>
      <c r="AA184" s="71" t="s">
        <v>68</v>
      </c>
      <c r="AB184" s="71" t="s">
        <v>80</v>
      </c>
      <c r="AC184" s="71" t="s">
        <v>109</v>
      </c>
      <c r="AD184" s="71" t="s">
        <v>110</v>
      </c>
      <c r="AE184" s="71" t="s">
        <v>111</v>
      </c>
      <c r="AF184" s="214" t="s">
        <v>349</v>
      </c>
      <c r="AG184" s="214" t="s">
        <v>74</v>
      </c>
      <c r="AH184" s="214" t="s">
        <v>74</v>
      </c>
      <c r="AI184" s="212">
        <v>0</v>
      </c>
      <c r="AJ184" s="212">
        <v>84135076.5</v>
      </c>
      <c r="AK184" s="212">
        <v>0</v>
      </c>
      <c r="AL184" s="212">
        <v>84537966.200000003</v>
      </c>
      <c r="AM184" s="212">
        <v>91263963.530000001</v>
      </c>
      <c r="AN184" s="212">
        <v>91263963.530000001</v>
      </c>
      <c r="AO184" s="212">
        <v>0</v>
      </c>
      <c r="AP184" s="212">
        <v>73328764.549999997</v>
      </c>
      <c r="AQ184" s="212">
        <v>0</v>
      </c>
      <c r="AR184" s="212">
        <v>84537966.200000003</v>
      </c>
      <c r="AS184" s="212">
        <v>91263963.530000001</v>
      </c>
      <c r="AT184" s="212">
        <v>91263963.530000001</v>
      </c>
    </row>
    <row r="185" spans="1:46" ht="206.25" hidden="1" customHeight="1" x14ac:dyDescent="0.25">
      <c r="A185" s="213" t="s">
        <v>346</v>
      </c>
      <c r="B185" s="214" t="s">
        <v>347</v>
      </c>
      <c r="C185" s="71" t="s">
        <v>64</v>
      </c>
      <c r="D185" s="71" t="s">
        <v>350</v>
      </c>
      <c r="E185" s="71" t="s">
        <v>66</v>
      </c>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4" t="s">
        <v>118</v>
      </c>
      <c r="AD185" s="71" t="s">
        <v>292</v>
      </c>
      <c r="AE185" s="71" t="s">
        <v>120</v>
      </c>
      <c r="AF185" s="214" t="s">
        <v>349</v>
      </c>
      <c r="AG185" s="214" t="s">
        <v>74</v>
      </c>
      <c r="AH185" s="214" t="s">
        <v>74</v>
      </c>
      <c r="AI185" s="212">
        <v>0</v>
      </c>
      <c r="AJ185" s="212">
        <v>84135076.5</v>
      </c>
      <c r="AK185" s="212">
        <v>0</v>
      </c>
      <c r="AL185" s="212">
        <v>84537966.200000003</v>
      </c>
      <c r="AM185" s="212">
        <v>91263963.530000001</v>
      </c>
      <c r="AN185" s="212">
        <v>91263963.530000001</v>
      </c>
      <c r="AO185" s="212">
        <v>0</v>
      </c>
      <c r="AP185" s="212">
        <v>73328764.549999997</v>
      </c>
      <c r="AQ185" s="212">
        <v>0</v>
      </c>
      <c r="AR185" s="212">
        <v>84537966.200000003</v>
      </c>
      <c r="AS185" s="212">
        <v>91263963.530000001</v>
      </c>
      <c r="AT185" s="212">
        <v>91263963.530000001</v>
      </c>
    </row>
    <row r="186" spans="1:46" ht="123.75" hidden="1" customHeight="1" x14ac:dyDescent="0.25">
      <c r="A186" s="213" t="s">
        <v>346</v>
      </c>
      <c r="B186" s="214" t="s">
        <v>347</v>
      </c>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t="s">
        <v>70</v>
      </c>
      <c r="AD186" s="71" t="s">
        <v>1084</v>
      </c>
      <c r="AE186" s="71" t="s">
        <v>72</v>
      </c>
      <c r="AF186" s="214" t="s">
        <v>349</v>
      </c>
      <c r="AG186" s="214" t="s">
        <v>74</v>
      </c>
      <c r="AH186" s="214" t="s">
        <v>74</v>
      </c>
      <c r="AI186" s="212">
        <v>0</v>
      </c>
      <c r="AJ186" s="212">
        <v>84135076.5</v>
      </c>
      <c r="AK186" s="212">
        <v>0</v>
      </c>
      <c r="AL186" s="212">
        <v>84537966.200000003</v>
      </c>
      <c r="AM186" s="212">
        <v>91263963.530000001</v>
      </c>
      <c r="AN186" s="212">
        <v>91263963.530000001</v>
      </c>
      <c r="AO186" s="212">
        <v>0</v>
      </c>
      <c r="AP186" s="212">
        <v>73328764.549999997</v>
      </c>
      <c r="AQ186" s="212">
        <v>0</v>
      </c>
      <c r="AR186" s="212">
        <v>84537966.200000003</v>
      </c>
      <c r="AS186" s="212">
        <v>91263963.530000001</v>
      </c>
      <c r="AT186" s="212">
        <v>91263963.530000001</v>
      </c>
    </row>
    <row r="187" spans="1:46" ht="123.75" hidden="1" customHeight="1" x14ac:dyDescent="0.25">
      <c r="A187" s="213" t="s">
        <v>346</v>
      </c>
      <c r="B187" s="214" t="s">
        <v>347</v>
      </c>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t="s">
        <v>70</v>
      </c>
      <c r="AD187" s="71" t="s">
        <v>1085</v>
      </c>
      <c r="AE187" s="71" t="s">
        <v>72</v>
      </c>
      <c r="AF187" s="214" t="s">
        <v>349</v>
      </c>
      <c r="AG187" s="214" t="s">
        <v>74</v>
      </c>
      <c r="AH187" s="214" t="s">
        <v>74</v>
      </c>
      <c r="AI187" s="212">
        <v>0</v>
      </c>
      <c r="AJ187" s="212">
        <v>84135076.5</v>
      </c>
      <c r="AK187" s="212">
        <v>0</v>
      </c>
      <c r="AL187" s="212">
        <v>84537966.200000003</v>
      </c>
      <c r="AM187" s="212">
        <v>91263963.530000001</v>
      </c>
      <c r="AN187" s="212">
        <v>91263963.530000001</v>
      </c>
      <c r="AO187" s="212">
        <v>0</v>
      </c>
      <c r="AP187" s="212">
        <v>73328764.549999997</v>
      </c>
      <c r="AQ187" s="212">
        <v>0</v>
      </c>
      <c r="AR187" s="212">
        <v>84537966.200000003</v>
      </c>
      <c r="AS187" s="212">
        <v>91263963.530000001</v>
      </c>
      <c r="AT187" s="212">
        <v>91263963.530000001</v>
      </c>
    </row>
    <row r="188" spans="1:46" ht="165" hidden="1" customHeight="1" x14ac:dyDescent="0.25">
      <c r="A188" s="213" t="s">
        <v>346</v>
      </c>
      <c r="B188" s="214" t="s">
        <v>347</v>
      </c>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t="s">
        <v>123</v>
      </c>
      <c r="AD188" s="71" t="s">
        <v>292</v>
      </c>
      <c r="AE188" s="71" t="s">
        <v>124</v>
      </c>
      <c r="AF188" s="214" t="s">
        <v>349</v>
      </c>
      <c r="AG188" s="214" t="s">
        <v>74</v>
      </c>
      <c r="AH188" s="214" t="s">
        <v>74</v>
      </c>
      <c r="AI188" s="212">
        <v>0</v>
      </c>
      <c r="AJ188" s="212">
        <v>84135076.5</v>
      </c>
      <c r="AK188" s="212">
        <v>0</v>
      </c>
      <c r="AL188" s="212">
        <v>84537966.200000003</v>
      </c>
      <c r="AM188" s="212">
        <v>91263963.530000001</v>
      </c>
      <c r="AN188" s="212">
        <v>91263963.530000001</v>
      </c>
      <c r="AO188" s="212">
        <v>0</v>
      </c>
      <c r="AP188" s="212">
        <v>73328764.549999997</v>
      </c>
      <c r="AQ188" s="212">
        <v>0</v>
      </c>
      <c r="AR188" s="212">
        <v>84537966.200000003</v>
      </c>
      <c r="AS188" s="212">
        <v>91263963.530000001</v>
      </c>
      <c r="AT188" s="212">
        <v>91263963.530000001</v>
      </c>
    </row>
    <row r="189" spans="1:46" ht="192.6" hidden="1" customHeight="1" x14ac:dyDescent="0.25">
      <c r="A189" s="213" t="s">
        <v>346</v>
      </c>
      <c r="B189" s="214" t="s">
        <v>347</v>
      </c>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4" t="s">
        <v>127</v>
      </c>
      <c r="AD189" s="71" t="s">
        <v>68</v>
      </c>
      <c r="AE189" s="71" t="s">
        <v>128</v>
      </c>
      <c r="AF189" s="214" t="s">
        <v>349</v>
      </c>
      <c r="AG189" s="214" t="s">
        <v>74</v>
      </c>
      <c r="AH189" s="214" t="s">
        <v>74</v>
      </c>
      <c r="AI189" s="212">
        <v>0</v>
      </c>
      <c r="AJ189" s="212">
        <v>84135076.5</v>
      </c>
      <c r="AK189" s="212">
        <v>0</v>
      </c>
      <c r="AL189" s="212">
        <v>84537966.200000003</v>
      </c>
      <c r="AM189" s="212">
        <v>91263963.530000001</v>
      </c>
      <c r="AN189" s="212">
        <v>91263963.530000001</v>
      </c>
      <c r="AO189" s="212">
        <v>0</v>
      </c>
      <c r="AP189" s="212">
        <v>73328764.549999997</v>
      </c>
      <c r="AQ189" s="212">
        <v>0</v>
      </c>
      <c r="AR189" s="212">
        <v>84537966.200000003</v>
      </c>
      <c r="AS189" s="212">
        <v>91263963.530000001</v>
      </c>
      <c r="AT189" s="212">
        <v>91263963.530000001</v>
      </c>
    </row>
    <row r="190" spans="1:46" ht="123.75" hidden="1" customHeight="1" x14ac:dyDescent="0.25">
      <c r="A190" s="213" t="s">
        <v>346</v>
      </c>
      <c r="B190" s="214" t="s">
        <v>347</v>
      </c>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t="s">
        <v>351</v>
      </c>
      <c r="AD190" s="71" t="s">
        <v>68</v>
      </c>
      <c r="AE190" s="71" t="s">
        <v>352</v>
      </c>
      <c r="AF190" s="214" t="s">
        <v>349</v>
      </c>
      <c r="AG190" s="214" t="s">
        <v>74</v>
      </c>
      <c r="AH190" s="214" t="s">
        <v>74</v>
      </c>
      <c r="AI190" s="212">
        <v>0</v>
      </c>
      <c r="AJ190" s="212">
        <v>84135076.5</v>
      </c>
      <c r="AK190" s="212">
        <v>0</v>
      </c>
      <c r="AL190" s="212">
        <v>84537966.200000003</v>
      </c>
      <c r="AM190" s="212">
        <v>91263963.530000001</v>
      </c>
      <c r="AN190" s="212">
        <v>91263963.530000001</v>
      </c>
      <c r="AO190" s="212">
        <v>0</v>
      </c>
      <c r="AP190" s="212">
        <v>73328764.549999997</v>
      </c>
      <c r="AQ190" s="212">
        <v>0</v>
      </c>
      <c r="AR190" s="212">
        <v>84537966.200000003</v>
      </c>
      <c r="AS190" s="212">
        <v>91263963.530000001</v>
      </c>
      <c r="AT190" s="212">
        <v>91263963.530000001</v>
      </c>
    </row>
    <row r="191" spans="1:46" ht="137.44999999999999" hidden="1" customHeight="1" x14ac:dyDescent="0.25">
      <c r="A191" s="213" t="s">
        <v>346</v>
      </c>
      <c r="B191" s="214" t="s">
        <v>347</v>
      </c>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t="s">
        <v>353</v>
      </c>
      <c r="AD191" s="71" t="s">
        <v>68</v>
      </c>
      <c r="AE191" s="71" t="s">
        <v>354</v>
      </c>
      <c r="AF191" s="214" t="s">
        <v>349</v>
      </c>
      <c r="AG191" s="214" t="s">
        <v>74</v>
      </c>
      <c r="AH191" s="214" t="s">
        <v>74</v>
      </c>
      <c r="AI191" s="212">
        <v>0</v>
      </c>
      <c r="AJ191" s="212">
        <v>84135076.5</v>
      </c>
      <c r="AK191" s="212">
        <v>0</v>
      </c>
      <c r="AL191" s="212">
        <v>84537966.200000003</v>
      </c>
      <c r="AM191" s="212">
        <v>91263963.530000001</v>
      </c>
      <c r="AN191" s="212">
        <v>91263963.530000001</v>
      </c>
      <c r="AO191" s="212">
        <v>0</v>
      </c>
      <c r="AP191" s="212">
        <v>73328764.549999997</v>
      </c>
      <c r="AQ191" s="212">
        <v>0</v>
      </c>
      <c r="AR191" s="212">
        <v>84537966.200000003</v>
      </c>
      <c r="AS191" s="212">
        <v>91263963.530000001</v>
      </c>
      <c r="AT191" s="212">
        <v>91263963.530000001</v>
      </c>
    </row>
    <row r="192" spans="1:46" ht="192.6" hidden="1" customHeight="1" x14ac:dyDescent="0.25">
      <c r="A192" s="213" t="s">
        <v>355</v>
      </c>
      <c r="B192" s="214" t="s">
        <v>356</v>
      </c>
      <c r="C192" s="71" t="s">
        <v>95</v>
      </c>
      <c r="D192" s="71" t="s">
        <v>68</v>
      </c>
      <c r="E192" s="71" t="s">
        <v>96</v>
      </c>
      <c r="F192" s="71"/>
      <c r="G192" s="71"/>
      <c r="H192" s="71"/>
      <c r="I192" s="71"/>
      <c r="J192" s="71"/>
      <c r="K192" s="71"/>
      <c r="L192" s="71"/>
      <c r="M192" s="71"/>
      <c r="N192" s="71"/>
      <c r="O192" s="71"/>
      <c r="P192" s="71"/>
      <c r="Q192" s="71"/>
      <c r="R192" s="71"/>
      <c r="S192" s="71"/>
      <c r="T192" s="71"/>
      <c r="U192" s="71"/>
      <c r="V192" s="71"/>
      <c r="W192" s="71" t="s">
        <v>357</v>
      </c>
      <c r="X192" s="71" t="s">
        <v>1086</v>
      </c>
      <c r="Y192" s="71" t="s">
        <v>359</v>
      </c>
      <c r="Z192" s="71" t="s">
        <v>285</v>
      </c>
      <c r="AA192" s="71" t="s">
        <v>68</v>
      </c>
      <c r="AB192" s="71" t="s">
        <v>69</v>
      </c>
      <c r="AC192" s="74" t="s">
        <v>100</v>
      </c>
      <c r="AD192" s="71" t="s">
        <v>68</v>
      </c>
      <c r="AE192" s="71" t="s">
        <v>101</v>
      </c>
      <c r="AF192" s="214" t="s">
        <v>361</v>
      </c>
      <c r="AG192" s="214" t="s">
        <v>74</v>
      </c>
      <c r="AH192" s="214" t="s">
        <v>74</v>
      </c>
      <c r="AI192" s="212">
        <v>0</v>
      </c>
      <c r="AJ192" s="212">
        <v>207488483.66999999</v>
      </c>
      <c r="AK192" s="212">
        <v>0</v>
      </c>
      <c r="AL192" s="212">
        <v>216919179.06</v>
      </c>
      <c r="AM192" s="212">
        <v>171950830.59999999</v>
      </c>
      <c r="AN192" s="212">
        <v>169775563.91999999</v>
      </c>
      <c r="AO192" s="212">
        <v>0</v>
      </c>
      <c r="AP192" s="212">
        <v>192578467.84999999</v>
      </c>
      <c r="AQ192" s="212">
        <v>0</v>
      </c>
      <c r="AR192" s="212">
        <v>216919179.06</v>
      </c>
      <c r="AS192" s="212">
        <v>171950830.59999999</v>
      </c>
      <c r="AT192" s="212">
        <v>169775563.91999999</v>
      </c>
    </row>
    <row r="193" spans="1:46" ht="110.1" hidden="1" customHeight="1" x14ac:dyDescent="0.25">
      <c r="A193" s="213" t="s">
        <v>355</v>
      </c>
      <c r="B193" s="214" t="s">
        <v>356</v>
      </c>
      <c r="C193" s="71" t="s">
        <v>362</v>
      </c>
      <c r="D193" s="71" t="s">
        <v>1087</v>
      </c>
      <c r="E193" s="71" t="s">
        <v>364</v>
      </c>
      <c r="F193" s="71"/>
      <c r="G193" s="71"/>
      <c r="H193" s="71"/>
      <c r="I193" s="71"/>
      <c r="J193" s="71"/>
      <c r="K193" s="71"/>
      <c r="L193" s="71"/>
      <c r="M193" s="71"/>
      <c r="N193" s="71"/>
      <c r="O193" s="71"/>
      <c r="P193" s="71"/>
      <c r="Q193" s="71"/>
      <c r="R193" s="71"/>
      <c r="S193" s="71"/>
      <c r="T193" s="71"/>
      <c r="U193" s="71"/>
      <c r="V193" s="71"/>
      <c r="W193" s="71" t="s">
        <v>357</v>
      </c>
      <c r="X193" s="71" t="s">
        <v>1088</v>
      </c>
      <c r="Y193" s="71" t="s">
        <v>359</v>
      </c>
      <c r="Z193" s="71"/>
      <c r="AA193" s="71"/>
      <c r="AB193" s="71"/>
      <c r="AC193" s="71" t="s">
        <v>296</v>
      </c>
      <c r="AD193" s="71" t="s">
        <v>68</v>
      </c>
      <c r="AE193" s="71" t="s">
        <v>297</v>
      </c>
      <c r="AF193" s="214" t="s">
        <v>361</v>
      </c>
      <c r="AG193" s="214" t="s">
        <v>74</v>
      </c>
      <c r="AH193" s="214" t="s">
        <v>74</v>
      </c>
      <c r="AI193" s="212">
        <v>0</v>
      </c>
      <c r="AJ193" s="212">
        <v>207488483.66999999</v>
      </c>
      <c r="AK193" s="212">
        <v>0</v>
      </c>
      <c r="AL193" s="212">
        <v>216919179.06</v>
      </c>
      <c r="AM193" s="212">
        <v>171950830.59999999</v>
      </c>
      <c r="AN193" s="212">
        <v>169775563.91999999</v>
      </c>
      <c r="AO193" s="212">
        <v>0</v>
      </c>
      <c r="AP193" s="212">
        <v>192578467.84999999</v>
      </c>
      <c r="AQ193" s="212">
        <v>0</v>
      </c>
      <c r="AR193" s="212">
        <v>216919179.06</v>
      </c>
      <c r="AS193" s="212">
        <v>171950830.59999999</v>
      </c>
      <c r="AT193" s="212">
        <v>169775563.91999999</v>
      </c>
    </row>
    <row r="194" spans="1:46" ht="137.44999999999999" hidden="1" customHeight="1" x14ac:dyDescent="0.25">
      <c r="A194" s="213" t="s">
        <v>355</v>
      </c>
      <c r="B194" s="214" t="s">
        <v>356</v>
      </c>
      <c r="C194" s="71" t="s">
        <v>362</v>
      </c>
      <c r="D194" s="71" t="s">
        <v>1089</v>
      </c>
      <c r="E194" s="71" t="s">
        <v>364</v>
      </c>
      <c r="F194" s="71"/>
      <c r="G194" s="71"/>
      <c r="H194" s="71"/>
      <c r="I194" s="71"/>
      <c r="J194" s="71"/>
      <c r="K194" s="71"/>
      <c r="L194" s="71"/>
      <c r="M194" s="71"/>
      <c r="N194" s="71"/>
      <c r="O194" s="71"/>
      <c r="P194" s="71"/>
      <c r="Q194" s="71"/>
      <c r="R194" s="71"/>
      <c r="S194" s="71"/>
      <c r="T194" s="71"/>
      <c r="U194" s="71"/>
      <c r="V194" s="71"/>
      <c r="W194" s="71" t="s">
        <v>365</v>
      </c>
      <c r="X194" s="71" t="s">
        <v>68</v>
      </c>
      <c r="Y194" s="71" t="s">
        <v>366</v>
      </c>
      <c r="Z194" s="71"/>
      <c r="AA194" s="71"/>
      <c r="AB194" s="71"/>
      <c r="AC194" s="71" t="s">
        <v>93</v>
      </c>
      <c r="AD194" s="71" t="s">
        <v>1090</v>
      </c>
      <c r="AE194" s="71" t="s">
        <v>72</v>
      </c>
      <c r="AF194" s="214" t="s">
        <v>361</v>
      </c>
      <c r="AG194" s="214" t="s">
        <v>74</v>
      </c>
      <c r="AH194" s="214" t="s">
        <v>74</v>
      </c>
      <c r="AI194" s="212">
        <v>0</v>
      </c>
      <c r="AJ194" s="212">
        <v>207488483.66999999</v>
      </c>
      <c r="AK194" s="212">
        <v>0</v>
      </c>
      <c r="AL194" s="212">
        <v>216919179.06</v>
      </c>
      <c r="AM194" s="212">
        <v>171950830.59999999</v>
      </c>
      <c r="AN194" s="212">
        <v>169775563.91999999</v>
      </c>
      <c r="AO194" s="212">
        <v>0</v>
      </c>
      <c r="AP194" s="212">
        <v>192578467.84999999</v>
      </c>
      <c r="AQ194" s="212">
        <v>0</v>
      </c>
      <c r="AR194" s="212">
        <v>216919179.06</v>
      </c>
      <c r="AS194" s="212">
        <v>171950830.59999999</v>
      </c>
      <c r="AT194" s="212">
        <v>169775563.91999999</v>
      </c>
    </row>
    <row r="195" spans="1:46" ht="123.75" hidden="1" customHeight="1" x14ac:dyDescent="0.25">
      <c r="A195" s="213" t="s">
        <v>355</v>
      </c>
      <c r="B195" s="214" t="s">
        <v>356</v>
      </c>
      <c r="C195" s="71" t="s">
        <v>362</v>
      </c>
      <c r="D195" s="71" t="s">
        <v>1091</v>
      </c>
      <c r="E195" s="71" t="s">
        <v>364</v>
      </c>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t="s">
        <v>93</v>
      </c>
      <c r="AD195" s="71" t="s">
        <v>1092</v>
      </c>
      <c r="AE195" s="71" t="s">
        <v>72</v>
      </c>
      <c r="AF195" s="214" t="s">
        <v>361</v>
      </c>
      <c r="AG195" s="214" t="s">
        <v>74</v>
      </c>
      <c r="AH195" s="214" t="s">
        <v>74</v>
      </c>
      <c r="AI195" s="212">
        <v>0</v>
      </c>
      <c r="AJ195" s="212">
        <v>207488483.66999999</v>
      </c>
      <c r="AK195" s="212">
        <v>0</v>
      </c>
      <c r="AL195" s="212">
        <v>216919179.06</v>
      </c>
      <c r="AM195" s="212">
        <v>171950830.59999999</v>
      </c>
      <c r="AN195" s="212">
        <v>169775563.91999999</v>
      </c>
      <c r="AO195" s="212">
        <v>0</v>
      </c>
      <c r="AP195" s="212">
        <v>192578467.84999999</v>
      </c>
      <c r="AQ195" s="212">
        <v>0</v>
      </c>
      <c r="AR195" s="212">
        <v>216919179.06</v>
      </c>
      <c r="AS195" s="212">
        <v>171950830.59999999</v>
      </c>
      <c r="AT195" s="212">
        <v>169775563.91999999</v>
      </c>
    </row>
    <row r="196" spans="1:46" ht="137.44999999999999" hidden="1" customHeight="1" x14ac:dyDescent="0.25">
      <c r="A196" s="213" t="s">
        <v>355</v>
      </c>
      <c r="B196" s="214" t="s">
        <v>356</v>
      </c>
      <c r="C196" s="71" t="s">
        <v>121</v>
      </c>
      <c r="D196" s="71" t="s">
        <v>68</v>
      </c>
      <c r="E196" s="71" t="s">
        <v>122</v>
      </c>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t="s">
        <v>70</v>
      </c>
      <c r="AD196" s="71" t="s">
        <v>1090</v>
      </c>
      <c r="AE196" s="71" t="s">
        <v>72</v>
      </c>
      <c r="AF196" s="214" t="s">
        <v>361</v>
      </c>
      <c r="AG196" s="214" t="s">
        <v>74</v>
      </c>
      <c r="AH196" s="214" t="s">
        <v>74</v>
      </c>
      <c r="AI196" s="212">
        <v>0</v>
      </c>
      <c r="AJ196" s="212">
        <v>207488483.66999999</v>
      </c>
      <c r="AK196" s="212">
        <v>0</v>
      </c>
      <c r="AL196" s="212">
        <v>216919179.06</v>
      </c>
      <c r="AM196" s="212">
        <v>171950830.59999999</v>
      </c>
      <c r="AN196" s="212">
        <v>169775563.91999999</v>
      </c>
      <c r="AO196" s="212">
        <v>0</v>
      </c>
      <c r="AP196" s="212">
        <v>192578467.84999999</v>
      </c>
      <c r="AQ196" s="212">
        <v>0</v>
      </c>
      <c r="AR196" s="212">
        <v>216919179.06</v>
      </c>
      <c r="AS196" s="212">
        <v>171950830.59999999</v>
      </c>
      <c r="AT196" s="212">
        <v>169775563.91999999</v>
      </c>
    </row>
    <row r="197" spans="1:46" ht="123.75" hidden="1" customHeight="1" x14ac:dyDescent="0.25">
      <c r="A197" s="213" t="s">
        <v>355</v>
      </c>
      <c r="B197" s="214" t="s">
        <v>356</v>
      </c>
      <c r="C197" s="71" t="s">
        <v>64</v>
      </c>
      <c r="D197" s="71" t="s">
        <v>367</v>
      </c>
      <c r="E197" s="71" t="s">
        <v>66</v>
      </c>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t="s">
        <v>70</v>
      </c>
      <c r="AD197" s="71" t="s">
        <v>1092</v>
      </c>
      <c r="AE197" s="71" t="s">
        <v>72</v>
      </c>
      <c r="AF197" s="214" t="s">
        <v>361</v>
      </c>
      <c r="AG197" s="214" t="s">
        <v>74</v>
      </c>
      <c r="AH197" s="214" t="s">
        <v>74</v>
      </c>
      <c r="AI197" s="212">
        <v>0</v>
      </c>
      <c r="AJ197" s="212">
        <v>207488483.66999999</v>
      </c>
      <c r="AK197" s="212">
        <v>0</v>
      </c>
      <c r="AL197" s="212">
        <v>216919179.06</v>
      </c>
      <c r="AM197" s="212">
        <v>171950830.59999999</v>
      </c>
      <c r="AN197" s="212">
        <v>169775563.91999999</v>
      </c>
      <c r="AO197" s="212">
        <v>0</v>
      </c>
      <c r="AP197" s="212">
        <v>192578467.84999999</v>
      </c>
      <c r="AQ197" s="212">
        <v>0</v>
      </c>
      <c r="AR197" s="212">
        <v>216919179.06</v>
      </c>
      <c r="AS197" s="212">
        <v>171950830.59999999</v>
      </c>
      <c r="AT197" s="212">
        <v>169775563.91999999</v>
      </c>
    </row>
    <row r="198" spans="1:46" ht="123.75" hidden="1" customHeight="1" x14ac:dyDescent="0.25">
      <c r="A198" s="213" t="s">
        <v>355</v>
      </c>
      <c r="B198" s="214" t="s">
        <v>356</v>
      </c>
      <c r="C198" s="71" t="s">
        <v>368</v>
      </c>
      <c r="D198" s="71" t="s">
        <v>1093</v>
      </c>
      <c r="E198" s="71" t="s">
        <v>370</v>
      </c>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t="s">
        <v>322</v>
      </c>
      <c r="AD198" s="71" t="s">
        <v>1081</v>
      </c>
      <c r="AE198" s="71" t="s">
        <v>324</v>
      </c>
      <c r="AF198" s="214" t="s">
        <v>361</v>
      </c>
      <c r="AG198" s="214" t="s">
        <v>74</v>
      </c>
      <c r="AH198" s="214" t="s">
        <v>74</v>
      </c>
      <c r="AI198" s="212">
        <v>0</v>
      </c>
      <c r="AJ198" s="212">
        <v>207488483.66999999</v>
      </c>
      <c r="AK198" s="212">
        <v>0</v>
      </c>
      <c r="AL198" s="212">
        <v>216919179.06</v>
      </c>
      <c r="AM198" s="212">
        <v>171950830.59999999</v>
      </c>
      <c r="AN198" s="212">
        <v>169775563.91999999</v>
      </c>
      <c r="AO198" s="212">
        <v>0</v>
      </c>
      <c r="AP198" s="212">
        <v>192578467.84999999</v>
      </c>
      <c r="AQ198" s="212">
        <v>0</v>
      </c>
      <c r="AR198" s="212">
        <v>216919179.06</v>
      </c>
      <c r="AS198" s="212">
        <v>171950830.59999999</v>
      </c>
      <c r="AT198" s="212">
        <v>169775563.91999999</v>
      </c>
    </row>
    <row r="199" spans="1:46" ht="123.75" hidden="1" customHeight="1" x14ac:dyDescent="0.25">
      <c r="A199" s="213" t="s">
        <v>355</v>
      </c>
      <c r="B199" s="214" t="s">
        <v>356</v>
      </c>
      <c r="C199" s="71" t="s">
        <v>368</v>
      </c>
      <c r="D199" s="71" t="s">
        <v>1094</v>
      </c>
      <c r="E199" s="71" t="s">
        <v>370</v>
      </c>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t="s">
        <v>322</v>
      </c>
      <c r="AD199" s="71" t="s">
        <v>540</v>
      </c>
      <c r="AE199" s="71" t="s">
        <v>324</v>
      </c>
      <c r="AF199" s="214" t="s">
        <v>361</v>
      </c>
      <c r="AG199" s="214" t="s">
        <v>74</v>
      </c>
      <c r="AH199" s="214" t="s">
        <v>74</v>
      </c>
      <c r="AI199" s="212">
        <v>0</v>
      </c>
      <c r="AJ199" s="212">
        <v>207488483.66999999</v>
      </c>
      <c r="AK199" s="212">
        <v>0</v>
      </c>
      <c r="AL199" s="212">
        <v>216919179.06</v>
      </c>
      <c r="AM199" s="212">
        <v>171950830.59999999</v>
      </c>
      <c r="AN199" s="212">
        <v>169775563.91999999</v>
      </c>
      <c r="AO199" s="212">
        <v>0</v>
      </c>
      <c r="AP199" s="212">
        <v>192578467.84999999</v>
      </c>
      <c r="AQ199" s="212">
        <v>0</v>
      </c>
      <c r="AR199" s="212">
        <v>216919179.06</v>
      </c>
      <c r="AS199" s="212">
        <v>171950830.59999999</v>
      </c>
      <c r="AT199" s="212">
        <v>169775563.91999999</v>
      </c>
    </row>
    <row r="200" spans="1:46" ht="123.75" hidden="1" customHeight="1" x14ac:dyDescent="0.25">
      <c r="A200" s="213" t="s">
        <v>355</v>
      </c>
      <c r="B200" s="214" t="s">
        <v>356</v>
      </c>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t="s">
        <v>322</v>
      </c>
      <c r="AD200" s="71" t="s">
        <v>1083</v>
      </c>
      <c r="AE200" s="71" t="s">
        <v>324</v>
      </c>
      <c r="AF200" s="214" t="s">
        <v>361</v>
      </c>
      <c r="AG200" s="214" t="s">
        <v>74</v>
      </c>
      <c r="AH200" s="214" t="s">
        <v>74</v>
      </c>
      <c r="AI200" s="212">
        <v>0</v>
      </c>
      <c r="AJ200" s="212">
        <v>207488483.66999999</v>
      </c>
      <c r="AK200" s="212">
        <v>0</v>
      </c>
      <c r="AL200" s="212">
        <v>216919179.06</v>
      </c>
      <c r="AM200" s="212">
        <v>171950830.59999999</v>
      </c>
      <c r="AN200" s="212">
        <v>169775563.91999999</v>
      </c>
      <c r="AO200" s="212">
        <v>0</v>
      </c>
      <c r="AP200" s="212">
        <v>192578467.84999999</v>
      </c>
      <c r="AQ200" s="212">
        <v>0</v>
      </c>
      <c r="AR200" s="212">
        <v>216919179.06</v>
      </c>
      <c r="AS200" s="212">
        <v>171950830.59999999</v>
      </c>
      <c r="AT200" s="212">
        <v>169775563.91999999</v>
      </c>
    </row>
    <row r="201" spans="1:46" ht="110.1" hidden="1" customHeight="1" x14ac:dyDescent="0.25">
      <c r="A201" s="213" t="s">
        <v>355</v>
      </c>
      <c r="B201" s="214" t="s">
        <v>356</v>
      </c>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t="s">
        <v>325</v>
      </c>
      <c r="AD201" s="71" t="s">
        <v>68</v>
      </c>
      <c r="AE201" s="71" t="s">
        <v>326</v>
      </c>
      <c r="AF201" s="214" t="s">
        <v>361</v>
      </c>
      <c r="AG201" s="214" t="s">
        <v>74</v>
      </c>
      <c r="AH201" s="214" t="s">
        <v>74</v>
      </c>
      <c r="AI201" s="212">
        <v>0</v>
      </c>
      <c r="AJ201" s="212">
        <v>207488483.66999999</v>
      </c>
      <c r="AK201" s="212">
        <v>0</v>
      </c>
      <c r="AL201" s="212">
        <v>216919179.06</v>
      </c>
      <c r="AM201" s="212">
        <v>171950830.59999999</v>
      </c>
      <c r="AN201" s="212">
        <v>169775563.91999999</v>
      </c>
      <c r="AO201" s="212">
        <v>0</v>
      </c>
      <c r="AP201" s="212">
        <v>192578467.84999999</v>
      </c>
      <c r="AQ201" s="212">
        <v>0</v>
      </c>
      <c r="AR201" s="212">
        <v>216919179.06</v>
      </c>
      <c r="AS201" s="212">
        <v>171950830.59999999</v>
      </c>
      <c r="AT201" s="212">
        <v>169775563.91999999</v>
      </c>
    </row>
    <row r="202" spans="1:46" ht="123.75" hidden="1" customHeight="1" x14ac:dyDescent="0.25">
      <c r="A202" s="213" t="s">
        <v>355</v>
      </c>
      <c r="B202" s="214" t="s">
        <v>356</v>
      </c>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t="s">
        <v>327</v>
      </c>
      <c r="AD202" s="71" t="s">
        <v>68</v>
      </c>
      <c r="AE202" s="71" t="s">
        <v>132</v>
      </c>
      <c r="AF202" s="214" t="s">
        <v>361</v>
      </c>
      <c r="AG202" s="214" t="s">
        <v>74</v>
      </c>
      <c r="AH202" s="214" t="s">
        <v>74</v>
      </c>
      <c r="AI202" s="212">
        <v>0</v>
      </c>
      <c r="AJ202" s="212">
        <v>207488483.66999999</v>
      </c>
      <c r="AK202" s="212">
        <v>0</v>
      </c>
      <c r="AL202" s="212">
        <v>216919179.06</v>
      </c>
      <c r="AM202" s="212">
        <v>171950830.59999999</v>
      </c>
      <c r="AN202" s="212">
        <v>169775563.91999999</v>
      </c>
      <c r="AO202" s="212">
        <v>0</v>
      </c>
      <c r="AP202" s="212">
        <v>192578467.84999999</v>
      </c>
      <c r="AQ202" s="212">
        <v>0</v>
      </c>
      <c r="AR202" s="212">
        <v>216919179.06</v>
      </c>
      <c r="AS202" s="212">
        <v>171950830.59999999</v>
      </c>
      <c r="AT202" s="212">
        <v>169775563.91999999</v>
      </c>
    </row>
    <row r="203" spans="1:46" ht="123.75" hidden="1" customHeight="1" x14ac:dyDescent="0.25">
      <c r="A203" s="213" t="s">
        <v>355</v>
      </c>
      <c r="B203" s="214" t="s">
        <v>356</v>
      </c>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t="s">
        <v>331</v>
      </c>
      <c r="AD203" s="71" t="s">
        <v>68</v>
      </c>
      <c r="AE203" s="71" t="s">
        <v>332</v>
      </c>
      <c r="AF203" s="214" t="s">
        <v>361</v>
      </c>
      <c r="AG203" s="214" t="s">
        <v>74</v>
      </c>
      <c r="AH203" s="214" t="s">
        <v>74</v>
      </c>
      <c r="AI203" s="212">
        <v>0</v>
      </c>
      <c r="AJ203" s="212">
        <v>207488483.66999999</v>
      </c>
      <c r="AK203" s="212">
        <v>0</v>
      </c>
      <c r="AL203" s="212">
        <v>216919179.06</v>
      </c>
      <c r="AM203" s="212">
        <v>171950830.59999999</v>
      </c>
      <c r="AN203" s="212">
        <v>169775563.91999999</v>
      </c>
      <c r="AO203" s="212">
        <v>0</v>
      </c>
      <c r="AP203" s="212">
        <v>192578467.84999999</v>
      </c>
      <c r="AQ203" s="212">
        <v>0</v>
      </c>
      <c r="AR203" s="212">
        <v>216919179.06</v>
      </c>
      <c r="AS203" s="212">
        <v>171950830.59999999</v>
      </c>
      <c r="AT203" s="212">
        <v>169775563.91999999</v>
      </c>
    </row>
    <row r="204" spans="1:46" ht="233.85" hidden="1" customHeight="1" x14ac:dyDescent="0.25">
      <c r="A204" s="70" t="s">
        <v>372</v>
      </c>
      <c r="B204" s="71" t="s">
        <v>373</v>
      </c>
      <c r="C204" s="71" t="s">
        <v>95</v>
      </c>
      <c r="D204" s="71" t="s">
        <v>68</v>
      </c>
      <c r="E204" s="71" t="s">
        <v>96</v>
      </c>
      <c r="F204" s="71" t="s">
        <v>269</v>
      </c>
      <c r="G204" s="71" t="s">
        <v>68</v>
      </c>
      <c r="H204" s="71" t="s">
        <v>271</v>
      </c>
      <c r="I204" s="71" t="s">
        <v>272</v>
      </c>
      <c r="J204" s="71"/>
      <c r="K204" s="71"/>
      <c r="L204" s="71"/>
      <c r="M204" s="71"/>
      <c r="N204" s="71"/>
      <c r="O204" s="71"/>
      <c r="P204" s="71"/>
      <c r="Q204" s="71"/>
      <c r="R204" s="71"/>
      <c r="S204" s="71"/>
      <c r="T204" s="71"/>
      <c r="U204" s="71"/>
      <c r="V204" s="71"/>
      <c r="W204" s="71" t="s">
        <v>357</v>
      </c>
      <c r="X204" s="71" t="s">
        <v>1086</v>
      </c>
      <c r="Y204" s="71" t="s">
        <v>359</v>
      </c>
      <c r="Z204" s="74" t="s">
        <v>92</v>
      </c>
      <c r="AA204" s="71" t="s">
        <v>68</v>
      </c>
      <c r="AB204" s="71" t="s">
        <v>80</v>
      </c>
      <c r="AC204" s="74" t="s">
        <v>100</v>
      </c>
      <c r="AD204" s="71" t="s">
        <v>68</v>
      </c>
      <c r="AE204" s="71" t="s">
        <v>101</v>
      </c>
      <c r="AF204" s="71" t="s">
        <v>361</v>
      </c>
      <c r="AG204" s="71" t="s">
        <v>74</v>
      </c>
      <c r="AH204" s="71" t="s">
        <v>74</v>
      </c>
      <c r="AI204" s="72">
        <v>0</v>
      </c>
      <c r="AJ204" s="72">
        <v>487715794.08999997</v>
      </c>
      <c r="AK204" s="72">
        <v>0</v>
      </c>
      <c r="AL204" s="72">
        <v>569227082.76999998</v>
      </c>
      <c r="AM204" s="72">
        <v>441081901.87</v>
      </c>
      <c r="AN204" s="72">
        <v>439099412.31999999</v>
      </c>
      <c r="AO204" s="72">
        <v>0</v>
      </c>
      <c r="AP204" s="72">
        <v>486156668.33999997</v>
      </c>
      <c r="AQ204" s="72">
        <v>0</v>
      </c>
      <c r="AR204" s="72">
        <v>569227082.76999998</v>
      </c>
      <c r="AS204" s="72">
        <v>441081901.87</v>
      </c>
      <c r="AT204" s="72">
        <v>439099412.31999999</v>
      </c>
    </row>
    <row r="205" spans="1:46" ht="82.5" hidden="1" customHeight="1" x14ac:dyDescent="0.25">
      <c r="A205" s="70" t="s">
        <v>372</v>
      </c>
      <c r="B205" s="71" t="s">
        <v>373</v>
      </c>
      <c r="C205" s="71"/>
      <c r="D205" s="71"/>
      <c r="E205" s="71"/>
      <c r="F205" s="71" t="s">
        <v>269</v>
      </c>
      <c r="G205" s="71" t="s">
        <v>68</v>
      </c>
      <c r="H205" s="71" t="s">
        <v>271</v>
      </c>
      <c r="I205" s="71" t="s">
        <v>272</v>
      </c>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t="s">
        <v>1069</v>
      </c>
      <c r="AH205" s="71" t="s">
        <v>74</v>
      </c>
      <c r="AI205" s="72">
        <v>0</v>
      </c>
      <c r="AJ205" s="72">
        <v>466246976.54000002</v>
      </c>
      <c r="AK205" s="72">
        <v>0</v>
      </c>
      <c r="AL205" s="72">
        <v>530376835.25999999</v>
      </c>
      <c r="AM205" s="72">
        <v>415592439.62</v>
      </c>
      <c r="AN205" s="72">
        <v>414417091.68000001</v>
      </c>
      <c r="AO205" s="72">
        <v>0</v>
      </c>
      <c r="AP205" s="72">
        <v>465127136.54000002</v>
      </c>
      <c r="AQ205" s="72">
        <v>0</v>
      </c>
      <c r="AR205" s="72">
        <v>530376835.25999999</v>
      </c>
      <c r="AS205" s="72">
        <v>415592439.62</v>
      </c>
      <c r="AT205" s="72">
        <v>414417091.68000001</v>
      </c>
    </row>
    <row r="206" spans="1:46" ht="316.35000000000002" hidden="1" customHeight="1" x14ac:dyDescent="0.25">
      <c r="A206" s="70" t="s">
        <v>372</v>
      </c>
      <c r="B206" s="71" t="s">
        <v>373</v>
      </c>
      <c r="C206" s="71" t="s">
        <v>121</v>
      </c>
      <c r="D206" s="71" t="s">
        <v>68</v>
      </c>
      <c r="E206" s="71" t="s">
        <v>122</v>
      </c>
      <c r="F206" s="71"/>
      <c r="G206" s="71"/>
      <c r="H206" s="71"/>
      <c r="I206" s="71"/>
      <c r="J206" s="71"/>
      <c r="K206" s="71"/>
      <c r="L206" s="71"/>
      <c r="M206" s="71"/>
      <c r="N206" s="71"/>
      <c r="O206" s="71"/>
      <c r="P206" s="71"/>
      <c r="Q206" s="71"/>
      <c r="R206" s="71"/>
      <c r="S206" s="71"/>
      <c r="T206" s="71"/>
      <c r="U206" s="71"/>
      <c r="V206" s="71"/>
      <c r="W206" s="71" t="s">
        <v>357</v>
      </c>
      <c r="X206" s="71" t="s">
        <v>1088</v>
      </c>
      <c r="Y206" s="71" t="s">
        <v>359</v>
      </c>
      <c r="Z206" s="71"/>
      <c r="AA206" s="71"/>
      <c r="AB206" s="71"/>
      <c r="AC206" s="74" t="s">
        <v>105</v>
      </c>
      <c r="AD206" s="71" t="s">
        <v>68</v>
      </c>
      <c r="AE206" s="71" t="s">
        <v>106</v>
      </c>
      <c r="AF206" s="71" t="s">
        <v>361</v>
      </c>
      <c r="AG206" s="71" t="s">
        <v>74</v>
      </c>
      <c r="AH206" s="71" t="s">
        <v>74</v>
      </c>
      <c r="AI206" s="72">
        <v>0</v>
      </c>
      <c r="AJ206" s="72">
        <v>487715794.08999997</v>
      </c>
      <c r="AK206" s="72">
        <v>0</v>
      </c>
      <c r="AL206" s="72">
        <v>569227082.76999998</v>
      </c>
      <c r="AM206" s="72">
        <v>441081901.87</v>
      </c>
      <c r="AN206" s="72">
        <v>439099412.31999999</v>
      </c>
      <c r="AO206" s="72">
        <v>0</v>
      </c>
      <c r="AP206" s="72">
        <v>486156668.33999997</v>
      </c>
      <c r="AQ206" s="72">
        <v>0</v>
      </c>
      <c r="AR206" s="72">
        <v>569227082.76999998</v>
      </c>
      <c r="AS206" s="72">
        <v>441081901.87</v>
      </c>
      <c r="AT206" s="72">
        <v>439099412.31999999</v>
      </c>
    </row>
    <row r="207" spans="1:46" ht="82.5" hidden="1" customHeight="1" x14ac:dyDescent="0.25">
      <c r="A207" s="70" t="s">
        <v>372</v>
      </c>
      <c r="B207" s="71" t="s">
        <v>373</v>
      </c>
      <c r="C207" s="71"/>
      <c r="D207" s="71"/>
      <c r="E207" s="71"/>
      <c r="F207" s="71" t="s">
        <v>269</v>
      </c>
      <c r="G207" s="71" t="s">
        <v>68</v>
      </c>
      <c r="H207" s="71" t="s">
        <v>271</v>
      </c>
      <c r="I207" s="71" t="s">
        <v>272</v>
      </c>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t="s">
        <v>1069</v>
      </c>
      <c r="AH207" s="71" t="s">
        <v>74</v>
      </c>
      <c r="AI207" s="72">
        <v>0</v>
      </c>
      <c r="AJ207" s="72">
        <v>466246976.54000002</v>
      </c>
      <c r="AK207" s="72">
        <v>0</v>
      </c>
      <c r="AL207" s="72">
        <v>530376835.25999999</v>
      </c>
      <c r="AM207" s="72">
        <v>415592439.62</v>
      </c>
      <c r="AN207" s="72">
        <v>414417091.68000001</v>
      </c>
      <c r="AO207" s="72">
        <v>0</v>
      </c>
      <c r="AP207" s="72">
        <v>465127136.54000002</v>
      </c>
      <c r="AQ207" s="72">
        <v>0</v>
      </c>
      <c r="AR207" s="72">
        <v>530376835.25999999</v>
      </c>
      <c r="AS207" s="72">
        <v>415592439.62</v>
      </c>
      <c r="AT207" s="72">
        <v>414417091.68000001</v>
      </c>
    </row>
    <row r="208" spans="1:46" ht="137.44999999999999" hidden="1" customHeight="1" x14ac:dyDescent="0.25">
      <c r="A208" s="70" t="s">
        <v>372</v>
      </c>
      <c r="B208" s="71" t="s">
        <v>373</v>
      </c>
      <c r="C208" s="71" t="s">
        <v>102</v>
      </c>
      <c r="D208" s="71" t="s">
        <v>103</v>
      </c>
      <c r="E208" s="71" t="s">
        <v>104</v>
      </c>
      <c r="F208" s="71"/>
      <c r="G208" s="71"/>
      <c r="H208" s="71"/>
      <c r="I208" s="71"/>
      <c r="J208" s="71"/>
      <c r="K208" s="71"/>
      <c r="L208" s="71"/>
      <c r="M208" s="71"/>
      <c r="N208" s="71"/>
      <c r="O208" s="71"/>
      <c r="P208" s="71"/>
      <c r="Q208" s="71"/>
      <c r="R208" s="71"/>
      <c r="S208" s="71"/>
      <c r="T208" s="71"/>
      <c r="U208" s="71"/>
      <c r="V208" s="71"/>
      <c r="W208" s="71" t="s">
        <v>89</v>
      </c>
      <c r="X208" s="71" t="s">
        <v>90</v>
      </c>
      <c r="Y208" s="71" t="s">
        <v>91</v>
      </c>
      <c r="Z208" s="71"/>
      <c r="AA208" s="71"/>
      <c r="AB208" s="71"/>
      <c r="AC208" s="71" t="s">
        <v>109</v>
      </c>
      <c r="AD208" s="71" t="s">
        <v>68</v>
      </c>
      <c r="AE208" s="71" t="s">
        <v>111</v>
      </c>
      <c r="AF208" s="71" t="s">
        <v>361</v>
      </c>
      <c r="AG208" s="71" t="s">
        <v>74</v>
      </c>
      <c r="AH208" s="71" t="s">
        <v>74</v>
      </c>
      <c r="AI208" s="72">
        <v>0</v>
      </c>
      <c r="AJ208" s="72">
        <v>487715794.08999997</v>
      </c>
      <c r="AK208" s="72">
        <v>0</v>
      </c>
      <c r="AL208" s="72">
        <v>569227082.76999998</v>
      </c>
      <c r="AM208" s="72">
        <v>441081901.87</v>
      </c>
      <c r="AN208" s="72">
        <v>439099412.31999999</v>
      </c>
      <c r="AO208" s="72">
        <v>0</v>
      </c>
      <c r="AP208" s="72">
        <v>486156668.33999997</v>
      </c>
      <c r="AQ208" s="72">
        <v>0</v>
      </c>
      <c r="AR208" s="72">
        <v>569227082.76999998</v>
      </c>
      <c r="AS208" s="72">
        <v>441081901.87</v>
      </c>
      <c r="AT208" s="72">
        <v>439099412.31999999</v>
      </c>
    </row>
    <row r="209" spans="1:46" ht="82.5" hidden="1" customHeight="1" x14ac:dyDescent="0.25">
      <c r="A209" s="70" t="s">
        <v>372</v>
      </c>
      <c r="B209" s="71" t="s">
        <v>373</v>
      </c>
      <c r="C209" s="71"/>
      <c r="D209" s="71"/>
      <c r="E209" s="71"/>
      <c r="F209" s="71" t="s">
        <v>269</v>
      </c>
      <c r="G209" s="71" t="s">
        <v>68</v>
      </c>
      <c r="H209" s="71" t="s">
        <v>271</v>
      </c>
      <c r="I209" s="71" t="s">
        <v>272</v>
      </c>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t="s">
        <v>1069</v>
      </c>
      <c r="AH209" s="71" t="s">
        <v>74</v>
      </c>
      <c r="AI209" s="72">
        <v>0</v>
      </c>
      <c r="AJ209" s="72">
        <v>466246976.54000002</v>
      </c>
      <c r="AK209" s="72">
        <v>0</v>
      </c>
      <c r="AL209" s="72">
        <v>530376835.25999999</v>
      </c>
      <c r="AM209" s="72">
        <v>415592439.62</v>
      </c>
      <c r="AN209" s="72">
        <v>414417091.68000001</v>
      </c>
      <c r="AO209" s="72">
        <v>0</v>
      </c>
      <c r="AP209" s="72">
        <v>465127136.54000002</v>
      </c>
      <c r="AQ209" s="72">
        <v>0</v>
      </c>
      <c r="AR209" s="72">
        <v>530376835.25999999</v>
      </c>
      <c r="AS209" s="72">
        <v>415592439.62</v>
      </c>
      <c r="AT209" s="72">
        <v>414417091.68000001</v>
      </c>
    </row>
    <row r="210" spans="1:46" ht="137.44999999999999" hidden="1" customHeight="1" x14ac:dyDescent="0.25">
      <c r="A210" s="70" t="s">
        <v>372</v>
      </c>
      <c r="B210" s="71" t="s">
        <v>373</v>
      </c>
      <c r="C210" s="71" t="s">
        <v>289</v>
      </c>
      <c r="D210" s="71" t="s">
        <v>68</v>
      </c>
      <c r="E210" s="71" t="s">
        <v>290</v>
      </c>
      <c r="F210" s="71"/>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t="s">
        <v>109</v>
      </c>
      <c r="AD210" s="71" t="s">
        <v>110</v>
      </c>
      <c r="AE210" s="71" t="s">
        <v>111</v>
      </c>
      <c r="AF210" s="71" t="s">
        <v>361</v>
      </c>
      <c r="AG210" s="71" t="s">
        <v>74</v>
      </c>
      <c r="AH210" s="71" t="s">
        <v>74</v>
      </c>
      <c r="AI210" s="72">
        <v>0</v>
      </c>
      <c r="AJ210" s="72">
        <v>487715794.08999997</v>
      </c>
      <c r="AK210" s="72">
        <v>0</v>
      </c>
      <c r="AL210" s="72">
        <v>569227082.76999998</v>
      </c>
      <c r="AM210" s="72">
        <v>441081901.87</v>
      </c>
      <c r="AN210" s="72">
        <v>439099412.31999999</v>
      </c>
      <c r="AO210" s="72">
        <v>0</v>
      </c>
      <c r="AP210" s="72">
        <v>486156668.33999997</v>
      </c>
      <c r="AQ210" s="72">
        <v>0</v>
      </c>
      <c r="AR210" s="72">
        <v>569227082.76999998</v>
      </c>
      <c r="AS210" s="72">
        <v>441081901.87</v>
      </c>
      <c r="AT210" s="72">
        <v>439099412.31999999</v>
      </c>
    </row>
    <row r="211" spans="1:46" ht="82.5" hidden="1" customHeight="1" x14ac:dyDescent="0.25">
      <c r="A211" s="70" t="s">
        <v>372</v>
      </c>
      <c r="B211" s="71" t="s">
        <v>373</v>
      </c>
      <c r="C211" s="71"/>
      <c r="D211" s="71"/>
      <c r="E211" s="71"/>
      <c r="F211" s="71" t="s">
        <v>269</v>
      </c>
      <c r="G211" s="71" t="s">
        <v>68</v>
      </c>
      <c r="H211" s="71" t="s">
        <v>271</v>
      </c>
      <c r="I211" s="71" t="s">
        <v>272</v>
      </c>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t="s">
        <v>1069</v>
      </c>
      <c r="AH211" s="71" t="s">
        <v>74</v>
      </c>
      <c r="AI211" s="72">
        <v>0</v>
      </c>
      <c r="AJ211" s="72">
        <v>466246976.54000002</v>
      </c>
      <c r="AK211" s="72">
        <v>0</v>
      </c>
      <c r="AL211" s="72">
        <v>530376835.25999999</v>
      </c>
      <c r="AM211" s="72">
        <v>415592439.62</v>
      </c>
      <c r="AN211" s="72">
        <v>414417091.68000001</v>
      </c>
      <c r="AO211" s="72">
        <v>0</v>
      </c>
      <c r="AP211" s="72">
        <v>465127136.54000002</v>
      </c>
      <c r="AQ211" s="72">
        <v>0</v>
      </c>
      <c r="AR211" s="72">
        <v>530376835.25999999</v>
      </c>
      <c r="AS211" s="72">
        <v>415592439.62</v>
      </c>
      <c r="AT211" s="72">
        <v>414417091.68000001</v>
      </c>
    </row>
    <row r="212" spans="1:46" ht="206.25" hidden="1" customHeight="1" x14ac:dyDescent="0.25">
      <c r="A212" s="70" t="s">
        <v>372</v>
      </c>
      <c r="B212" s="71" t="s">
        <v>373</v>
      </c>
      <c r="C212" s="71" t="s">
        <v>64</v>
      </c>
      <c r="D212" s="71" t="s">
        <v>375</v>
      </c>
      <c r="E212" s="71" t="s">
        <v>66</v>
      </c>
      <c r="F212" s="71"/>
      <c r="G212" s="71"/>
      <c r="H212" s="71"/>
      <c r="I212" s="71"/>
      <c r="J212" s="71"/>
      <c r="K212" s="71"/>
      <c r="L212" s="71"/>
      <c r="M212" s="71"/>
      <c r="N212" s="71"/>
      <c r="O212" s="71"/>
      <c r="P212" s="71"/>
      <c r="Q212" s="71"/>
      <c r="R212" s="71"/>
      <c r="S212" s="71"/>
      <c r="T212" s="71"/>
      <c r="U212" s="71"/>
      <c r="V212" s="71"/>
      <c r="W212" s="71"/>
      <c r="X212" s="71"/>
      <c r="Y212" s="71"/>
      <c r="Z212" s="71"/>
      <c r="AA212" s="71"/>
      <c r="AB212" s="71"/>
      <c r="AC212" s="74" t="s">
        <v>118</v>
      </c>
      <c r="AD212" s="71" t="s">
        <v>68</v>
      </c>
      <c r="AE212" s="71" t="s">
        <v>120</v>
      </c>
      <c r="AF212" s="71" t="s">
        <v>361</v>
      </c>
      <c r="AG212" s="71" t="s">
        <v>74</v>
      </c>
      <c r="AH212" s="71" t="s">
        <v>74</v>
      </c>
      <c r="AI212" s="72">
        <v>0</v>
      </c>
      <c r="AJ212" s="72">
        <v>487715794.08999997</v>
      </c>
      <c r="AK212" s="72">
        <v>0</v>
      </c>
      <c r="AL212" s="72">
        <v>569227082.76999998</v>
      </c>
      <c r="AM212" s="72">
        <v>441081901.87</v>
      </c>
      <c r="AN212" s="72">
        <v>439099412.31999999</v>
      </c>
      <c r="AO212" s="72">
        <v>0</v>
      </c>
      <c r="AP212" s="72">
        <v>486156668.33999997</v>
      </c>
      <c r="AQ212" s="72">
        <v>0</v>
      </c>
      <c r="AR212" s="72">
        <v>569227082.76999998</v>
      </c>
      <c r="AS212" s="72">
        <v>441081901.87</v>
      </c>
      <c r="AT212" s="72">
        <v>439099412.31999999</v>
      </c>
    </row>
    <row r="213" spans="1:46" ht="82.5" hidden="1" customHeight="1" x14ac:dyDescent="0.25">
      <c r="A213" s="70" t="s">
        <v>372</v>
      </c>
      <c r="B213" s="71" t="s">
        <v>373</v>
      </c>
      <c r="C213" s="71"/>
      <c r="D213" s="71"/>
      <c r="E213" s="71"/>
      <c r="F213" s="71" t="s">
        <v>269</v>
      </c>
      <c r="G213" s="71" t="s">
        <v>68</v>
      </c>
      <c r="H213" s="71" t="s">
        <v>271</v>
      </c>
      <c r="I213" s="71" t="s">
        <v>272</v>
      </c>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t="s">
        <v>1069</v>
      </c>
      <c r="AH213" s="71" t="s">
        <v>74</v>
      </c>
      <c r="AI213" s="72">
        <v>0</v>
      </c>
      <c r="AJ213" s="72">
        <v>466246976.54000002</v>
      </c>
      <c r="AK213" s="72">
        <v>0</v>
      </c>
      <c r="AL213" s="72">
        <v>530376835.25999999</v>
      </c>
      <c r="AM213" s="72">
        <v>415592439.62</v>
      </c>
      <c r="AN213" s="72">
        <v>414417091.68000001</v>
      </c>
      <c r="AO213" s="72">
        <v>0</v>
      </c>
      <c r="AP213" s="72">
        <v>465127136.54000002</v>
      </c>
      <c r="AQ213" s="72">
        <v>0</v>
      </c>
      <c r="AR213" s="72">
        <v>530376835.25999999</v>
      </c>
      <c r="AS213" s="72">
        <v>415592439.62</v>
      </c>
      <c r="AT213" s="72">
        <v>414417091.68000001</v>
      </c>
    </row>
    <row r="214" spans="1:46" ht="206.25" hidden="1" customHeight="1" x14ac:dyDescent="0.25">
      <c r="A214" s="70" t="s">
        <v>372</v>
      </c>
      <c r="B214" s="71" t="s">
        <v>373</v>
      </c>
      <c r="C214" s="71" t="s">
        <v>368</v>
      </c>
      <c r="D214" s="71" t="s">
        <v>1093</v>
      </c>
      <c r="E214" s="71" t="s">
        <v>370</v>
      </c>
      <c r="F214" s="71"/>
      <c r="G214" s="71"/>
      <c r="H214" s="71"/>
      <c r="I214" s="71"/>
      <c r="J214" s="71"/>
      <c r="K214" s="71"/>
      <c r="L214" s="71"/>
      <c r="M214" s="71"/>
      <c r="N214" s="71"/>
      <c r="O214" s="71"/>
      <c r="P214" s="71"/>
      <c r="Q214" s="71"/>
      <c r="R214" s="71"/>
      <c r="S214" s="71"/>
      <c r="T214" s="71"/>
      <c r="U214" s="71"/>
      <c r="V214" s="71"/>
      <c r="W214" s="71"/>
      <c r="X214" s="71"/>
      <c r="Y214" s="71"/>
      <c r="Z214" s="71"/>
      <c r="AA214" s="71"/>
      <c r="AB214" s="71"/>
      <c r="AC214" s="74" t="s">
        <v>118</v>
      </c>
      <c r="AD214" s="71" t="s">
        <v>119</v>
      </c>
      <c r="AE214" s="71" t="s">
        <v>120</v>
      </c>
      <c r="AF214" s="71" t="s">
        <v>361</v>
      </c>
      <c r="AG214" s="71" t="s">
        <v>74</v>
      </c>
      <c r="AH214" s="71" t="s">
        <v>74</v>
      </c>
      <c r="AI214" s="72">
        <v>0</v>
      </c>
      <c r="AJ214" s="72">
        <v>487715794.08999997</v>
      </c>
      <c r="AK214" s="72">
        <v>0</v>
      </c>
      <c r="AL214" s="72">
        <v>569227082.76999998</v>
      </c>
      <c r="AM214" s="72">
        <v>441081901.87</v>
      </c>
      <c r="AN214" s="72">
        <v>439099412.31999999</v>
      </c>
      <c r="AO214" s="72">
        <v>0</v>
      </c>
      <c r="AP214" s="72">
        <v>486156668.33999997</v>
      </c>
      <c r="AQ214" s="72">
        <v>0</v>
      </c>
      <c r="AR214" s="72">
        <v>569227082.76999998</v>
      </c>
      <c r="AS214" s="72">
        <v>441081901.87</v>
      </c>
      <c r="AT214" s="72">
        <v>439099412.31999999</v>
      </c>
    </row>
    <row r="215" spans="1:46" ht="82.5" hidden="1" customHeight="1" x14ac:dyDescent="0.25">
      <c r="A215" s="70" t="s">
        <v>372</v>
      </c>
      <c r="B215" s="71" t="s">
        <v>373</v>
      </c>
      <c r="C215" s="71"/>
      <c r="D215" s="71"/>
      <c r="E215" s="71"/>
      <c r="F215" s="71" t="s">
        <v>269</v>
      </c>
      <c r="G215" s="71" t="s">
        <v>68</v>
      </c>
      <c r="H215" s="71" t="s">
        <v>271</v>
      </c>
      <c r="I215" s="71" t="s">
        <v>272</v>
      </c>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t="s">
        <v>1069</v>
      </c>
      <c r="AH215" s="71" t="s">
        <v>74</v>
      </c>
      <c r="AI215" s="72">
        <v>0</v>
      </c>
      <c r="AJ215" s="72">
        <v>466246976.54000002</v>
      </c>
      <c r="AK215" s="72">
        <v>0</v>
      </c>
      <c r="AL215" s="72">
        <v>530376835.25999999</v>
      </c>
      <c r="AM215" s="72">
        <v>415592439.62</v>
      </c>
      <c r="AN215" s="72">
        <v>414417091.68000001</v>
      </c>
      <c r="AO215" s="72">
        <v>0</v>
      </c>
      <c r="AP215" s="72">
        <v>465127136.54000002</v>
      </c>
      <c r="AQ215" s="72">
        <v>0</v>
      </c>
      <c r="AR215" s="72">
        <v>530376835.25999999</v>
      </c>
      <c r="AS215" s="72">
        <v>415592439.62</v>
      </c>
      <c r="AT215" s="72">
        <v>414417091.68000001</v>
      </c>
    </row>
    <row r="216" spans="1:46" ht="110.1" hidden="1" customHeight="1" x14ac:dyDescent="0.25">
      <c r="A216" s="70" t="s">
        <v>372</v>
      </c>
      <c r="B216" s="71" t="s">
        <v>373</v>
      </c>
      <c r="C216" s="71" t="s">
        <v>368</v>
      </c>
      <c r="D216" s="71" t="s">
        <v>1094</v>
      </c>
      <c r="E216" s="71" t="s">
        <v>370</v>
      </c>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t="s">
        <v>296</v>
      </c>
      <c r="AD216" s="71" t="s">
        <v>68</v>
      </c>
      <c r="AE216" s="71" t="s">
        <v>297</v>
      </c>
      <c r="AF216" s="71" t="s">
        <v>361</v>
      </c>
      <c r="AG216" s="71" t="s">
        <v>74</v>
      </c>
      <c r="AH216" s="71" t="s">
        <v>74</v>
      </c>
      <c r="AI216" s="72">
        <v>0</v>
      </c>
      <c r="AJ216" s="72">
        <v>487715794.08999997</v>
      </c>
      <c r="AK216" s="72">
        <v>0</v>
      </c>
      <c r="AL216" s="72">
        <v>569227082.76999998</v>
      </c>
      <c r="AM216" s="72">
        <v>441081901.87</v>
      </c>
      <c r="AN216" s="72">
        <v>439099412.31999999</v>
      </c>
      <c r="AO216" s="72">
        <v>0</v>
      </c>
      <c r="AP216" s="72">
        <v>486156668.33999997</v>
      </c>
      <c r="AQ216" s="72">
        <v>0</v>
      </c>
      <c r="AR216" s="72">
        <v>569227082.76999998</v>
      </c>
      <c r="AS216" s="72">
        <v>441081901.87</v>
      </c>
      <c r="AT216" s="72">
        <v>439099412.31999999</v>
      </c>
    </row>
    <row r="217" spans="1:46" ht="82.5" hidden="1" customHeight="1" x14ac:dyDescent="0.25">
      <c r="A217" s="70" t="s">
        <v>372</v>
      </c>
      <c r="B217" s="71" t="s">
        <v>373</v>
      </c>
      <c r="C217" s="71"/>
      <c r="D217" s="71"/>
      <c r="E217" s="71"/>
      <c r="F217" s="71" t="s">
        <v>269</v>
      </c>
      <c r="G217" s="71" t="s">
        <v>68</v>
      </c>
      <c r="H217" s="71" t="s">
        <v>271</v>
      </c>
      <c r="I217" s="71" t="s">
        <v>272</v>
      </c>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t="s">
        <v>1069</v>
      </c>
      <c r="AH217" s="71" t="s">
        <v>74</v>
      </c>
      <c r="AI217" s="72">
        <v>0</v>
      </c>
      <c r="AJ217" s="72">
        <v>466246976.54000002</v>
      </c>
      <c r="AK217" s="72">
        <v>0</v>
      </c>
      <c r="AL217" s="72">
        <v>530376835.25999999</v>
      </c>
      <c r="AM217" s="72">
        <v>415592439.62</v>
      </c>
      <c r="AN217" s="72">
        <v>414417091.68000001</v>
      </c>
      <c r="AO217" s="72">
        <v>0</v>
      </c>
      <c r="AP217" s="72">
        <v>465127136.54000002</v>
      </c>
      <c r="AQ217" s="72">
        <v>0</v>
      </c>
      <c r="AR217" s="72">
        <v>530376835.25999999</v>
      </c>
      <c r="AS217" s="72">
        <v>415592439.62</v>
      </c>
      <c r="AT217" s="72">
        <v>414417091.68000001</v>
      </c>
    </row>
    <row r="218" spans="1:46" ht="123.75" hidden="1" customHeight="1" x14ac:dyDescent="0.25">
      <c r="A218" s="70" t="s">
        <v>372</v>
      </c>
      <c r="B218" s="71" t="s">
        <v>373</v>
      </c>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c r="AB218" s="71"/>
      <c r="AC218" s="71" t="s">
        <v>70</v>
      </c>
      <c r="AD218" s="71" t="s">
        <v>1095</v>
      </c>
      <c r="AE218" s="71" t="s">
        <v>72</v>
      </c>
      <c r="AF218" s="71" t="s">
        <v>361</v>
      </c>
      <c r="AG218" s="71" t="s">
        <v>74</v>
      </c>
      <c r="AH218" s="71" t="s">
        <v>74</v>
      </c>
      <c r="AI218" s="72">
        <v>0</v>
      </c>
      <c r="AJ218" s="72">
        <v>487715794.08999997</v>
      </c>
      <c r="AK218" s="72">
        <v>0</v>
      </c>
      <c r="AL218" s="72">
        <v>569227082.76999998</v>
      </c>
      <c r="AM218" s="72">
        <v>441081901.87</v>
      </c>
      <c r="AN218" s="72">
        <v>439099412.31999999</v>
      </c>
      <c r="AO218" s="72">
        <v>0</v>
      </c>
      <c r="AP218" s="72">
        <v>486156668.33999997</v>
      </c>
      <c r="AQ218" s="72">
        <v>0</v>
      </c>
      <c r="AR218" s="72">
        <v>569227082.76999998</v>
      </c>
      <c r="AS218" s="72">
        <v>441081901.87</v>
      </c>
      <c r="AT218" s="72">
        <v>439099412.31999999</v>
      </c>
    </row>
    <row r="219" spans="1:46" ht="82.5" hidden="1" customHeight="1" x14ac:dyDescent="0.25">
      <c r="A219" s="70" t="s">
        <v>372</v>
      </c>
      <c r="B219" s="71" t="s">
        <v>373</v>
      </c>
      <c r="C219" s="71"/>
      <c r="D219" s="71"/>
      <c r="E219" s="71"/>
      <c r="F219" s="71" t="s">
        <v>269</v>
      </c>
      <c r="G219" s="71" t="s">
        <v>68</v>
      </c>
      <c r="H219" s="71" t="s">
        <v>271</v>
      </c>
      <c r="I219" s="71" t="s">
        <v>272</v>
      </c>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t="s">
        <v>1069</v>
      </c>
      <c r="AH219" s="71" t="s">
        <v>74</v>
      </c>
      <c r="AI219" s="72">
        <v>0</v>
      </c>
      <c r="AJ219" s="72">
        <v>466246976.54000002</v>
      </c>
      <c r="AK219" s="72">
        <v>0</v>
      </c>
      <c r="AL219" s="72">
        <v>530376835.25999999</v>
      </c>
      <c r="AM219" s="72">
        <v>415592439.62</v>
      </c>
      <c r="AN219" s="72">
        <v>414417091.68000001</v>
      </c>
      <c r="AO219" s="72">
        <v>0</v>
      </c>
      <c r="AP219" s="72">
        <v>465127136.54000002</v>
      </c>
      <c r="AQ219" s="72">
        <v>0</v>
      </c>
      <c r="AR219" s="72">
        <v>530376835.25999999</v>
      </c>
      <c r="AS219" s="72">
        <v>415592439.62</v>
      </c>
      <c r="AT219" s="72">
        <v>414417091.68000001</v>
      </c>
    </row>
    <row r="220" spans="1:46" ht="123.75" hidden="1" customHeight="1" x14ac:dyDescent="0.25">
      <c r="A220" s="70" t="s">
        <v>372</v>
      </c>
      <c r="B220" s="71" t="s">
        <v>373</v>
      </c>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t="s">
        <v>70</v>
      </c>
      <c r="AD220" s="71" t="s">
        <v>1096</v>
      </c>
      <c r="AE220" s="71" t="s">
        <v>72</v>
      </c>
      <c r="AF220" s="71" t="s">
        <v>361</v>
      </c>
      <c r="AG220" s="71" t="s">
        <v>74</v>
      </c>
      <c r="AH220" s="71" t="s">
        <v>74</v>
      </c>
      <c r="AI220" s="72">
        <v>0</v>
      </c>
      <c r="AJ220" s="72">
        <v>487715794.08999997</v>
      </c>
      <c r="AK220" s="72">
        <v>0</v>
      </c>
      <c r="AL220" s="72">
        <v>569227082.76999998</v>
      </c>
      <c r="AM220" s="72">
        <v>441081901.87</v>
      </c>
      <c r="AN220" s="72">
        <v>439099412.31999999</v>
      </c>
      <c r="AO220" s="72">
        <v>0</v>
      </c>
      <c r="AP220" s="72">
        <v>486156668.33999997</v>
      </c>
      <c r="AQ220" s="72">
        <v>0</v>
      </c>
      <c r="AR220" s="72">
        <v>569227082.76999998</v>
      </c>
      <c r="AS220" s="72">
        <v>441081901.87</v>
      </c>
      <c r="AT220" s="72">
        <v>439099412.31999999</v>
      </c>
    </row>
    <row r="221" spans="1:46" ht="82.5" hidden="1" customHeight="1" x14ac:dyDescent="0.25">
      <c r="A221" s="70" t="s">
        <v>372</v>
      </c>
      <c r="B221" s="71" t="s">
        <v>373</v>
      </c>
      <c r="C221" s="71"/>
      <c r="D221" s="71"/>
      <c r="E221" s="71"/>
      <c r="F221" s="71" t="s">
        <v>269</v>
      </c>
      <c r="G221" s="71" t="s">
        <v>68</v>
      </c>
      <c r="H221" s="71" t="s">
        <v>271</v>
      </c>
      <c r="I221" s="71" t="s">
        <v>272</v>
      </c>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t="s">
        <v>1069</v>
      </c>
      <c r="AH221" s="71" t="s">
        <v>74</v>
      </c>
      <c r="AI221" s="72">
        <v>0</v>
      </c>
      <c r="AJ221" s="72">
        <v>466246976.54000002</v>
      </c>
      <c r="AK221" s="72">
        <v>0</v>
      </c>
      <c r="AL221" s="72">
        <v>530376835.25999999</v>
      </c>
      <c r="AM221" s="72">
        <v>415592439.62</v>
      </c>
      <c r="AN221" s="72">
        <v>414417091.68000001</v>
      </c>
      <c r="AO221" s="72">
        <v>0</v>
      </c>
      <c r="AP221" s="72">
        <v>465127136.54000002</v>
      </c>
      <c r="AQ221" s="72">
        <v>0</v>
      </c>
      <c r="AR221" s="72">
        <v>530376835.25999999</v>
      </c>
      <c r="AS221" s="72">
        <v>415592439.62</v>
      </c>
      <c r="AT221" s="72">
        <v>414417091.68000001</v>
      </c>
    </row>
    <row r="222" spans="1:46" ht="96.2" hidden="1" customHeight="1" x14ac:dyDescent="0.25">
      <c r="A222" s="70" t="s">
        <v>372</v>
      </c>
      <c r="B222" s="71" t="s">
        <v>373</v>
      </c>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c r="AB222" s="71"/>
      <c r="AC222" s="71" t="s">
        <v>378</v>
      </c>
      <c r="AD222" s="71" t="s">
        <v>68</v>
      </c>
      <c r="AE222" s="71" t="s">
        <v>379</v>
      </c>
      <c r="AF222" s="71" t="s">
        <v>361</v>
      </c>
      <c r="AG222" s="71" t="s">
        <v>74</v>
      </c>
      <c r="AH222" s="71" t="s">
        <v>74</v>
      </c>
      <c r="AI222" s="72">
        <v>0</v>
      </c>
      <c r="AJ222" s="72">
        <v>487715794.08999997</v>
      </c>
      <c r="AK222" s="72">
        <v>0</v>
      </c>
      <c r="AL222" s="72">
        <v>569227082.76999998</v>
      </c>
      <c r="AM222" s="72">
        <v>441081901.87</v>
      </c>
      <c r="AN222" s="72">
        <v>439099412.31999999</v>
      </c>
      <c r="AO222" s="72">
        <v>0</v>
      </c>
      <c r="AP222" s="72">
        <v>486156668.33999997</v>
      </c>
      <c r="AQ222" s="72">
        <v>0</v>
      </c>
      <c r="AR222" s="72">
        <v>569227082.76999998</v>
      </c>
      <c r="AS222" s="72">
        <v>441081901.87</v>
      </c>
      <c r="AT222" s="72">
        <v>439099412.31999999</v>
      </c>
    </row>
    <row r="223" spans="1:46" ht="82.5" hidden="1" customHeight="1" x14ac:dyDescent="0.25">
      <c r="A223" s="70" t="s">
        <v>372</v>
      </c>
      <c r="B223" s="71" t="s">
        <v>373</v>
      </c>
      <c r="C223" s="71"/>
      <c r="D223" s="71"/>
      <c r="E223" s="71"/>
      <c r="F223" s="71" t="s">
        <v>269</v>
      </c>
      <c r="G223" s="71" t="s">
        <v>68</v>
      </c>
      <c r="H223" s="71" t="s">
        <v>271</v>
      </c>
      <c r="I223" s="71" t="s">
        <v>272</v>
      </c>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t="s">
        <v>1069</v>
      </c>
      <c r="AH223" s="71" t="s">
        <v>74</v>
      </c>
      <c r="AI223" s="72">
        <v>0</v>
      </c>
      <c r="AJ223" s="72">
        <v>466246976.54000002</v>
      </c>
      <c r="AK223" s="72">
        <v>0</v>
      </c>
      <c r="AL223" s="72">
        <v>530376835.25999999</v>
      </c>
      <c r="AM223" s="72">
        <v>415592439.62</v>
      </c>
      <c r="AN223" s="72">
        <v>414417091.68000001</v>
      </c>
      <c r="AO223" s="72">
        <v>0</v>
      </c>
      <c r="AP223" s="72">
        <v>465127136.54000002</v>
      </c>
      <c r="AQ223" s="72">
        <v>0</v>
      </c>
      <c r="AR223" s="72">
        <v>530376835.25999999</v>
      </c>
      <c r="AS223" s="72">
        <v>415592439.62</v>
      </c>
      <c r="AT223" s="72">
        <v>414417091.68000001</v>
      </c>
    </row>
    <row r="224" spans="1:46" ht="165" hidden="1" customHeight="1" x14ac:dyDescent="0.25">
      <c r="A224" s="70" t="s">
        <v>372</v>
      </c>
      <c r="B224" s="71" t="s">
        <v>373</v>
      </c>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c r="AC224" s="71" t="s">
        <v>123</v>
      </c>
      <c r="AD224" s="71" t="s">
        <v>119</v>
      </c>
      <c r="AE224" s="71" t="s">
        <v>124</v>
      </c>
      <c r="AF224" s="71" t="s">
        <v>361</v>
      </c>
      <c r="AG224" s="71" t="s">
        <v>74</v>
      </c>
      <c r="AH224" s="71" t="s">
        <v>74</v>
      </c>
      <c r="AI224" s="72">
        <v>0</v>
      </c>
      <c r="AJ224" s="72">
        <v>487715794.08999997</v>
      </c>
      <c r="AK224" s="72">
        <v>0</v>
      </c>
      <c r="AL224" s="72">
        <v>569227082.76999998</v>
      </c>
      <c r="AM224" s="72">
        <v>441081901.87</v>
      </c>
      <c r="AN224" s="72">
        <v>439099412.31999999</v>
      </c>
      <c r="AO224" s="72">
        <v>0</v>
      </c>
      <c r="AP224" s="72">
        <v>486156668.33999997</v>
      </c>
      <c r="AQ224" s="72">
        <v>0</v>
      </c>
      <c r="AR224" s="72">
        <v>569227082.76999998</v>
      </c>
      <c r="AS224" s="72">
        <v>441081901.87</v>
      </c>
      <c r="AT224" s="72">
        <v>439099412.31999999</v>
      </c>
    </row>
    <row r="225" spans="1:46" ht="82.5" hidden="1" customHeight="1" x14ac:dyDescent="0.25">
      <c r="A225" s="70" t="s">
        <v>372</v>
      </c>
      <c r="B225" s="71" t="s">
        <v>373</v>
      </c>
      <c r="C225" s="71"/>
      <c r="D225" s="71"/>
      <c r="E225" s="71"/>
      <c r="F225" s="71" t="s">
        <v>269</v>
      </c>
      <c r="G225" s="71" t="s">
        <v>68</v>
      </c>
      <c r="H225" s="71" t="s">
        <v>271</v>
      </c>
      <c r="I225" s="71" t="s">
        <v>272</v>
      </c>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t="s">
        <v>1069</v>
      </c>
      <c r="AH225" s="71" t="s">
        <v>74</v>
      </c>
      <c r="AI225" s="72">
        <v>0</v>
      </c>
      <c r="AJ225" s="72">
        <v>466246976.54000002</v>
      </c>
      <c r="AK225" s="72">
        <v>0</v>
      </c>
      <c r="AL225" s="72">
        <v>530376835.25999999</v>
      </c>
      <c r="AM225" s="72">
        <v>415592439.62</v>
      </c>
      <c r="AN225" s="72">
        <v>414417091.68000001</v>
      </c>
      <c r="AO225" s="72">
        <v>0</v>
      </c>
      <c r="AP225" s="72">
        <v>465127136.54000002</v>
      </c>
      <c r="AQ225" s="72">
        <v>0</v>
      </c>
      <c r="AR225" s="72">
        <v>530376835.25999999</v>
      </c>
      <c r="AS225" s="72">
        <v>415592439.62</v>
      </c>
      <c r="AT225" s="72">
        <v>414417091.68000001</v>
      </c>
    </row>
    <row r="226" spans="1:46" ht="192.6" hidden="1" customHeight="1" x14ac:dyDescent="0.25">
      <c r="A226" s="70" t="s">
        <v>372</v>
      </c>
      <c r="B226" s="71" t="s">
        <v>373</v>
      </c>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c r="AB226" s="71"/>
      <c r="AC226" s="74" t="s">
        <v>127</v>
      </c>
      <c r="AD226" s="71" t="s">
        <v>68</v>
      </c>
      <c r="AE226" s="71" t="s">
        <v>128</v>
      </c>
      <c r="AF226" s="71" t="s">
        <v>361</v>
      </c>
      <c r="AG226" s="71" t="s">
        <v>74</v>
      </c>
      <c r="AH226" s="71" t="s">
        <v>74</v>
      </c>
      <c r="AI226" s="72">
        <v>0</v>
      </c>
      <c r="AJ226" s="72">
        <v>487715794.08999997</v>
      </c>
      <c r="AK226" s="72">
        <v>0</v>
      </c>
      <c r="AL226" s="72">
        <v>569227082.76999998</v>
      </c>
      <c r="AM226" s="72">
        <v>441081901.87</v>
      </c>
      <c r="AN226" s="72">
        <v>439099412.31999999</v>
      </c>
      <c r="AO226" s="72">
        <v>0</v>
      </c>
      <c r="AP226" s="72">
        <v>486156668.33999997</v>
      </c>
      <c r="AQ226" s="72">
        <v>0</v>
      </c>
      <c r="AR226" s="72">
        <v>569227082.76999998</v>
      </c>
      <c r="AS226" s="72">
        <v>441081901.87</v>
      </c>
      <c r="AT226" s="72">
        <v>439099412.31999999</v>
      </c>
    </row>
    <row r="227" spans="1:46" ht="82.5" hidden="1" customHeight="1" x14ac:dyDescent="0.25">
      <c r="A227" s="70" t="s">
        <v>372</v>
      </c>
      <c r="B227" s="71" t="s">
        <v>373</v>
      </c>
      <c r="C227" s="71"/>
      <c r="D227" s="71"/>
      <c r="E227" s="71"/>
      <c r="F227" s="71" t="s">
        <v>269</v>
      </c>
      <c r="G227" s="71" t="s">
        <v>68</v>
      </c>
      <c r="H227" s="71" t="s">
        <v>271</v>
      </c>
      <c r="I227" s="71" t="s">
        <v>272</v>
      </c>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t="s">
        <v>1069</v>
      </c>
      <c r="AH227" s="71" t="s">
        <v>74</v>
      </c>
      <c r="AI227" s="72">
        <v>0</v>
      </c>
      <c r="AJ227" s="72">
        <v>466246976.54000002</v>
      </c>
      <c r="AK227" s="72">
        <v>0</v>
      </c>
      <c r="AL227" s="72">
        <v>530376835.25999999</v>
      </c>
      <c r="AM227" s="72">
        <v>415592439.62</v>
      </c>
      <c r="AN227" s="72">
        <v>414417091.68000001</v>
      </c>
      <c r="AO227" s="72">
        <v>0</v>
      </c>
      <c r="AP227" s="72">
        <v>465127136.54000002</v>
      </c>
      <c r="AQ227" s="72">
        <v>0</v>
      </c>
      <c r="AR227" s="72">
        <v>530376835.25999999</v>
      </c>
      <c r="AS227" s="72">
        <v>415592439.62</v>
      </c>
      <c r="AT227" s="72">
        <v>414417091.68000001</v>
      </c>
    </row>
    <row r="228" spans="1:46" ht="261.39999999999998" hidden="1" customHeight="1" x14ac:dyDescent="0.25">
      <c r="A228" s="70" t="s">
        <v>372</v>
      </c>
      <c r="B228" s="71" t="s">
        <v>373</v>
      </c>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c r="AC228" s="74" t="s">
        <v>129</v>
      </c>
      <c r="AD228" s="71" t="s">
        <v>68</v>
      </c>
      <c r="AE228" s="71" t="s">
        <v>130</v>
      </c>
      <c r="AF228" s="71" t="s">
        <v>361</v>
      </c>
      <c r="AG228" s="71" t="s">
        <v>74</v>
      </c>
      <c r="AH228" s="71" t="s">
        <v>74</v>
      </c>
      <c r="AI228" s="72">
        <v>0</v>
      </c>
      <c r="AJ228" s="72">
        <v>487715794.08999997</v>
      </c>
      <c r="AK228" s="72">
        <v>0</v>
      </c>
      <c r="AL228" s="72">
        <v>569227082.76999998</v>
      </c>
      <c r="AM228" s="72">
        <v>441081901.87</v>
      </c>
      <c r="AN228" s="72">
        <v>439099412.31999999</v>
      </c>
      <c r="AO228" s="72">
        <v>0</v>
      </c>
      <c r="AP228" s="72">
        <v>486156668.33999997</v>
      </c>
      <c r="AQ228" s="72">
        <v>0</v>
      </c>
      <c r="AR228" s="72">
        <v>569227082.76999998</v>
      </c>
      <c r="AS228" s="72">
        <v>441081901.87</v>
      </c>
      <c r="AT228" s="72">
        <v>439099412.31999999</v>
      </c>
    </row>
    <row r="229" spans="1:46" ht="82.5" hidden="1" customHeight="1" x14ac:dyDescent="0.25">
      <c r="A229" s="70" t="s">
        <v>372</v>
      </c>
      <c r="B229" s="71" t="s">
        <v>373</v>
      </c>
      <c r="C229" s="71"/>
      <c r="D229" s="71"/>
      <c r="E229" s="71"/>
      <c r="F229" s="71" t="s">
        <v>269</v>
      </c>
      <c r="G229" s="71" t="s">
        <v>68</v>
      </c>
      <c r="H229" s="71" t="s">
        <v>271</v>
      </c>
      <c r="I229" s="71" t="s">
        <v>272</v>
      </c>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t="s">
        <v>1069</v>
      </c>
      <c r="AH229" s="71" t="s">
        <v>74</v>
      </c>
      <c r="AI229" s="72">
        <v>0</v>
      </c>
      <c r="AJ229" s="72">
        <v>466246976.54000002</v>
      </c>
      <c r="AK229" s="72">
        <v>0</v>
      </c>
      <c r="AL229" s="72">
        <v>530376835.25999999</v>
      </c>
      <c r="AM229" s="72">
        <v>415592439.62</v>
      </c>
      <c r="AN229" s="72">
        <v>414417091.68000001</v>
      </c>
      <c r="AO229" s="72">
        <v>0</v>
      </c>
      <c r="AP229" s="72">
        <v>465127136.54000002</v>
      </c>
      <c r="AQ229" s="72">
        <v>0</v>
      </c>
      <c r="AR229" s="72">
        <v>530376835.25999999</v>
      </c>
      <c r="AS229" s="72">
        <v>415592439.62</v>
      </c>
      <c r="AT229" s="72">
        <v>414417091.68000001</v>
      </c>
    </row>
    <row r="230" spans="1:46" ht="123.75" hidden="1" customHeight="1" x14ac:dyDescent="0.25">
      <c r="A230" s="70" t="s">
        <v>372</v>
      </c>
      <c r="B230" s="71" t="s">
        <v>373</v>
      </c>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c r="AB230" s="71"/>
      <c r="AC230" s="71" t="s">
        <v>322</v>
      </c>
      <c r="AD230" s="71" t="s">
        <v>1081</v>
      </c>
      <c r="AE230" s="71" t="s">
        <v>324</v>
      </c>
      <c r="AF230" s="71" t="s">
        <v>361</v>
      </c>
      <c r="AG230" s="71" t="s">
        <v>74</v>
      </c>
      <c r="AH230" s="71" t="s">
        <v>74</v>
      </c>
      <c r="AI230" s="72">
        <v>0</v>
      </c>
      <c r="AJ230" s="72">
        <v>487715794.08999997</v>
      </c>
      <c r="AK230" s="72">
        <v>0</v>
      </c>
      <c r="AL230" s="72">
        <v>569227082.76999998</v>
      </c>
      <c r="AM230" s="72">
        <v>441081901.87</v>
      </c>
      <c r="AN230" s="72">
        <v>439099412.31999999</v>
      </c>
      <c r="AO230" s="72">
        <v>0</v>
      </c>
      <c r="AP230" s="72">
        <v>486156668.33999997</v>
      </c>
      <c r="AQ230" s="72">
        <v>0</v>
      </c>
      <c r="AR230" s="72">
        <v>569227082.76999998</v>
      </c>
      <c r="AS230" s="72">
        <v>441081901.87</v>
      </c>
      <c r="AT230" s="72">
        <v>439099412.31999999</v>
      </c>
    </row>
    <row r="231" spans="1:46" ht="82.5" hidden="1" customHeight="1" x14ac:dyDescent="0.25">
      <c r="A231" s="70" t="s">
        <v>372</v>
      </c>
      <c r="B231" s="71" t="s">
        <v>373</v>
      </c>
      <c r="C231" s="71"/>
      <c r="D231" s="71"/>
      <c r="E231" s="71"/>
      <c r="F231" s="71" t="s">
        <v>269</v>
      </c>
      <c r="G231" s="71" t="s">
        <v>68</v>
      </c>
      <c r="H231" s="71" t="s">
        <v>271</v>
      </c>
      <c r="I231" s="71" t="s">
        <v>272</v>
      </c>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t="s">
        <v>1069</v>
      </c>
      <c r="AH231" s="71" t="s">
        <v>74</v>
      </c>
      <c r="AI231" s="72">
        <v>0</v>
      </c>
      <c r="AJ231" s="72">
        <v>466246976.54000002</v>
      </c>
      <c r="AK231" s="72">
        <v>0</v>
      </c>
      <c r="AL231" s="72">
        <v>530376835.25999999</v>
      </c>
      <c r="AM231" s="72">
        <v>415592439.62</v>
      </c>
      <c r="AN231" s="72">
        <v>414417091.68000001</v>
      </c>
      <c r="AO231" s="72">
        <v>0</v>
      </c>
      <c r="AP231" s="72">
        <v>465127136.54000002</v>
      </c>
      <c r="AQ231" s="72">
        <v>0</v>
      </c>
      <c r="AR231" s="72">
        <v>530376835.25999999</v>
      </c>
      <c r="AS231" s="72">
        <v>415592439.62</v>
      </c>
      <c r="AT231" s="72">
        <v>414417091.68000001</v>
      </c>
    </row>
    <row r="232" spans="1:46" ht="123.75" hidden="1" customHeight="1" x14ac:dyDescent="0.25">
      <c r="A232" s="70" t="s">
        <v>372</v>
      </c>
      <c r="B232" s="71" t="s">
        <v>373</v>
      </c>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71"/>
      <c r="AC232" s="71" t="s">
        <v>322</v>
      </c>
      <c r="AD232" s="71" t="s">
        <v>1097</v>
      </c>
      <c r="AE232" s="71" t="s">
        <v>324</v>
      </c>
      <c r="AF232" s="71" t="s">
        <v>361</v>
      </c>
      <c r="AG232" s="71" t="s">
        <v>74</v>
      </c>
      <c r="AH232" s="71" t="s">
        <v>74</v>
      </c>
      <c r="AI232" s="72">
        <v>0</v>
      </c>
      <c r="AJ232" s="72">
        <v>487715794.08999997</v>
      </c>
      <c r="AK232" s="72">
        <v>0</v>
      </c>
      <c r="AL232" s="72">
        <v>569227082.76999998</v>
      </c>
      <c r="AM232" s="72">
        <v>441081901.87</v>
      </c>
      <c r="AN232" s="72">
        <v>439099412.31999999</v>
      </c>
      <c r="AO232" s="72">
        <v>0</v>
      </c>
      <c r="AP232" s="72">
        <v>486156668.33999997</v>
      </c>
      <c r="AQ232" s="72">
        <v>0</v>
      </c>
      <c r="AR232" s="72">
        <v>569227082.76999998</v>
      </c>
      <c r="AS232" s="72">
        <v>441081901.87</v>
      </c>
      <c r="AT232" s="72">
        <v>439099412.31999999</v>
      </c>
    </row>
    <row r="233" spans="1:46" ht="82.5" hidden="1" customHeight="1" x14ac:dyDescent="0.25">
      <c r="A233" s="70" t="s">
        <v>372</v>
      </c>
      <c r="B233" s="71" t="s">
        <v>373</v>
      </c>
      <c r="C233" s="71"/>
      <c r="D233" s="71"/>
      <c r="E233" s="71"/>
      <c r="F233" s="71" t="s">
        <v>269</v>
      </c>
      <c r="G233" s="71" t="s">
        <v>68</v>
      </c>
      <c r="H233" s="71" t="s">
        <v>271</v>
      </c>
      <c r="I233" s="71" t="s">
        <v>272</v>
      </c>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t="s">
        <v>1069</v>
      </c>
      <c r="AH233" s="71" t="s">
        <v>74</v>
      </c>
      <c r="AI233" s="72">
        <v>0</v>
      </c>
      <c r="AJ233" s="72">
        <v>466246976.54000002</v>
      </c>
      <c r="AK233" s="72">
        <v>0</v>
      </c>
      <c r="AL233" s="72">
        <v>530376835.25999999</v>
      </c>
      <c r="AM233" s="72">
        <v>415592439.62</v>
      </c>
      <c r="AN233" s="72">
        <v>414417091.68000001</v>
      </c>
      <c r="AO233" s="72">
        <v>0</v>
      </c>
      <c r="AP233" s="72">
        <v>465127136.54000002</v>
      </c>
      <c r="AQ233" s="72">
        <v>0</v>
      </c>
      <c r="AR233" s="72">
        <v>530376835.25999999</v>
      </c>
      <c r="AS233" s="72">
        <v>415592439.62</v>
      </c>
      <c r="AT233" s="72">
        <v>414417091.68000001</v>
      </c>
    </row>
    <row r="234" spans="1:46" ht="123.75" hidden="1" customHeight="1" x14ac:dyDescent="0.25">
      <c r="A234" s="70" t="s">
        <v>372</v>
      </c>
      <c r="B234" s="71" t="s">
        <v>373</v>
      </c>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c r="AB234" s="71"/>
      <c r="AC234" s="71" t="s">
        <v>322</v>
      </c>
      <c r="AD234" s="71" t="s">
        <v>1082</v>
      </c>
      <c r="AE234" s="71" t="s">
        <v>324</v>
      </c>
      <c r="AF234" s="71" t="s">
        <v>361</v>
      </c>
      <c r="AG234" s="71" t="s">
        <v>74</v>
      </c>
      <c r="AH234" s="71" t="s">
        <v>74</v>
      </c>
      <c r="AI234" s="72">
        <v>0</v>
      </c>
      <c r="AJ234" s="72">
        <v>487715794.08999997</v>
      </c>
      <c r="AK234" s="72">
        <v>0</v>
      </c>
      <c r="AL234" s="72">
        <v>569227082.76999998</v>
      </c>
      <c r="AM234" s="72">
        <v>441081901.87</v>
      </c>
      <c r="AN234" s="72">
        <v>439099412.31999999</v>
      </c>
      <c r="AO234" s="72">
        <v>0</v>
      </c>
      <c r="AP234" s="72">
        <v>486156668.33999997</v>
      </c>
      <c r="AQ234" s="72">
        <v>0</v>
      </c>
      <c r="AR234" s="72">
        <v>569227082.76999998</v>
      </c>
      <c r="AS234" s="72">
        <v>441081901.87</v>
      </c>
      <c r="AT234" s="72">
        <v>439099412.31999999</v>
      </c>
    </row>
    <row r="235" spans="1:46" ht="82.5" hidden="1" customHeight="1" x14ac:dyDescent="0.25">
      <c r="A235" s="70" t="s">
        <v>372</v>
      </c>
      <c r="B235" s="71" t="s">
        <v>373</v>
      </c>
      <c r="C235" s="71"/>
      <c r="D235" s="71"/>
      <c r="E235" s="71"/>
      <c r="F235" s="71" t="s">
        <v>269</v>
      </c>
      <c r="G235" s="71" t="s">
        <v>68</v>
      </c>
      <c r="H235" s="71" t="s">
        <v>271</v>
      </c>
      <c r="I235" s="71" t="s">
        <v>272</v>
      </c>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t="s">
        <v>1069</v>
      </c>
      <c r="AH235" s="71" t="s">
        <v>74</v>
      </c>
      <c r="AI235" s="72">
        <v>0</v>
      </c>
      <c r="AJ235" s="72">
        <v>466246976.54000002</v>
      </c>
      <c r="AK235" s="72">
        <v>0</v>
      </c>
      <c r="AL235" s="72">
        <v>530376835.25999999</v>
      </c>
      <c r="AM235" s="72">
        <v>415592439.62</v>
      </c>
      <c r="AN235" s="72">
        <v>414417091.68000001</v>
      </c>
      <c r="AO235" s="72">
        <v>0</v>
      </c>
      <c r="AP235" s="72">
        <v>465127136.54000002</v>
      </c>
      <c r="AQ235" s="72">
        <v>0</v>
      </c>
      <c r="AR235" s="72">
        <v>530376835.25999999</v>
      </c>
      <c r="AS235" s="72">
        <v>415592439.62</v>
      </c>
      <c r="AT235" s="72">
        <v>414417091.68000001</v>
      </c>
    </row>
    <row r="236" spans="1:46" ht="123.75" hidden="1" customHeight="1" x14ac:dyDescent="0.25">
      <c r="A236" s="70" t="s">
        <v>372</v>
      </c>
      <c r="B236" s="71" t="s">
        <v>373</v>
      </c>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c r="AC236" s="71" t="s">
        <v>322</v>
      </c>
      <c r="AD236" s="71" t="s">
        <v>1083</v>
      </c>
      <c r="AE236" s="71" t="s">
        <v>324</v>
      </c>
      <c r="AF236" s="71" t="s">
        <v>361</v>
      </c>
      <c r="AG236" s="71" t="s">
        <v>74</v>
      </c>
      <c r="AH236" s="71" t="s">
        <v>74</v>
      </c>
      <c r="AI236" s="72">
        <v>0</v>
      </c>
      <c r="AJ236" s="72">
        <v>487715794.08999997</v>
      </c>
      <c r="AK236" s="72">
        <v>0</v>
      </c>
      <c r="AL236" s="72">
        <v>569227082.76999998</v>
      </c>
      <c r="AM236" s="72">
        <v>441081901.87</v>
      </c>
      <c r="AN236" s="72">
        <v>439099412.31999999</v>
      </c>
      <c r="AO236" s="72">
        <v>0</v>
      </c>
      <c r="AP236" s="72">
        <v>486156668.33999997</v>
      </c>
      <c r="AQ236" s="72">
        <v>0</v>
      </c>
      <c r="AR236" s="72">
        <v>569227082.76999998</v>
      </c>
      <c r="AS236" s="72">
        <v>441081901.87</v>
      </c>
      <c r="AT236" s="72">
        <v>439099412.31999999</v>
      </c>
    </row>
    <row r="237" spans="1:46" ht="82.5" hidden="1" customHeight="1" x14ac:dyDescent="0.25">
      <c r="A237" s="70" t="s">
        <v>372</v>
      </c>
      <c r="B237" s="71" t="s">
        <v>373</v>
      </c>
      <c r="C237" s="71"/>
      <c r="D237" s="71"/>
      <c r="E237" s="71"/>
      <c r="F237" s="71" t="s">
        <v>269</v>
      </c>
      <c r="G237" s="71" t="s">
        <v>68</v>
      </c>
      <c r="H237" s="71" t="s">
        <v>271</v>
      </c>
      <c r="I237" s="71" t="s">
        <v>272</v>
      </c>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t="s">
        <v>1069</v>
      </c>
      <c r="AH237" s="71" t="s">
        <v>74</v>
      </c>
      <c r="AI237" s="72">
        <v>0</v>
      </c>
      <c r="AJ237" s="72">
        <v>466246976.54000002</v>
      </c>
      <c r="AK237" s="72">
        <v>0</v>
      </c>
      <c r="AL237" s="72">
        <v>530376835.25999999</v>
      </c>
      <c r="AM237" s="72">
        <v>415592439.62</v>
      </c>
      <c r="AN237" s="72">
        <v>414417091.68000001</v>
      </c>
      <c r="AO237" s="72">
        <v>0</v>
      </c>
      <c r="AP237" s="72">
        <v>465127136.54000002</v>
      </c>
      <c r="AQ237" s="72">
        <v>0</v>
      </c>
      <c r="AR237" s="72">
        <v>530376835.25999999</v>
      </c>
      <c r="AS237" s="72">
        <v>415592439.62</v>
      </c>
      <c r="AT237" s="72">
        <v>414417091.68000001</v>
      </c>
    </row>
    <row r="238" spans="1:46" ht="110.1" hidden="1" customHeight="1" x14ac:dyDescent="0.25">
      <c r="A238" s="70" t="s">
        <v>372</v>
      </c>
      <c r="B238" s="71" t="s">
        <v>373</v>
      </c>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c r="AC238" s="71" t="s">
        <v>325</v>
      </c>
      <c r="AD238" s="71" t="s">
        <v>68</v>
      </c>
      <c r="AE238" s="71" t="s">
        <v>326</v>
      </c>
      <c r="AF238" s="71" t="s">
        <v>361</v>
      </c>
      <c r="AG238" s="71" t="s">
        <v>74</v>
      </c>
      <c r="AH238" s="71" t="s">
        <v>74</v>
      </c>
      <c r="AI238" s="72">
        <v>0</v>
      </c>
      <c r="AJ238" s="72">
        <v>487715794.08999997</v>
      </c>
      <c r="AK238" s="72">
        <v>0</v>
      </c>
      <c r="AL238" s="72">
        <v>569227082.76999998</v>
      </c>
      <c r="AM238" s="72">
        <v>441081901.87</v>
      </c>
      <c r="AN238" s="72">
        <v>439099412.31999999</v>
      </c>
      <c r="AO238" s="72">
        <v>0</v>
      </c>
      <c r="AP238" s="72">
        <v>486156668.33999997</v>
      </c>
      <c r="AQ238" s="72">
        <v>0</v>
      </c>
      <c r="AR238" s="72">
        <v>569227082.76999998</v>
      </c>
      <c r="AS238" s="72">
        <v>441081901.87</v>
      </c>
      <c r="AT238" s="72">
        <v>439099412.31999999</v>
      </c>
    </row>
    <row r="239" spans="1:46" ht="82.5" hidden="1" customHeight="1" x14ac:dyDescent="0.25">
      <c r="A239" s="70" t="s">
        <v>372</v>
      </c>
      <c r="B239" s="71" t="s">
        <v>373</v>
      </c>
      <c r="C239" s="71"/>
      <c r="D239" s="71"/>
      <c r="E239" s="71"/>
      <c r="F239" s="71" t="s">
        <v>269</v>
      </c>
      <c r="G239" s="71" t="s">
        <v>68</v>
      </c>
      <c r="H239" s="71" t="s">
        <v>271</v>
      </c>
      <c r="I239" s="71" t="s">
        <v>272</v>
      </c>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t="s">
        <v>1069</v>
      </c>
      <c r="AH239" s="71" t="s">
        <v>74</v>
      </c>
      <c r="AI239" s="72">
        <v>0</v>
      </c>
      <c r="AJ239" s="72">
        <v>466246976.54000002</v>
      </c>
      <c r="AK239" s="72">
        <v>0</v>
      </c>
      <c r="AL239" s="72">
        <v>530376835.25999999</v>
      </c>
      <c r="AM239" s="72">
        <v>415592439.62</v>
      </c>
      <c r="AN239" s="72">
        <v>414417091.68000001</v>
      </c>
      <c r="AO239" s="72">
        <v>0</v>
      </c>
      <c r="AP239" s="72">
        <v>465127136.54000002</v>
      </c>
      <c r="AQ239" s="72">
        <v>0</v>
      </c>
      <c r="AR239" s="72">
        <v>530376835.25999999</v>
      </c>
      <c r="AS239" s="72">
        <v>415592439.62</v>
      </c>
      <c r="AT239" s="72">
        <v>414417091.68000001</v>
      </c>
    </row>
    <row r="240" spans="1:46" ht="123.75" hidden="1" customHeight="1" x14ac:dyDescent="0.25">
      <c r="A240" s="70" t="s">
        <v>372</v>
      </c>
      <c r="B240" s="71" t="s">
        <v>373</v>
      </c>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c r="AC240" s="71" t="s">
        <v>131</v>
      </c>
      <c r="AD240" s="71" t="s">
        <v>68</v>
      </c>
      <c r="AE240" s="71" t="s">
        <v>132</v>
      </c>
      <c r="AF240" s="71" t="s">
        <v>361</v>
      </c>
      <c r="AG240" s="71" t="s">
        <v>74</v>
      </c>
      <c r="AH240" s="71" t="s">
        <v>74</v>
      </c>
      <c r="AI240" s="72">
        <v>0</v>
      </c>
      <c r="AJ240" s="72">
        <v>487715794.08999997</v>
      </c>
      <c r="AK240" s="72">
        <v>0</v>
      </c>
      <c r="AL240" s="72">
        <v>569227082.76999998</v>
      </c>
      <c r="AM240" s="72">
        <v>441081901.87</v>
      </c>
      <c r="AN240" s="72">
        <v>439099412.31999999</v>
      </c>
      <c r="AO240" s="72">
        <v>0</v>
      </c>
      <c r="AP240" s="72">
        <v>486156668.33999997</v>
      </c>
      <c r="AQ240" s="72">
        <v>0</v>
      </c>
      <c r="AR240" s="72">
        <v>569227082.76999998</v>
      </c>
      <c r="AS240" s="72">
        <v>441081901.87</v>
      </c>
      <c r="AT240" s="72">
        <v>439099412.31999999</v>
      </c>
    </row>
    <row r="241" spans="1:46" ht="82.5" hidden="1" customHeight="1" x14ac:dyDescent="0.25">
      <c r="A241" s="70" t="s">
        <v>372</v>
      </c>
      <c r="B241" s="71" t="s">
        <v>373</v>
      </c>
      <c r="C241" s="71"/>
      <c r="D241" s="71"/>
      <c r="E241" s="71"/>
      <c r="F241" s="71" t="s">
        <v>269</v>
      </c>
      <c r="G241" s="71" t="s">
        <v>68</v>
      </c>
      <c r="H241" s="71" t="s">
        <v>271</v>
      </c>
      <c r="I241" s="71" t="s">
        <v>272</v>
      </c>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t="s">
        <v>1069</v>
      </c>
      <c r="AH241" s="71" t="s">
        <v>74</v>
      </c>
      <c r="AI241" s="72">
        <v>0</v>
      </c>
      <c r="AJ241" s="72">
        <v>466246976.54000002</v>
      </c>
      <c r="AK241" s="72">
        <v>0</v>
      </c>
      <c r="AL241" s="72">
        <v>530376835.25999999</v>
      </c>
      <c r="AM241" s="72">
        <v>415592439.62</v>
      </c>
      <c r="AN241" s="72">
        <v>414417091.68000001</v>
      </c>
      <c r="AO241" s="72">
        <v>0</v>
      </c>
      <c r="AP241" s="72">
        <v>465127136.54000002</v>
      </c>
      <c r="AQ241" s="72">
        <v>0</v>
      </c>
      <c r="AR241" s="72">
        <v>530376835.25999999</v>
      </c>
      <c r="AS241" s="72">
        <v>415592439.62</v>
      </c>
      <c r="AT241" s="72">
        <v>414417091.68000001</v>
      </c>
    </row>
    <row r="242" spans="1:46" ht="123.75" hidden="1" customHeight="1" x14ac:dyDescent="0.25">
      <c r="A242" s="70" t="s">
        <v>372</v>
      </c>
      <c r="B242" s="71" t="s">
        <v>373</v>
      </c>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t="s">
        <v>327</v>
      </c>
      <c r="AD242" s="71" t="s">
        <v>68</v>
      </c>
      <c r="AE242" s="71" t="s">
        <v>132</v>
      </c>
      <c r="AF242" s="71" t="s">
        <v>361</v>
      </c>
      <c r="AG242" s="71" t="s">
        <v>74</v>
      </c>
      <c r="AH242" s="71" t="s">
        <v>74</v>
      </c>
      <c r="AI242" s="72">
        <v>0</v>
      </c>
      <c r="AJ242" s="72">
        <v>487715794.08999997</v>
      </c>
      <c r="AK242" s="72">
        <v>0</v>
      </c>
      <c r="AL242" s="72">
        <v>569227082.76999998</v>
      </c>
      <c r="AM242" s="72">
        <v>441081901.87</v>
      </c>
      <c r="AN242" s="72">
        <v>439099412.31999999</v>
      </c>
      <c r="AO242" s="72">
        <v>0</v>
      </c>
      <c r="AP242" s="72">
        <v>486156668.33999997</v>
      </c>
      <c r="AQ242" s="72">
        <v>0</v>
      </c>
      <c r="AR242" s="72">
        <v>569227082.76999998</v>
      </c>
      <c r="AS242" s="72">
        <v>441081901.87</v>
      </c>
      <c r="AT242" s="72">
        <v>439099412.31999999</v>
      </c>
    </row>
    <row r="243" spans="1:46" ht="82.5" hidden="1" customHeight="1" x14ac:dyDescent="0.25">
      <c r="A243" s="70" t="s">
        <v>372</v>
      </c>
      <c r="B243" s="71" t="s">
        <v>373</v>
      </c>
      <c r="C243" s="71"/>
      <c r="D243" s="71"/>
      <c r="E243" s="71"/>
      <c r="F243" s="71" t="s">
        <v>269</v>
      </c>
      <c r="G243" s="71" t="s">
        <v>68</v>
      </c>
      <c r="H243" s="71" t="s">
        <v>271</v>
      </c>
      <c r="I243" s="71" t="s">
        <v>272</v>
      </c>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t="s">
        <v>1069</v>
      </c>
      <c r="AH243" s="71" t="s">
        <v>74</v>
      </c>
      <c r="AI243" s="72">
        <v>0</v>
      </c>
      <c r="AJ243" s="72">
        <v>466246976.54000002</v>
      </c>
      <c r="AK243" s="72">
        <v>0</v>
      </c>
      <c r="AL243" s="72">
        <v>530376835.25999999</v>
      </c>
      <c r="AM243" s="72">
        <v>415592439.62</v>
      </c>
      <c r="AN243" s="72">
        <v>414417091.68000001</v>
      </c>
      <c r="AO243" s="72">
        <v>0</v>
      </c>
      <c r="AP243" s="72">
        <v>465127136.54000002</v>
      </c>
      <c r="AQ243" s="72">
        <v>0</v>
      </c>
      <c r="AR243" s="72">
        <v>530376835.25999999</v>
      </c>
      <c r="AS243" s="72">
        <v>415592439.62</v>
      </c>
      <c r="AT243" s="72">
        <v>414417091.68000001</v>
      </c>
    </row>
    <row r="244" spans="1:46" ht="96.2" hidden="1" customHeight="1" x14ac:dyDescent="0.25">
      <c r="A244" s="70" t="s">
        <v>372</v>
      </c>
      <c r="B244" s="71" t="s">
        <v>373</v>
      </c>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c r="AB244" s="71"/>
      <c r="AC244" s="71" t="s">
        <v>381</v>
      </c>
      <c r="AD244" s="71" t="s">
        <v>68</v>
      </c>
      <c r="AE244" s="71" t="s">
        <v>132</v>
      </c>
      <c r="AF244" s="71" t="s">
        <v>361</v>
      </c>
      <c r="AG244" s="71" t="s">
        <v>74</v>
      </c>
      <c r="AH244" s="71" t="s">
        <v>74</v>
      </c>
      <c r="AI244" s="72">
        <v>0</v>
      </c>
      <c r="AJ244" s="72">
        <v>487715794.08999997</v>
      </c>
      <c r="AK244" s="72">
        <v>0</v>
      </c>
      <c r="AL244" s="72">
        <v>569227082.76999998</v>
      </c>
      <c r="AM244" s="72">
        <v>441081901.87</v>
      </c>
      <c r="AN244" s="72">
        <v>439099412.31999999</v>
      </c>
      <c r="AO244" s="72">
        <v>0</v>
      </c>
      <c r="AP244" s="72">
        <v>486156668.33999997</v>
      </c>
      <c r="AQ244" s="72">
        <v>0</v>
      </c>
      <c r="AR244" s="72">
        <v>569227082.76999998</v>
      </c>
      <c r="AS244" s="72">
        <v>441081901.87</v>
      </c>
      <c r="AT244" s="72">
        <v>439099412.31999999</v>
      </c>
    </row>
    <row r="245" spans="1:46" ht="82.5" hidden="1" customHeight="1" x14ac:dyDescent="0.25">
      <c r="A245" s="70" t="s">
        <v>372</v>
      </c>
      <c r="B245" s="71" t="s">
        <v>373</v>
      </c>
      <c r="C245" s="71"/>
      <c r="D245" s="71"/>
      <c r="E245" s="71"/>
      <c r="F245" s="71" t="s">
        <v>269</v>
      </c>
      <c r="G245" s="71" t="s">
        <v>68</v>
      </c>
      <c r="H245" s="71" t="s">
        <v>271</v>
      </c>
      <c r="I245" s="71" t="s">
        <v>272</v>
      </c>
      <c r="J245" s="71"/>
      <c r="K245" s="71"/>
      <c r="L245" s="71"/>
      <c r="M245" s="71"/>
      <c r="N245" s="71"/>
      <c r="O245" s="71"/>
      <c r="P245" s="71"/>
      <c r="Q245" s="71"/>
      <c r="R245" s="71"/>
      <c r="S245" s="71"/>
      <c r="T245" s="71"/>
      <c r="U245" s="71"/>
      <c r="V245" s="71"/>
      <c r="W245" s="71"/>
      <c r="X245" s="71"/>
      <c r="Y245" s="71"/>
      <c r="Z245" s="71"/>
      <c r="AA245" s="71"/>
      <c r="AB245" s="71"/>
      <c r="AC245" s="71"/>
      <c r="AD245" s="71"/>
      <c r="AE245" s="71"/>
      <c r="AF245" s="71"/>
      <c r="AG245" s="71" t="s">
        <v>1069</v>
      </c>
      <c r="AH245" s="71" t="s">
        <v>74</v>
      </c>
      <c r="AI245" s="72">
        <v>0</v>
      </c>
      <c r="AJ245" s="72">
        <v>466246976.54000002</v>
      </c>
      <c r="AK245" s="72">
        <v>0</v>
      </c>
      <c r="AL245" s="72">
        <v>530376835.25999999</v>
      </c>
      <c r="AM245" s="72">
        <v>415592439.62</v>
      </c>
      <c r="AN245" s="72">
        <v>414417091.68000001</v>
      </c>
      <c r="AO245" s="72">
        <v>0</v>
      </c>
      <c r="AP245" s="72">
        <v>465127136.54000002</v>
      </c>
      <c r="AQ245" s="72">
        <v>0</v>
      </c>
      <c r="AR245" s="72">
        <v>530376835.25999999</v>
      </c>
      <c r="AS245" s="72">
        <v>415592439.62</v>
      </c>
      <c r="AT245" s="72">
        <v>414417091.68000001</v>
      </c>
    </row>
    <row r="246" spans="1:46" ht="123.75" hidden="1" customHeight="1" x14ac:dyDescent="0.25">
      <c r="A246" s="70" t="s">
        <v>372</v>
      </c>
      <c r="B246" s="71" t="s">
        <v>373</v>
      </c>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c r="AB246" s="71"/>
      <c r="AC246" s="71" t="s">
        <v>331</v>
      </c>
      <c r="AD246" s="71" t="s">
        <v>68</v>
      </c>
      <c r="AE246" s="71" t="s">
        <v>332</v>
      </c>
      <c r="AF246" s="71" t="s">
        <v>361</v>
      </c>
      <c r="AG246" s="71" t="s">
        <v>74</v>
      </c>
      <c r="AH246" s="71" t="s">
        <v>74</v>
      </c>
      <c r="AI246" s="72">
        <v>0</v>
      </c>
      <c r="AJ246" s="72">
        <v>487715794.08999997</v>
      </c>
      <c r="AK246" s="72">
        <v>0</v>
      </c>
      <c r="AL246" s="72">
        <v>569227082.76999998</v>
      </c>
      <c r="AM246" s="72">
        <v>441081901.87</v>
      </c>
      <c r="AN246" s="72">
        <v>439099412.31999999</v>
      </c>
      <c r="AO246" s="72">
        <v>0</v>
      </c>
      <c r="AP246" s="72">
        <v>486156668.33999997</v>
      </c>
      <c r="AQ246" s="72">
        <v>0</v>
      </c>
      <c r="AR246" s="72">
        <v>569227082.76999998</v>
      </c>
      <c r="AS246" s="72">
        <v>441081901.87</v>
      </c>
      <c r="AT246" s="72">
        <v>439099412.31999999</v>
      </c>
    </row>
    <row r="247" spans="1:46" ht="82.5" hidden="1" customHeight="1" x14ac:dyDescent="0.25">
      <c r="A247" s="70" t="s">
        <v>372</v>
      </c>
      <c r="B247" s="71" t="s">
        <v>373</v>
      </c>
      <c r="C247" s="71"/>
      <c r="D247" s="71"/>
      <c r="E247" s="71"/>
      <c r="F247" s="71" t="s">
        <v>269</v>
      </c>
      <c r="G247" s="71" t="s">
        <v>68</v>
      </c>
      <c r="H247" s="71" t="s">
        <v>271</v>
      </c>
      <c r="I247" s="71" t="s">
        <v>272</v>
      </c>
      <c r="J247" s="71"/>
      <c r="K247" s="71"/>
      <c r="L247" s="71"/>
      <c r="M247" s="71"/>
      <c r="N247" s="71"/>
      <c r="O247" s="71"/>
      <c r="P247" s="71"/>
      <c r="Q247" s="71"/>
      <c r="R247" s="71"/>
      <c r="S247" s="71"/>
      <c r="T247" s="71"/>
      <c r="U247" s="71"/>
      <c r="V247" s="71"/>
      <c r="W247" s="71"/>
      <c r="X247" s="71"/>
      <c r="Y247" s="71"/>
      <c r="Z247" s="71"/>
      <c r="AA247" s="71"/>
      <c r="AB247" s="71"/>
      <c r="AC247" s="71"/>
      <c r="AD247" s="71"/>
      <c r="AE247" s="71"/>
      <c r="AF247" s="71"/>
      <c r="AG247" s="71" t="s">
        <v>1069</v>
      </c>
      <c r="AH247" s="71" t="s">
        <v>74</v>
      </c>
      <c r="AI247" s="72">
        <v>0</v>
      </c>
      <c r="AJ247" s="72">
        <v>466246976.54000002</v>
      </c>
      <c r="AK247" s="72">
        <v>0</v>
      </c>
      <c r="AL247" s="72">
        <v>530376835.25999999</v>
      </c>
      <c r="AM247" s="72">
        <v>415592439.62</v>
      </c>
      <c r="AN247" s="72">
        <v>414417091.68000001</v>
      </c>
      <c r="AO247" s="72">
        <v>0</v>
      </c>
      <c r="AP247" s="72">
        <v>465127136.54000002</v>
      </c>
      <c r="AQ247" s="72">
        <v>0</v>
      </c>
      <c r="AR247" s="72">
        <v>530376835.25999999</v>
      </c>
      <c r="AS247" s="72">
        <v>415592439.62</v>
      </c>
      <c r="AT247" s="72">
        <v>414417091.68000001</v>
      </c>
    </row>
    <row r="248" spans="1:46" ht="137.44999999999999" hidden="1" customHeight="1" x14ac:dyDescent="0.25">
      <c r="A248" s="70" t="s">
        <v>372</v>
      </c>
      <c r="B248" s="71" t="s">
        <v>373</v>
      </c>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c r="AB248" s="71"/>
      <c r="AC248" s="71" t="s">
        <v>382</v>
      </c>
      <c r="AD248" s="71" t="s">
        <v>383</v>
      </c>
      <c r="AE248" s="71" t="s">
        <v>384</v>
      </c>
      <c r="AF248" s="71" t="s">
        <v>361</v>
      </c>
      <c r="AG248" s="71" t="s">
        <v>74</v>
      </c>
      <c r="AH248" s="71" t="s">
        <v>74</v>
      </c>
      <c r="AI248" s="72">
        <v>0</v>
      </c>
      <c r="AJ248" s="72">
        <v>487715794.08999997</v>
      </c>
      <c r="AK248" s="72">
        <v>0</v>
      </c>
      <c r="AL248" s="72">
        <v>569227082.76999998</v>
      </c>
      <c r="AM248" s="72">
        <v>441081901.87</v>
      </c>
      <c r="AN248" s="72">
        <v>439099412.31999999</v>
      </c>
      <c r="AO248" s="72">
        <v>0</v>
      </c>
      <c r="AP248" s="72">
        <v>486156668.33999997</v>
      </c>
      <c r="AQ248" s="72">
        <v>0</v>
      </c>
      <c r="AR248" s="72">
        <v>569227082.76999998</v>
      </c>
      <c r="AS248" s="72">
        <v>441081901.87</v>
      </c>
      <c r="AT248" s="72">
        <v>439099412.31999999</v>
      </c>
    </row>
    <row r="249" spans="1:46" ht="82.5" hidden="1" customHeight="1" x14ac:dyDescent="0.25">
      <c r="A249" s="70" t="s">
        <v>372</v>
      </c>
      <c r="B249" s="71" t="s">
        <v>373</v>
      </c>
      <c r="C249" s="71"/>
      <c r="D249" s="71"/>
      <c r="E249" s="71"/>
      <c r="F249" s="71" t="s">
        <v>269</v>
      </c>
      <c r="G249" s="71" t="s">
        <v>68</v>
      </c>
      <c r="H249" s="71" t="s">
        <v>271</v>
      </c>
      <c r="I249" s="71" t="s">
        <v>272</v>
      </c>
      <c r="J249" s="71"/>
      <c r="K249" s="71"/>
      <c r="L249" s="71"/>
      <c r="M249" s="71"/>
      <c r="N249" s="71"/>
      <c r="O249" s="71"/>
      <c r="P249" s="71"/>
      <c r="Q249" s="71"/>
      <c r="R249" s="71"/>
      <c r="S249" s="71"/>
      <c r="T249" s="71"/>
      <c r="U249" s="71"/>
      <c r="V249" s="71"/>
      <c r="W249" s="71"/>
      <c r="X249" s="71"/>
      <c r="Y249" s="71"/>
      <c r="Z249" s="71"/>
      <c r="AA249" s="71"/>
      <c r="AB249" s="71"/>
      <c r="AC249" s="71"/>
      <c r="AD249" s="71"/>
      <c r="AE249" s="71"/>
      <c r="AF249" s="71"/>
      <c r="AG249" s="71" t="s">
        <v>1069</v>
      </c>
      <c r="AH249" s="71" t="s">
        <v>74</v>
      </c>
      <c r="AI249" s="72">
        <v>0</v>
      </c>
      <c r="AJ249" s="72">
        <v>466246976.54000002</v>
      </c>
      <c r="AK249" s="72">
        <v>0</v>
      </c>
      <c r="AL249" s="72">
        <v>530376835.25999999</v>
      </c>
      <c r="AM249" s="72">
        <v>415592439.62</v>
      </c>
      <c r="AN249" s="72">
        <v>414417091.68000001</v>
      </c>
      <c r="AO249" s="72">
        <v>0</v>
      </c>
      <c r="AP249" s="72">
        <v>465127136.54000002</v>
      </c>
      <c r="AQ249" s="72">
        <v>0</v>
      </c>
      <c r="AR249" s="72">
        <v>530376835.25999999</v>
      </c>
      <c r="AS249" s="72">
        <v>415592439.62</v>
      </c>
      <c r="AT249" s="72">
        <v>414417091.68000001</v>
      </c>
    </row>
    <row r="250" spans="1:46" ht="192.6" hidden="1" customHeight="1" x14ac:dyDescent="0.25">
      <c r="A250" s="213" t="s">
        <v>385</v>
      </c>
      <c r="B250" s="214" t="s">
        <v>386</v>
      </c>
      <c r="C250" s="71" t="s">
        <v>95</v>
      </c>
      <c r="D250" s="71" t="s">
        <v>68</v>
      </c>
      <c r="E250" s="71" t="s">
        <v>96</v>
      </c>
      <c r="F250" s="71"/>
      <c r="G250" s="71"/>
      <c r="H250" s="71"/>
      <c r="I250" s="71"/>
      <c r="J250" s="71"/>
      <c r="K250" s="71"/>
      <c r="L250" s="71"/>
      <c r="M250" s="71"/>
      <c r="N250" s="71"/>
      <c r="O250" s="71"/>
      <c r="P250" s="71"/>
      <c r="Q250" s="71"/>
      <c r="R250" s="71"/>
      <c r="S250" s="71"/>
      <c r="T250" s="71"/>
      <c r="U250" s="71"/>
      <c r="V250" s="71"/>
      <c r="W250" s="71" t="s">
        <v>357</v>
      </c>
      <c r="X250" s="71" t="s">
        <v>1086</v>
      </c>
      <c r="Y250" s="71" t="s">
        <v>359</v>
      </c>
      <c r="Z250" s="71" t="s">
        <v>285</v>
      </c>
      <c r="AA250" s="71" t="s">
        <v>68</v>
      </c>
      <c r="AB250" s="71" t="s">
        <v>69</v>
      </c>
      <c r="AC250" s="74" t="s">
        <v>100</v>
      </c>
      <c r="AD250" s="71" t="s">
        <v>68</v>
      </c>
      <c r="AE250" s="71" t="s">
        <v>101</v>
      </c>
      <c r="AF250" s="214" t="s">
        <v>361</v>
      </c>
      <c r="AG250" s="214" t="s">
        <v>74</v>
      </c>
      <c r="AH250" s="214" t="s">
        <v>74</v>
      </c>
      <c r="AI250" s="212">
        <v>0</v>
      </c>
      <c r="AJ250" s="212">
        <v>79428420.230000004</v>
      </c>
      <c r="AK250" s="212">
        <v>0</v>
      </c>
      <c r="AL250" s="212">
        <v>88263511.180000007</v>
      </c>
      <c r="AM250" s="212">
        <v>65397771.969999999</v>
      </c>
      <c r="AN250" s="212">
        <v>65226910.369999997</v>
      </c>
      <c r="AO250" s="212">
        <v>0</v>
      </c>
      <c r="AP250" s="212">
        <v>79428420.230000004</v>
      </c>
      <c r="AQ250" s="212">
        <v>0</v>
      </c>
      <c r="AR250" s="212">
        <v>88263511.180000007</v>
      </c>
      <c r="AS250" s="212">
        <v>65397771.969999999</v>
      </c>
      <c r="AT250" s="212">
        <v>65226910.369999997</v>
      </c>
    </row>
    <row r="251" spans="1:46" ht="137.44999999999999" hidden="1" customHeight="1" x14ac:dyDescent="0.25">
      <c r="A251" s="213" t="s">
        <v>385</v>
      </c>
      <c r="B251" s="214" t="s">
        <v>386</v>
      </c>
      <c r="C251" s="71" t="s">
        <v>121</v>
      </c>
      <c r="D251" s="71" t="s">
        <v>68</v>
      </c>
      <c r="E251" s="71" t="s">
        <v>122</v>
      </c>
      <c r="F251" s="71"/>
      <c r="G251" s="71"/>
      <c r="H251" s="71"/>
      <c r="I251" s="71"/>
      <c r="J251" s="71"/>
      <c r="K251" s="71"/>
      <c r="L251" s="71"/>
      <c r="M251" s="71"/>
      <c r="N251" s="71"/>
      <c r="O251" s="71"/>
      <c r="P251" s="71"/>
      <c r="Q251" s="71"/>
      <c r="R251" s="71"/>
      <c r="S251" s="71"/>
      <c r="T251" s="71"/>
      <c r="U251" s="71"/>
      <c r="V251" s="71"/>
      <c r="W251" s="71" t="s">
        <v>357</v>
      </c>
      <c r="X251" s="71" t="s">
        <v>1088</v>
      </c>
      <c r="Y251" s="71" t="s">
        <v>359</v>
      </c>
      <c r="Z251" s="71"/>
      <c r="AA251" s="71"/>
      <c r="AB251" s="71"/>
      <c r="AC251" s="71" t="s">
        <v>296</v>
      </c>
      <c r="AD251" s="71" t="s">
        <v>68</v>
      </c>
      <c r="AE251" s="71" t="s">
        <v>297</v>
      </c>
      <c r="AF251" s="214" t="s">
        <v>361</v>
      </c>
      <c r="AG251" s="214" t="s">
        <v>74</v>
      </c>
      <c r="AH251" s="214" t="s">
        <v>74</v>
      </c>
      <c r="AI251" s="212">
        <v>0</v>
      </c>
      <c r="AJ251" s="212">
        <v>79428420.230000004</v>
      </c>
      <c r="AK251" s="212">
        <v>0</v>
      </c>
      <c r="AL251" s="212">
        <v>88263511.180000007</v>
      </c>
      <c r="AM251" s="212">
        <v>65397771.969999999</v>
      </c>
      <c r="AN251" s="212">
        <v>65226910.369999997</v>
      </c>
      <c r="AO251" s="212">
        <v>0</v>
      </c>
      <c r="AP251" s="212">
        <v>79428420.230000004</v>
      </c>
      <c r="AQ251" s="212">
        <v>0</v>
      </c>
      <c r="AR251" s="212">
        <v>88263511.180000007</v>
      </c>
      <c r="AS251" s="212">
        <v>65397771.969999999</v>
      </c>
      <c r="AT251" s="212">
        <v>65226910.369999997</v>
      </c>
    </row>
    <row r="252" spans="1:46" ht="123.75" hidden="1" customHeight="1" x14ac:dyDescent="0.25">
      <c r="A252" s="213" t="s">
        <v>385</v>
      </c>
      <c r="B252" s="214" t="s">
        <v>386</v>
      </c>
      <c r="C252" s="71" t="s">
        <v>64</v>
      </c>
      <c r="D252" s="71" t="s">
        <v>388</v>
      </c>
      <c r="E252" s="71" t="s">
        <v>66</v>
      </c>
      <c r="F252" s="71"/>
      <c r="G252" s="71"/>
      <c r="H252" s="71"/>
      <c r="I252" s="71"/>
      <c r="J252" s="71"/>
      <c r="K252" s="71"/>
      <c r="L252" s="71"/>
      <c r="M252" s="71"/>
      <c r="N252" s="71"/>
      <c r="O252" s="71"/>
      <c r="P252" s="71"/>
      <c r="Q252" s="71"/>
      <c r="R252" s="71"/>
      <c r="S252" s="71"/>
      <c r="T252" s="71"/>
      <c r="U252" s="71"/>
      <c r="V252" s="71"/>
      <c r="W252" s="71"/>
      <c r="X252" s="71"/>
      <c r="Y252" s="71"/>
      <c r="Z252" s="71"/>
      <c r="AA252" s="71"/>
      <c r="AB252" s="71"/>
      <c r="AC252" s="71" t="s">
        <v>70</v>
      </c>
      <c r="AD252" s="71" t="s">
        <v>387</v>
      </c>
      <c r="AE252" s="71" t="s">
        <v>72</v>
      </c>
      <c r="AF252" s="214" t="s">
        <v>361</v>
      </c>
      <c r="AG252" s="214" t="s">
        <v>74</v>
      </c>
      <c r="AH252" s="214" t="s">
        <v>74</v>
      </c>
      <c r="AI252" s="212">
        <v>0</v>
      </c>
      <c r="AJ252" s="212">
        <v>79428420.230000004</v>
      </c>
      <c r="AK252" s="212">
        <v>0</v>
      </c>
      <c r="AL252" s="212">
        <v>88263511.180000007</v>
      </c>
      <c r="AM252" s="212">
        <v>65397771.969999999</v>
      </c>
      <c r="AN252" s="212">
        <v>65226910.369999997</v>
      </c>
      <c r="AO252" s="212">
        <v>0</v>
      </c>
      <c r="AP252" s="212">
        <v>79428420.230000004</v>
      </c>
      <c r="AQ252" s="212">
        <v>0</v>
      </c>
      <c r="AR252" s="212">
        <v>88263511.180000007</v>
      </c>
      <c r="AS252" s="212">
        <v>65397771.969999999</v>
      </c>
      <c r="AT252" s="212">
        <v>65226910.369999997</v>
      </c>
    </row>
    <row r="253" spans="1:46" ht="123.75" hidden="1" customHeight="1" x14ac:dyDescent="0.25">
      <c r="A253" s="213" t="s">
        <v>385</v>
      </c>
      <c r="B253" s="214" t="s">
        <v>386</v>
      </c>
      <c r="C253" s="71" t="s">
        <v>368</v>
      </c>
      <c r="D253" s="71" t="s">
        <v>1093</v>
      </c>
      <c r="E253" s="71" t="s">
        <v>370</v>
      </c>
      <c r="F253" s="71"/>
      <c r="G253" s="71"/>
      <c r="H253" s="71"/>
      <c r="I253" s="71"/>
      <c r="J253" s="71"/>
      <c r="K253" s="71"/>
      <c r="L253" s="71"/>
      <c r="M253" s="71"/>
      <c r="N253" s="71"/>
      <c r="O253" s="71"/>
      <c r="P253" s="71"/>
      <c r="Q253" s="71"/>
      <c r="R253" s="71"/>
      <c r="S253" s="71"/>
      <c r="T253" s="71"/>
      <c r="U253" s="71"/>
      <c r="V253" s="71"/>
      <c r="W253" s="71"/>
      <c r="X253" s="71"/>
      <c r="Y253" s="71"/>
      <c r="Z253" s="71"/>
      <c r="AA253" s="71"/>
      <c r="AB253" s="71"/>
      <c r="AC253" s="71" t="s">
        <v>322</v>
      </c>
      <c r="AD253" s="71" t="s">
        <v>1081</v>
      </c>
      <c r="AE253" s="71" t="s">
        <v>324</v>
      </c>
      <c r="AF253" s="214" t="s">
        <v>361</v>
      </c>
      <c r="AG253" s="214" t="s">
        <v>74</v>
      </c>
      <c r="AH253" s="214" t="s">
        <v>74</v>
      </c>
      <c r="AI253" s="212">
        <v>0</v>
      </c>
      <c r="AJ253" s="212">
        <v>79428420.230000004</v>
      </c>
      <c r="AK253" s="212">
        <v>0</v>
      </c>
      <c r="AL253" s="212">
        <v>88263511.180000007</v>
      </c>
      <c r="AM253" s="212">
        <v>65397771.969999999</v>
      </c>
      <c r="AN253" s="212">
        <v>65226910.369999997</v>
      </c>
      <c r="AO253" s="212">
        <v>0</v>
      </c>
      <c r="AP253" s="212">
        <v>79428420.230000004</v>
      </c>
      <c r="AQ253" s="212">
        <v>0</v>
      </c>
      <c r="AR253" s="212">
        <v>88263511.180000007</v>
      </c>
      <c r="AS253" s="212">
        <v>65397771.969999999</v>
      </c>
      <c r="AT253" s="212">
        <v>65226910.369999997</v>
      </c>
    </row>
    <row r="254" spans="1:46" ht="123.75" hidden="1" customHeight="1" x14ac:dyDescent="0.25">
      <c r="A254" s="213" t="s">
        <v>385</v>
      </c>
      <c r="B254" s="214" t="s">
        <v>386</v>
      </c>
      <c r="C254" s="71" t="s">
        <v>368</v>
      </c>
      <c r="D254" s="71" t="s">
        <v>1094</v>
      </c>
      <c r="E254" s="71" t="s">
        <v>370</v>
      </c>
      <c r="F254" s="71"/>
      <c r="G254" s="71"/>
      <c r="H254" s="71"/>
      <c r="I254" s="71"/>
      <c r="J254" s="71"/>
      <c r="K254" s="71"/>
      <c r="L254" s="71"/>
      <c r="M254" s="71"/>
      <c r="N254" s="71"/>
      <c r="O254" s="71"/>
      <c r="P254" s="71"/>
      <c r="Q254" s="71"/>
      <c r="R254" s="71"/>
      <c r="S254" s="71"/>
      <c r="T254" s="71"/>
      <c r="U254" s="71"/>
      <c r="V254" s="71"/>
      <c r="W254" s="71"/>
      <c r="X254" s="71"/>
      <c r="Y254" s="71"/>
      <c r="Z254" s="71"/>
      <c r="AA254" s="71"/>
      <c r="AB254" s="71"/>
      <c r="AC254" s="71" t="s">
        <v>322</v>
      </c>
      <c r="AD254" s="71" t="s">
        <v>540</v>
      </c>
      <c r="AE254" s="71" t="s">
        <v>324</v>
      </c>
      <c r="AF254" s="214" t="s">
        <v>361</v>
      </c>
      <c r="AG254" s="214" t="s">
        <v>74</v>
      </c>
      <c r="AH254" s="214" t="s">
        <v>74</v>
      </c>
      <c r="AI254" s="212">
        <v>0</v>
      </c>
      <c r="AJ254" s="212">
        <v>79428420.230000004</v>
      </c>
      <c r="AK254" s="212">
        <v>0</v>
      </c>
      <c r="AL254" s="212">
        <v>88263511.180000007</v>
      </c>
      <c r="AM254" s="212">
        <v>65397771.969999999</v>
      </c>
      <c r="AN254" s="212">
        <v>65226910.369999997</v>
      </c>
      <c r="AO254" s="212">
        <v>0</v>
      </c>
      <c r="AP254" s="212">
        <v>79428420.230000004</v>
      </c>
      <c r="AQ254" s="212">
        <v>0</v>
      </c>
      <c r="AR254" s="212">
        <v>88263511.180000007</v>
      </c>
      <c r="AS254" s="212">
        <v>65397771.969999999</v>
      </c>
      <c r="AT254" s="212">
        <v>65226910.369999997</v>
      </c>
    </row>
    <row r="255" spans="1:46" ht="123.75" hidden="1" customHeight="1" x14ac:dyDescent="0.25">
      <c r="A255" s="213" t="s">
        <v>385</v>
      </c>
      <c r="B255" s="214" t="s">
        <v>386</v>
      </c>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c r="AB255" s="71"/>
      <c r="AC255" s="71" t="s">
        <v>322</v>
      </c>
      <c r="AD255" s="71" t="s">
        <v>1083</v>
      </c>
      <c r="AE255" s="71" t="s">
        <v>324</v>
      </c>
      <c r="AF255" s="214" t="s">
        <v>361</v>
      </c>
      <c r="AG255" s="214" t="s">
        <v>74</v>
      </c>
      <c r="AH255" s="214" t="s">
        <v>74</v>
      </c>
      <c r="AI255" s="212">
        <v>0</v>
      </c>
      <c r="AJ255" s="212">
        <v>79428420.230000004</v>
      </c>
      <c r="AK255" s="212">
        <v>0</v>
      </c>
      <c r="AL255" s="212">
        <v>88263511.180000007</v>
      </c>
      <c r="AM255" s="212">
        <v>65397771.969999999</v>
      </c>
      <c r="AN255" s="212">
        <v>65226910.369999997</v>
      </c>
      <c r="AO255" s="212">
        <v>0</v>
      </c>
      <c r="AP255" s="212">
        <v>79428420.230000004</v>
      </c>
      <c r="AQ255" s="212">
        <v>0</v>
      </c>
      <c r="AR255" s="212">
        <v>88263511.180000007</v>
      </c>
      <c r="AS255" s="212">
        <v>65397771.969999999</v>
      </c>
      <c r="AT255" s="212">
        <v>65226910.369999997</v>
      </c>
    </row>
    <row r="256" spans="1:46" ht="123.75" hidden="1" customHeight="1" x14ac:dyDescent="0.25">
      <c r="A256" s="213" t="s">
        <v>385</v>
      </c>
      <c r="B256" s="214" t="s">
        <v>386</v>
      </c>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c r="AB256" s="71"/>
      <c r="AC256" s="71" t="s">
        <v>327</v>
      </c>
      <c r="AD256" s="71" t="s">
        <v>68</v>
      </c>
      <c r="AE256" s="71" t="s">
        <v>132</v>
      </c>
      <c r="AF256" s="214" t="s">
        <v>361</v>
      </c>
      <c r="AG256" s="214" t="s">
        <v>74</v>
      </c>
      <c r="AH256" s="214" t="s">
        <v>74</v>
      </c>
      <c r="AI256" s="212">
        <v>0</v>
      </c>
      <c r="AJ256" s="212">
        <v>79428420.230000004</v>
      </c>
      <c r="AK256" s="212">
        <v>0</v>
      </c>
      <c r="AL256" s="212">
        <v>88263511.180000007</v>
      </c>
      <c r="AM256" s="212">
        <v>65397771.969999999</v>
      </c>
      <c r="AN256" s="212">
        <v>65226910.369999997</v>
      </c>
      <c r="AO256" s="212">
        <v>0</v>
      </c>
      <c r="AP256" s="212">
        <v>79428420.230000004</v>
      </c>
      <c r="AQ256" s="212">
        <v>0</v>
      </c>
      <c r="AR256" s="212">
        <v>88263511.180000007</v>
      </c>
      <c r="AS256" s="212">
        <v>65397771.969999999</v>
      </c>
      <c r="AT256" s="212">
        <v>65226910.369999997</v>
      </c>
    </row>
    <row r="257" spans="1:46" ht="123.75" hidden="1" customHeight="1" x14ac:dyDescent="0.25">
      <c r="A257" s="213" t="s">
        <v>385</v>
      </c>
      <c r="B257" s="214" t="s">
        <v>386</v>
      </c>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c r="AB257" s="71"/>
      <c r="AC257" s="71" t="s">
        <v>331</v>
      </c>
      <c r="AD257" s="71" t="s">
        <v>68</v>
      </c>
      <c r="AE257" s="71" t="s">
        <v>332</v>
      </c>
      <c r="AF257" s="214" t="s">
        <v>361</v>
      </c>
      <c r="AG257" s="214" t="s">
        <v>74</v>
      </c>
      <c r="AH257" s="214" t="s">
        <v>74</v>
      </c>
      <c r="AI257" s="212">
        <v>0</v>
      </c>
      <c r="AJ257" s="212">
        <v>79428420.230000004</v>
      </c>
      <c r="AK257" s="212">
        <v>0</v>
      </c>
      <c r="AL257" s="212">
        <v>88263511.180000007</v>
      </c>
      <c r="AM257" s="212">
        <v>65397771.969999999</v>
      </c>
      <c r="AN257" s="212">
        <v>65226910.369999997</v>
      </c>
      <c r="AO257" s="212">
        <v>0</v>
      </c>
      <c r="AP257" s="212">
        <v>79428420.230000004</v>
      </c>
      <c r="AQ257" s="212">
        <v>0</v>
      </c>
      <c r="AR257" s="212">
        <v>88263511.180000007</v>
      </c>
      <c r="AS257" s="212">
        <v>65397771.969999999</v>
      </c>
      <c r="AT257" s="212">
        <v>65226910.369999997</v>
      </c>
    </row>
    <row r="258" spans="1:46" ht="192.6" hidden="1" customHeight="1" x14ac:dyDescent="0.25">
      <c r="A258" s="215" t="s">
        <v>389</v>
      </c>
      <c r="B258" s="214" t="s">
        <v>390</v>
      </c>
      <c r="C258" s="71" t="s">
        <v>95</v>
      </c>
      <c r="D258" s="71" t="s">
        <v>68</v>
      </c>
      <c r="E258" s="71" t="s">
        <v>96</v>
      </c>
      <c r="F258" s="71"/>
      <c r="G258" s="71"/>
      <c r="H258" s="71"/>
      <c r="I258" s="71"/>
      <c r="J258" s="71"/>
      <c r="K258" s="71"/>
      <c r="L258" s="71"/>
      <c r="M258" s="71"/>
      <c r="N258" s="71"/>
      <c r="O258" s="71"/>
      <c r="P258" s="71"/>
      <c r="Q258" s="71"/>
      <c r="R258" s="71"/>
      <c r="S258" s="71"/>
      <c r="T258" s="71"/>
      <c r="U258" s="71"/>
      <c r="V258" s="71"/>
      <c r="W258" s="71" t="s">
        <v>357</v>
      </c>
      <c r="X258" s="71" t="s">
        <v>1086</v>
      </c>
      <c r="Y258" s="71" t="s">
        <v>359</v>
      </c>
      <c r="Z258" s="71" t="s">
        <v>285</v>
      </c>
      <c r="AA258" s="71" t="s">
        <v>68</v>
      </c>
      <c r="AB258" s="71" t="s">
        <v>69</v>
      </c>
      <c r="AC258" s="74" t="s">
        <v>100</v>
      </c>
      <c r="AD258" s="71" t="s">
        <v>68</v>
      </c>
      <c r="AE258" s="71" t="s">
        <v>101</v>
      </c>
      <c r="AF258" s="214" t="s">
        <v>361</v>
      </c>
      <c r="AG258" s="214" t="s">
        <v>74</v>
      </c>
      <c r="AH258" s="214" t="s">
        <v>74</v>
      </c>
      <c r="AI258" s="212">
        <v>0</v>
      </c>
      <c r="AJ258" s="212">
        <v>122553676.29000001</v>
      </c>
      <c r="AK258" s="212">
        <v>0</v>
      </c>
      <c r="AL258" s="212">
        <v>138419041.36000001</v>
      </c>
      <c r="AM258" s="212">
        <v>100990933.59</v>
      </c>
      <c r="AN258" s="212">
        <v>101846708.84999999</v>
      </c>
      <c r="AO258" s="212">
        <v>0</v>
      </c>
      <c r="AP258" s="212">
        <v>120949393.93000001</v>
      </c>
      <c r="AQ258" s="212">
        <v>0</v>
      </c>
      <c r="AR258" s="212">
        <v>138419041.36000001</v>
      </c>
      <c r="AS258" s="212">
        <v>100990933.59</v>
      </c>
      <c r="AT258" s="212">
        <v>101846708.84999999</v>
      </c>
    </row>
    <row r="259" spans="1:46" ht="110.1" hidden="1" customHeight="1" x14ac:dyDescent="0.25">
      <c r="A259" s="215" t="s">
        <v>389</v>
      </c>
      <c r="B259" s="214" t="s">
        <v>390</v>
      </c>
      <c r="C259" s="71" t="s">
        <v>392</v>
      </c>
      <c r="D259" s="71" t="s">
        <v>393</v>
      </c>
      <c r="E259" s="71" t="s">
        <v>394</v>
      </c>
      <c r="F259" s="71"/>
      <c r="G259" s="71"/>
      <c r="H259" s="71"/>
      <c r="I259" s="71"/>
      <c r="J259" s="71"/>
      <c r="K259" s="71"/>
      <c r="L259" s="71"/>
      <c r="M259" s="71"/>
      <c r="N259" s="71"/>
      <c r="O259" s="71"/>
      <c r="P259" s="71"/>
      <c r="Q259" s="71"/>
      <c r="R259" s="71"/>
      <c r="S259" s="71"/>
      <c r="T259" s="71"/>
      <c r="U259" s="71"/>
      <c r="V259" s="71"/>
      <c r="W259" s="71" t="s">
        <v>357</v>
      </c>
      <c r="X259" s="71" t="s">
        <v>1088</v>
      </c>
      <c r="Y259" s="71" t="s">
        <v>359</v>
      </c>
      <c r="Z259" s="71"/>
      <c r="AA259" s="71"/>
      <c r="AB259" s="71"/>
      <c r="AC259" s="71" t="s">
        <v>296</v>
      </c>
      <c r="AD259" s="71" t="s">
        <v>68</v>
      </c>
      <c r="AE259" s="71" t="s">
        <v>297</v>
      </c>
      <c r="AF259" s="214" t="s">
        <v>361</v>
      </c>
      <c r="AG259" s="214" t="s">
        <v>74</v>
      </c>
      <c r="AH259" s="214" t="s">
        <v>74</v>
      </c>
      <c r="AI259" s="212">
        <v>0</v>
      </c>
      <c r="AJ259" s="212">
        <v>122553676.29000001</v>
      </c>
      <c r="AK259" s="212">
        <v>0</v>
      </c>
      <c r="AL259" s="212">
        <v>138419041.36000001</v>
      </c>
      <c r="AM259" s="212">
        <v>100990933.59</v>
      </c>
      <c r="AN259" s="212">
        <v>101846708.84999999</v>
      </c>
      <c r="AO259" s="212">
        <v>0</v>
      </c>
      <c r="AP259" s="212">
        <v>120949393.93000001</v>
      </c>
      <c r="AQ259" s="212">
        <v>0</v>
      </c>
      <c r="AR259" s="212">
        <v>138419041.36000001</v>
      </c>
      <c r="AS259" s="212">
        <v>100990933.59</v>
      </c>
      <c r="AT259" s="212">
        <v>101846708.84999999</v>
      </c>
    </row>
    <row r="260" spans="1:46" ht="137.44999999999999" hidden="1" customHeight="1" x14ac:dyDescent="0.25">
      <c r="A260" s="215" t="s">
        <v>389</v>
      </c>
      <c r="B260" s="214" t="s">
        <v>390</v>
      </c>
      <c r="C260" s="71" t="s">
        <v>121</v>
      </c>
      <c r="D260" s="71" t="s">
        <v>68</v>
      </c>
      <c r="E260" s="71" t="s">
        <v>122</v>
      </c>
      <c r="F260" s="71"/>
      <c r="G260" s="71"/>
      <c r="H260" s="71"/>
      <c r="I260" s="71"/>
      <c r="J260" s="71"/>
      <c r="K260" s="71"/>
      <c r="L260" s="71"/>
      <c r="M260" s="71"/>
      <c r="N260" s="71"/>
      <c r="O260" s="71"/>
      <c r="P260" s="71"/>
      <c r="Q260" s="71"/>
      <c r="R260" s="71"/>
      <c r="S260" s="71"/>
      <c r="T260" s="71"/>
      <c r="U260" s="71"/>
      <c r="V260" s="71"/>
      <c r="W260" s="71"/>
      <c r="X260" s="71"/>
      <c r="Y260" s="71"/>
      <c r="Z260" s="71"/>
      <c r="AA260" s="71"/>
      <c r="AB260" s="71"/>
      <c r="AC260" s="71" t="s">
        <v>70</v>
      </c>
      <c r="AD260" s="71" t="s">
        <v>1098</v>
      </c>
      <c r="AE260" s="71" t="s">
        <v>72</v>
      </c>
      <c r="AF260" s="214" t="s">
        <v>361</v>
      </c>
      <c r="AG260" s="214" t="s">
        <v>74</v>
      </c>
      <c r="AH260" s="214" t="s">
        <v>74</v>
      </c>
      <c r="AI260" s="212">
        <v>0</v>
      </c>
      <c r="AJ260" s="212">
        <v>122553676.29000001</v>
      </c>
      <c r="AK260" s="212">
        <v>0</v>
      </c>
      <c r="AL260" s="212">
        <v>138419041.36000001</v>
      </c>
      <c r="AM260" s="212">
        <v>100990933.59</v>
      </c>
      <c r="AN260" s="212">
        <v>101846708.84999999</v>
      </c>
      <c r="AO260" s="212">
        <v>0</v>
      </c>
      <c r="AP260" s="212">
        <v>120949393.93000001</v>
      </c>
      <c r="AQ260" s="212">
        <v>0</v>
      </c>
      <c r="AR260" s="212">
        <v>138419041.36000001</v>
      </c>
      <c r="AS260" s="212">
        <v>100990933.59</v>
      </c>
      <c r="AT260" s="212">
        <v>101846708.84999999</v>
      </c>
    </row>
    <row r="261" spans="1:46" ht="123.75" hidden="1" customHeight="1" x14ac:dyDescent="0.25">
      <c r="A261" s="215" t="s">
        <v>389</v>
      </c>
      <c r="B261" s="214" t="s">
        <v>390</v>
      </c>
      <c r="C261" s="71" t="s">
        <v>64</v>
      </c>
      <c r="D261" s="71" t="s">
        <v>395</v>
      </c>
      <c r="E261" s="71" t="s">
        <v>66</v>
      </c>
      <c r="F261" s="71"/>
      <c r="G261" s="71"/>
      <c r="H261" s="71"/>
      <c r="I261" s="71"/>
      <c r="J261" s="71"/>
      <c r="K261" s="71"/>
      <c r="L261" s="71"/>
      <c r="M261" s="71"/>
      <c r="N261" s="71"/>
      <c r="O261" s="71"/>
      <c r="P261" s="71"/>
      <c r="Q261" s="71"/>
      <c r="R261" s="71"/>
      <c r="S261" s="71"/>
      <c r="T261" s="71"/>
      <c r="U261" s="71"/>
      <c r="V261" s="71"/>
      <c r="W261" s="71"/>
      <c r="X261" s="71"/>
      <c r="Y261" s="71"/>
      <c r="Z261" s="71"/>
      <c r="AA261" s="71"/>
      <c r="AB261" s="71"/>
      <c r="AC261" s="71" t="s">
        <v>70</v>
      </c>
      <c r="AD261" s="71" t="s">
        <v>1099</v>
      </c>
      <c r="AE261" s="71" t="s">
        <v>72</v>
      </c>
      <c r="AF261" s="214" t="s">
        <v>361</v>
      </c>
      <c r="AG261" s="214" t="s">
        <v>74</v>
      </c>
      <c r="AH261" s="214" t="s">
        <v>74</v>
      </c>
      <c r="AI261" s="212">
        <v>0</v>
      </c>
      <c r="AJ261" s="212">
        <v>122553676.29000001</v>
      </c>
      <c r="AK261" s="212">
        <v>0</v>
      </c>
      <c r="AL261" s="212">
        <v>138419041.36000001</v>
      </c>
      <c r="AM261" s="212">
        <v>100990933.59</v>
      </c>
      <c r="AN261" s="212">
        <v>101846708.84999999</v>
      </c>
      <c r="AO261" s="212">
        <v>0</v>
      </c>
      <c r="AP261" s="212">
        <v>120949393.93000001</v>
      </c>
      <c r="AQ261" s="212">
        <v>0</v>
      </c>
      <c r="AR261" s="212">
        <v>138419041.36000001</v>
      </c>
      <c r="AS261" s="212">
        <v>100990933.59</v>
      </c>
      <c r="AT261" s="212">
        <v>101846708.84999999</v>
      </c>
    </row>
    <row r="262" spans="1:46" ht="123.75" hidden="1" customHeight="1" x14ac:dyDescent="0.25">
      <c r="A262" s="215" t="s">
        <v>389</v>
      </c>
      <c r="B262" s="214" t="s">
        <v>390</v>
      </c>
      <c r="C262" s="71" t="s">
        <v>396</v>
      </c>
      <c r="D262" s="71" t="s">
        <v>68</v>
      </c>
      <c r="E262" s="71" t="s">
        <v>397</v>
      </c>
      <c r="F262" s="71"/>
      <c r="G262" s="71"/>
      <c r="H262" s="71"/>
      <c r="I262" s="71"/>
      <c r="J262" s="71"/>
      <c r="K262" s="71"/>
      <c r="L262" s="71"/>
      <c r="M262" s="71"/>
      <c r="N262" s="71"/>
      <c r="O262" s="71"/>
      <c r="P262" s="71"/>
      <c r="Q262" s="71"/>
      <c r="R262" s="71"/>
      <c r="S262" s="71"/>
      <c r="T262" s="71"/>
      <c r="U262" s="71"/>
      <c r="V262" s="71"/>
      <c r="W262" s="71"/>
      <c r="X262" s="71"/>
      <c r="Y262" s="71"/>
      <c r="Z262" s="71"/>
      <c r="AA262" s="71"/>
      <c r="AB262" s="71"/>
      <c r="AC262" s="71" t="s">
        <v>322</v>
      </c>
      <c r="AD262" s="71" t="s">
        <v>1081</v>
      </c>
      <c r="AE262" s="71" t="s">
        <v>324</v>
      </c>
      <c r="AF262" s="214" t="s">
        <v>361</v>
      </c>
      <c r="AG262" s="214" t="s">
        <v>74</v>
      </c>
      <c r="AH262" s="214" t="s">
        <v>74</v>
      </c>
      <c r="AI262" s="212">
        <v>0</v>
      </c>
      <c r="AJ262" s="212">
        <v>122553676.29000001</v>
      </c>
      <c r="AK262" s="212">
        <v>0</v>
      </c>
      <c r="AL262" s="212">
        <v>138419041.36000001</v>
      </c>
      <c r="AM262" s="212">
        <v>100990933.59</v>
      </c>
      <c r="AN262" s="212">
        <v>101846708.84999999</v>
      </c>
      <c r="AO262" s="212">
        <v>0</v>
      </c>
      <c r="AP262" s="212">
        <v>120949393.93000001</v>
      </c>
      <c r="AQ262" s="212">
        <v>0</v>
      </c>
      <c r="AR262" s="212">
        <v>138419041.36000001</v>
      </c>
      <c r="AS262" s="212">
        <v>100990933.59</v>
      </c>
      <c r="AT262" s="212">
        <v>101846708.84999999</v>
      </c>
    </row>
    <row r="263" spans="1:46" ht="123.75" hidden="1" customHeight="1" x14ac:dyDescent="0.25">
      <c r="A263" s="215" t="s">
        <v>389</v>
      </c>
      <c r="B263" s="214" t="s">
        <v>390</v>
      </c>
      <c r="C263" s="71" t="s">
        <v>368</v>
      </c>
      <c r="D263" s="71" t="s">
        <v>1093</v>
      </c>
      <c r="E263" s="71" t="s">
        <v>370</v>
      </c>
      <c r="F263" s="71"/>
      <c r="G263" s="71"/>
      <c r="H263" s="71"/>
      <c r="I263" s="71"/>
      <c r="J263" s="71"/>
      <c r="K263" s="71"/>
      <c r="L263" s="71"/>
      <c r="M263" s="71"/>
      <c r="N263" s="71"/>
      <c r="O263" s="71"/>
      <c r="P263" s="71"/>
      <c r="Q263" s="71"/>
      <c r="R263" s="71"/>
      <c r="S263" s="71"/>
      <c r="T263" s="71"/>
      <c r="U263" s="71"/>
      <c r="V263" s="71"/>
      <c r="W263" s="71"/>
      <c r="X263" s="71"/>
      <c r="Y263" s="71"/>
      <c r="Z263" s="71"/>
      <c r="AA263" s="71"/>
      <c r="AB263" s="71"/>
      <c r="AC263" s="71" t="s">
        <v>322</v>
      </c>
      <c r="AD263" s="71" t="s">
        <v>540</v>
      </c>
      <c r="AE263" s="71" t="s">
        <v>324</v>
      </c>
      <c r="AF263" s="214" t="s">
        <v>361</v>
      </c>
      <c r="AG263" s="214" t="s">
        <v>74</v>
      </c>
      <c r="AH263" s="214" t="s">
        <v>74</v>
      </c>
      <c r="AI263" s="212">
        <v>0</v>
      </c>
      <c r="AJ263" s="212">
        <v>122553676.29000001</v>
      </c>
      <c r="AK263" s="212">
        <v>0</v>
      </c>
      <c r="AL263" s="212">
        <v>138419041.36000001</v>
      </c>
      <c r="AM263" s="212">
        <v>100990933.59</v>
      </c>
      <c r="AN263" s="212">
        <v>101846708.84999999</v>
      </c>
      <c r="AO263" s="212">
        <v>0</v>
      </c>
      <c r="AP263" s="212">
        <v>120949393.93000001</v>
      </c>
      <c r="AQ263" s="212">
        <v>0</v>
      </c>
      <c r="AR263" s="212">
        <v>138419041.36000001</v>
      </c>
      <c r="AS263" s="212">
        <v>100990933.59</v>
      </c>
      <c r="AT263" s="212">
        <v>101846708.84999999</v>
      </c>
    </row>
    <row r="264" spans="1:46" ht="123.75" hidden="1" customHeight="1" x14ac:dyDescent="0.25">
      <c r="A264" s="215" t="s">
        <v>389</v>
      </c>
      <c r="B264" s="214" t="s">
        <v>390</v>
      </c>
      <c r="C264" s="71" t="s">
        <v>368</v>
      </c>
      <c r="D264" s="71" t="s">
        <v>1094</v>
      </c>
      <c r="E264" s="71" t="s">
        <v>370</v>
      </c>
      <c r="F264" s="71"/>
      <c r="G264" s="71"/>
      <c r="H264" s="71"/>
      <c r="I264" s="71"/>
      <c r="J264" s="71"/>
      <c r="K264" s="71"/>
      <c r="L264" s="71"/>
      <c r="M264" s="71"/>
      <c r="N264" s="71"/>
      <c r="O264" s="71"/>
      <c r="P264" s="71"/>
      <c r="Q264" s="71"/>
      <c r="R264" s="71"/>
      <c r="S264" s="71"/>
      <c r="T264" s="71"/>
      <c r="U264" s="71"/>
      <c r="V264" s="71"/>
      <c r="W264" s="71"/>
      <c r="X264" s="71"/>
      <c r="Y264" s="71"/>
      <c r="Z264" s="71"/>
      <c r="AA264" s="71"/>
      <c r="AB264" s="71"/>
      <c r="AC264" s="71" t="s">
        <v>322</v>
      </c>
      <c r="AD264" s="71" t="s">
        <v>1083</v>
      </c>
      <c r="AE264" s="71" t="s">
        <v>324</v>
      </c>
      <c r="AF264" s="214" t="s">
        <v>361</v>
      </c>
      <c r="AG264" s="214" t="s">
        <v>74</v>
      </c>
      <c r="AH264" s="214" t="s">
        <v>74</v>
      </c>
      <c r="AI264" s="212">
        <v>0</v>
      </c>
      <c r="AJ264" s="212">
        <v>122553676.29000001</v>
      </c>
      <c r="AK264" s="212">
        <v>0</v>
      </c>
      <c r="AL264" s="212">
        <v>138419041.36000001</v>
      </c>
      <c r="AM264" s="212">
        <v>100990933.59</v>
      </c>
      <c r="AN264" s="212">
        <v>101846708.84999999</v>
      </c>
      <c r="AO264" s="212">
        <v>0</v>
      </c>
      <c r="AP264" s="212">
        <v>120949393.93000001</v>
      </c>
      <c r="AQ264" s="212">
        <v>0</v>
      </c>
      <c r="AR264" s="212">
        <v>138419041.36000001</v>
      </c>
      <c r="AS264" s="212">
        <v>100990933.59</v>
      </c>
      <c r="AT264" s="212">
        <v>101846708.84999999</v>
      </c>
    </row>
    <row r="265" spans="1:46" ht="110.1" hidden="1" customHeight="1" x14ac:dyDescent="0.25">
      <c r="A265" s="215" t="s">
        <v>389</v>
      </c>
      <c r="B265" s="214" t="s">
        <v>390</v>
      </c>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c r="AB265" s="71"/>
      <c r="AC265" s="71" t="s">
        <v>325</v>
      </c>
      <c r="AD265" s="71" t="s">
        <v>68</v>
      </c>
      <c r="AE265" s="71" t="s">
        <v>326</v>
      </c>
      <c r="AF265" s="214" t="s">
        <v>361</v>
      </c>
      <c r="AG265" s="214" t="s">
        <v>74</v>
      </c>
      <c r="AH265" s="214" t="s">
        <v>74</v>
      </c>
      <c r="AI265" s="212">
        <v>0</v>
      </c>
      <c r="AJ265" s="212">
        <v>122553676.29000001</v>
      </c>
      <c r="AK265" s="212">
        <v>0</v>
      </c>
      <c r="AL265" s="212">
        <v>138419041.36000001</v>
      </c>
      <c r="AM265" s="212">
        <v>100990933.59</v>
      </c>
      <c r="AN265" s="212">
        <v>101846708.84999999</v>
      </c>
      <c r="AO265" s="212">
        <v>0</v>
      </c>
      <c r="AP265" s="212">
        <v>120949393.93000001</v>
      </c>
      <c r="AQ265" s="212">
        <v>0</v>
      </c>
      <c r="AR265" s="212">
        <v>138419041.36000001</v>
      </c>
      <c r="AS265" s="212">
        <v>100990933.59</v>
      </c>
      <c r="AT265" s="212">
        <v>101846708.84999999</v>
      </c>
    </row>
    <row r="266" spans="1:46" ht="123.75" hidden="1" customHeight="1" x14ac:dyDescent="0.25">
      <c r="A266" s="215" t="s">
        <v>389</v>
      </c>
      <c r="B266" s="214" t="s">
        <v>390</v>
      </c>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c r="AB266" s="71"/>
      <c r="AC266" s="71" t="s">
        <v>327</v>
      </c>
      <c r="AD266" s="71" t="s">
        <v>68</v>
      </c>
      <c r="AE266" s="71" t="s">
        <v>132</v>
      </c>
      <c r="AF266" s="214" t="s">
        <v>361</v>
      </c>
      <c r="AG266" s="214" t="s">
        <v>74</v>
      </c>
      <c r="AH266" s="214" t="s">
        <v>74</v>
      </c>
      <c r="AI266" s="212">
        <v>0</v>
      </c>
      <c r="AJ266" s="212">
        <v>122553676.29000001</v>
      </c>
      <c r="AK266" s="212">
        <v>0</v>
      </c>
      <c r="AL266" s="212">
        <v>138419041.36000001</v>
      </c>
      <c r="AM266" s="212">
        <v>100990933.59</v>
      </c>
      <c r="AN266" s="212">
        <v>101846708.84999999</v>
      </c>
      <c r="AO266" s="212">
        <v>0</v>
      </c>
      <c r="AP266" s="212">
        <v>120949393.93000001</v>
      </c>
      <c r="AQ266" s="212">
        <v>0</v>
      </c>
      <c r="AR266" s="212">
        <v>138419041.36000001</v>
      </c>
      <c r="AS266" s="212">
        <v>100990933.59</v>
      </c>
      <c r="AT266" s="212">
        <v>101846708.84999999</v>
      </c>
    </row>
    <row r="267" spans="1:46" ht="123.75" hidden="1" customHeight="1" x14ac:dyDescent="0.25">
      <c r="A267" s="215" t="s">
        <v>389</v>
      </c>
      <c r="B267" s="214" t="s">
        <v>390</v>
      </c>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c r="AB267" s="71"/>
      <c r="AC267" s="71" t="s">
        <v>331</v>
      </c>
      <c r="AD267" s="71" t="s">
        <v>68</v>
      </c>
      <c r="AE267" s="71" t="s">
        <v>332</v>
      </c>
      <c r="AF267" s="214" t="s">
        <v>361</v>
      </c>
      <c r="AG267" s="214" t="s">
        <v>74</v>
      </c>
      <c r="AH267" s="214" t="s">
        <v>74</v>
      </c>
      <c r="AI267" s="212">
        <v>0</v>
      </c>
      <c r="AJ267" s="212">
        <v>122553676.29000001</v>
      </c>
      <c r="AK267" s="212">
        <v>0</v>
      </c>
      <c r="AL267" s="212">
        <v>138419041.36000001</v>
      </c>
      <c r="AM267" s="212">
        <v>100990933.59</v>
      </c>
      <c r="AN267" s="212">
        <v>101846708.84999999</v>
      </c>
      <c r="AO267" s="212">
        <v>0</v>
      </c>
      <c r="AP267" s="212">
        <v>120949393.93000001</v>
      </c>
      <c r="AQ267" s="212">
        <v>0</v>
      </c>
      <c r="AR267" s="212">
        <v>138419041.36000001</v>
      </c>
      <c r="AS267" s="212">
        <v>100990933.59</v>
      </c>
      <c r="AT267" s="212">
        <v>101846708.84999999</v>
      </c>
    </row>
    <row r="268" spans="1:46" ht="192.6" hidden="1" customHeight="1" x14ac:dyDescent="0.25">
      <c r="A268" s="213" t="s">
        <v>398</v>
      </c>
      <c r="B268" s="214" t="s">
        <v>399</v>
      </c>
      <c r="C268" s="71" t="s">
        <v>95</v>
      </c>
      <c r="D268" s="71" t="s">
        <v>68</v>
      </c>
      <c r="E268" s="71" t="s">
        <v>96</v>
      </c>
      <c r="F268" s="71"/>
      <c r="G268" s="71"/>
      <c r="H268" s="71"/>
      <c r="I268" s="71"/>
      <c r="J268" s="71"/>
      <c r="K268" s="71"/>
      <c r="L268" s="71"/>
      <c r="M268" s="71"/>
      <c r="N268" s="71"/>
      <c r="O268" s="71"/>
      <c r="P268" s="71"/>
      <c r="Q268" s="71"/>
      <c r="R268" s="71"/>
      <c r="S268" s="71"/>
      <c r="T268" s="71"/>
      <c r="U268" s="71"/>
      <c r="V268" s="71"/>
      <c r="W268" s="71" t="s">
        <v>89</v>
      </c>
      <c r="X268" s="71" t="s">
        <v>90</v>
      </c>
      <c r="Y268" s="71" t="s">
        <v>91</v>
      </c>
      <c r="Z268" s="71" t="s">
        <v>281</v>
      </c>
      <c r="AA268" s="71" t="s">
        <v>68</v>
      </c>
      <c r="AB268" s="71" t="s">
        <v>69</v>
      </c>
      <c r="AC268" s="74" t="s">
        <v>100</v>
      </c>
      <c r="AD268" s="71" t="s">
        <v>68</v>
      </c>
      <c r="AE268" s="71" t="s">
        <v>101</v>
      </c>
      <c r="AF268" s="214" t="s">
        <v>401</v>
      </c>
      <c r="AG268" s="214" t="s">
        <v>74</v>
      </c>
      <c r="AH268" s="214" t="s">
        <v>74</v>
      </c>
      <c r="AI268" s="212">
        <v>0</v>
      </c>
      <c r="AJ268" s="212">
        <v>643615984.74000001</v>
      </c>
      <c r="AK268" s="212">
        <v>0</v>
      </c>
      <c r="AL268" s="212">
        <v>1142201588.72</v>
      </c>
      <c r="AM268" s="212">
        <v>989009078.25</v>
      </c>
      <c r="AN268" s="212">
        <v>978263350.97000003</v>
      </c>
      <c r="AO268" s="212">
        <v>0</v>
      </c>
      <c r="AP268" s="212">
        <v>395860921.19999999</v>
      </c>
      <c r="AQ268" s="212">
        <v>0</v>
      </c>
      <c r="AR268" s="212">
        <v>1142201588.72</v>
      </c>
      <c r="AS268" s="212">
        <v>989009078.25</v>
      </c>
      <c r="AT268" s="212">
        <v>978263350.97000003</v>
      </c>
    </row>
    <row r="269" spans="1:46" ht="316.35000000000002" hidden="1" customHeight="1" x14ac:dyDescent="0.25">
      <c r="A269" s="213" t="s">
        <v>398</v>
      </c>
      <c r="B269" s="214" t="s">
        <v>399</v>
      </c>
      <c r="C269" s="71" t="s">
        <v>121</v>
      </c>
      <c r="D269" s="71" t="s">
        <v>68</v>
      </c>
      <c r="E269" s="71" t="s">
        <v>122</v>
      </c>
      <c r="F269" s="71"/>
      <c r="G269" s="71"/>
      <c r="H269" s="71"/>
      <c r="I269" s="71"/>
      <c r="J269" s="71"/>
      <c r="K269" s="71"/>
      <c r="L269" s="71"/>
      <c r="M269" s="71"/>
      <c r="N269" s="71"/>
      <c r="O269" s="71"/>
      <c r="P269" s="71"/>
      <c r="Q269" s="71"/>
      <c r="R269" s="71"/>
      <c r="S269" s="71"/>
      <c r="T269" s="71"/>
      <c r="U269" s="71"/>
      <c r="V269" s="71"/>
      <c r="W269" s="71"/>
      <c r="X269" s="71"/>
      <c r="Y269" s="71"/>
      <c r="Z269" s="71" t="s">
        <v>67</v>
      </c>
      <c r="AA269" s="71" t="s">
        <v>68</v>
      </c>
      <c r="AB269" s="71" t="s">
        <v>69</v>
      </c>
      <c r="AC269" s="74" t="s">
        <v>105</v>
      </c>
      <c r="AD269" s="71" t="s">
        <v>68</v>
      </c>
      <c r="AE269" s="71" t="s">
        <v>106</v>
      </c>
      <c r="AF269" s="214" t="s">
        <v>401</v>
      </c>
      <c r="AG269" s="214" t="s">
        <v>74</v>
      </c>
      <c r="AH269" s="214" t="s">
        <v>74</v>
      </c>
      <c r="AI269" s="212">
        <v>0</v>
      </c>
      <c r="AJ269" s="212">
        <v>643615984.74000001</v>
      </c>
      <c r="AK269" s="212">
        <v>0</v>
      </c>
      <c r="AL269" s="212">
        <v>1142201588.72</v>
      </c>
      <c r="AM269" s="212">
        <v>989009078.25</v>
      </c>
      <c r="AN269" s="212">
        <v>978263350.97000003</v>
      </c>
      <c r="AO269" s="212">
        <v>0</v>
      </c>
      <c r="AP269" s="212">
        <v>395860921.19999999</v>
      </c>
      <c r="AQ269" s="212">
        <v>0</v>
      </c>
      <c r="AR269" s="212">
        <v>1142201588.72</v>
      </c>
      <c r="AS269" s="212">
        <v>989009078.25</v>
      </c>
      <c r="AT269" s="212">
        <v>978263350.97000003</v>
      </c>
    </row>
    <row r="270" spans="1:46" ht="233.85" hidden="1" customHeight="1" x14ac:dyDescent="0.25">
      <c r="A270" s="213" t="s">
        <v>398</v>
      </c>
      <c r="B270" s="214" t="s">
        <v>399</v>
      </c>
      <c r="C270" s="71" t="s">
        <v>102</v>
      </c>
      <c r="D270" s="71" t="s">
        <v>103</v>
      </c>
      <c r="E270" s="71" t="s">
        <v>104</v>
      </c>
      <c r="F270" s="71"/>
      <c r="G270" s="71"/>
      <c r="H270" s="71"/>
      <c r="I270" s="71"/>
      <c r="J270" s="71"/>
      <c r="K270" s="71"/>
      <c r="L270" s="71"/>
      <c r="M270" s="71"/>
      <c r="N270" s="71"/>
      <c r="O270" s="71"/>
      <c r="P270" s="71"/>
      <c r="Q270" s="71"/>
      <c r="R270" s="71"/>
      <c r="S270" s="71"/>
      <c r="T270" s="71"/>
      <c r="U270" s="71"/>
      <c r="V270" s="71"/>
      <c r="W270" s="71"/>
      <c r="X270" s="71"/>
      <c r="Y270" s="71"/>
      <c r="Z270" s="74" t="s">
        <v>92</v>
      </c>
      <c r="AA270" s="71" t="s">
        <v>68</v>
      </c>
      <c r="AB270" s="71" t="s">
        <v>80</v>
      </c>
      <c r="AC270" s="71" t="s">
        <v>109</v>
      </c>
      <c r="AD270" s="71" t="s">
        <v>110</v>
      </c>
      <c r="AE270" s="71" t="s">
        <v>111</v>
      </c>
      <c r="AF270" s="214" t="s">
        <v>401</v>
      </c>
      <c r="AG270" s="214" t="s">
        <v>74</v>
      </c>
      <c r="AH270" s="214" t="s">
        <v>74</v>
      </c>
      <c r="AI270" s="212">
        <v>0</v>
      </c>
      <c r="AJ270" s="212">
        <v>643615984.74000001</v>
      </c>
      <c r="AK270" s="212">
        <v>0</v>
      </c>
      <c r="AL270" s="212">
        <v>1142201588.72</v>
      </c>
      <c r="AM270" s="212">
        <v>989009078.25</v>
      </c>
      <c r="AN270" s="212">
        <v>978263350.97000003</v>
      </c>
      <c r="AO270" s="212">
        <v>0</v>
      </c>
      <c r="AP270" s="212">
        <v>395860921.19999999</v>
      </c>
      <c r="AQ270" s="212">
        <v>0</v>
      </c>
      <c r="AR270" s="212">
        <v>1142201588.72</v>
      </c>
      <c r="AS270" s="212">
        <v>989009078.25</v>
      </c>
      <c r="AT270" s="212">
        <v>978263350.97000003</v>
      </c>
    </row>
    <row r="271" spans="1:46" ht="137.44999999999999" hidden="1" customHeight="1" x14ac:dyDescent="0.25">
      <c r="A271" s="213" t="s">
        <v>398</v>
      </c>
      <c r="B271" s="214" t="s">
        <v>399</v>
      </c>
      <c r="C271" s="71" t="s">
        <v>402</v>
      </c>
      <c r="D271" s="71" t="s">
        <v>801</v>
      </c>
      <c r="E271" s="71" t="s">
        <v>404</v>
      </c>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t="s">
        <v>109</v>
      </c>
      <c r="AD271" s="71" t="s">
        <v>1100</v>
      </c>
      <c r="AE271" s="71" t="s">
        <v>111</v>
      </c>
      <c r="AF271" s="214" t="s">
        <v>401</v>
      </c>
      <c r="AG271" s="214" t="s">
        <v>74</v>
      </c>
      <c r="AH271" s="214" t="s">
        <v>74</v>
      </c>
      <c r="AI271" s="212">
        <v>0</v>
      </c>
      <c r="AJ271" s="212">
        <v>643615984.74000001</v>
      </c>
      <c r="AK271" s="212">
        <v>0</v>
      </c>
      <c r="AL271" s="212">
        <v>1142201588.72</v>
      </c>
      <c r="AM271" s="212">
        <v>989009078.25</v>
      </c>
      <c r="AN271" s="212">
        <v>978263350.97000003</v>
      </c>
      <c r="AO271" s="212">
        <v>0</v>
      </c>
      <c r="AP271" s="212">
        <v>395860921.19999999</v>
      </c>
      <c r="AQ271" s="212">
        <v>0</v>
      </c>
      <c r="AR271" s="212">
        <v>1142201588.72</v>
      </c>
      <c r="AS271" s="212">
        <v>989009078.25</v>
      </c>
      <c r="AT271" s="212">
        <v>978263350.97000003</v>
      </c>
    </row>
    <row r="272" spans="1:46" ht="206.25" hidden="1" customHeight="1" x14ac:dyDescent="0.25">
      <c r="A272" s="213" t="s">
        <v>398</v>
      </c>
      <c r="B272" s="214" t="s">
        <v>399</v>
      </c>
      <c r="C272" s="71" t="s">
        <v>402</v>
      </c>
      <c r="D272" s="71" t="s">
        <v>1101</v>
      </c>
      <c r="E272" s="71" t="s">
        <v>404</v>
      </c>
      <c r="F272" s="71"/>
      <c r="G272" s="71"/>
      <c r="H272" s="71"/>
      <c r="I272" s="71"/>
      <c r="J272" s="71"/>
      <c r="K272" s="71"/>
      <c r="L272" s="71"/>
      <c r="M272" s="71"/>
      <c r="N272" s="71"/>
      <c r="O272" s="71"/>
      <c r="P272" s="71"/>
      <c r="Q272" s="71"/>
      <c r="R272" s="71"/>
      <c r="S272" s="71"/>
      <c r="T272" s="71"/>
      <c r="U272" s="71"/>
      <c r="V272" s="71"/>
      <c r="W272" s="71"/>
      <c r="X272" s="71"/>
      <c r="Y272" s="71"/>
      <c r="Z272" s="71"/>
      <c r="AA272" s="71"/>
      <c r="AB272" s="71"/>
      <c r="AC272" s="74" t="s">
        <v>118</v>
      </c>
      <c r="AD272" s="71" t="s">
        <v>119</v>
      </c>
      <c r="AE272" s="71" t="s">
        <v>120</v>
      </c>
      <c r="AF272" s="214" t="s">
        <v>401</v>
      </c>
      <c r="AG272" s="214" t="s">
        <v>74</v>
      </c>
      <c r="AH272" s="214" t="s">
        <v>74</v>
      </c>
      <c r="AI272" s="212">
        <v>0</v>
      </c>
      <c r="AJ272" s="212">
        <v>643615984.74000001</v>
      </c>
      <c r="AK272" s="212">
        <v>0</v>
      </c>
      <c r="AL272" s="212">
        <v>1142201588.72</v>
      </c>
      <c r="AM272" s="212">
        <v>989009078.25</v>
      </c>
      <c r="AN272" s="212">
        <v>978263350.97000003</v>
      </c>
      <c r="AO272" s="212">
        <v>0</v>
      </c>
      <c r="AP272" s="212">
        <v>395860921.19999999</v>
      </c>
      <c r="AQ272" s="212">
        <v>0</v>
      </c>
      <c r="AR272" s="212">
        <v>1142201588.72</v>
      </c>
      <c r="AS272" s="212">
        <v>989009078.25</v>
      </c>
      <c r="AT272" s="212">
        <v>978263350.97000003</v>
      </c>
    </row>
    <row r="273" spans="1:46" ht="206.25" hidden="1" customHeight="1" x14ac:dyDescent="0.25">
      <c r="A273" s="213" t="s">
        <v>398</v>
      </c>
      <c r="B273" s="214" t="s">
        <v>399</v>
      </c>
      <c r="C273" s="71" t="s">
        <v>402</v>
      </c>
      <c r="D273" s="71" t="s">
        <v>1102</v>
      </c>
      <c r="E273" s="71" t="s">
        <v>404</v>
      </c>
      <c r="F273" s="71"/>
      <c r="G273" s="71"/>
      <c r="H273" s="71"/>
      <c r="I273" s="71"/>
      <c r="J273" s="71"/>
      <c r="K273" s="71"/>
      <c r="L273" s="71"/>
      <c r="M273" s="71"/>
      <c r="N273" s="71"/>
      <c r="O273" s="71"/>
      <c r="P273" s="71"/>
      <c r="Q273" s="71"/>
      <c r="R273" s="71"/>
      <c r="S273" s="71"/>
      <c r="T273" s="71"/>
      <c r="U273" s="71"/>
      <c r="V273" s="71"/>
      <c r="W273" s="71"/>
      <c r="X273" s="71"/>
      <c r="Y273" s="71"/>
      <c r="Z273" s="71"/>
      <c r="AA273" s="71"/>
      <c r="AB273" s="71"/>
      <c r="AC273" s="74" t="s">
        <v>118</v>
      </c>
      <c r="AD273" s="71" t="s">
        <v>292</v>
      </c>
      <c r="AE273" s="71" t="s">
        <v>120</v>
      </c>
      <c r="AF273" s="214" t="s">
        <v>401</v>
      </c>
      <c r="AG273" s="214" t="s">
        <v>74</v>
      </c>
      <c r="AH273" s="214" t="s">
        <v>74</v>
      </c>
      <c r="AI273" s="212">
        <v>0</v>
      </c>
      <c r="AJ273" s="212">
        <v>643615984.74000001</v>
      </c>
      <c r="AK273" s="212">
        <v>0</v>
      </c>
      <c r="AL273" s="212">
        <v>1142201588.72</v>
      </c>
      <c r="AM273" s="212">
        <v>989009078.25</v>
      </c>
      <c r="AN273" s="212">
        <v>978263350.97000003</v>
      </c>
      <c r="AO273" s="212">
        <v>0</v>
      </c>
      <c r="AP273" s="212">
        <v>395860921.19999999</v>
      </c>
      <c r="AQ273" s="212">
        <v>0</v>
      </c>
      <c r="AR273" s="212">
        <v>1142201588.72</v>
      </c>
      <c r="AS273" s="212">
        <v>989009078.25</v>
      </c>
      <c r="AT273" s="212">
        <v>978263350.97000003</v>
      </c>
    </row>
    <row r="274" spans="1:46" ht="110.1" hidden="1" customHeight="1" x14ac:dyDescent="0.25">
      <c r="A274" s="213" t="s">
        <v>398</v>
      </c>
      <c r="B274" s="214" t="s">
        <v>399</v>
      </c>
      <c r="C274" s="71" t="s">
        <v>289</v>
      </c>
      <c r="D274" s="71" t="s">
        <v>68</v>
      </c>
      <c r="E274" s="71" t="s">
        <v>290</v>
      </c>
      <c r="F274" s="71"/>
      <c r="G274" s="71"/>
      <c r="H274" s="71"/>
      <c r="I274" s="71"/>
      <c r="J274" s="71"/>
      <c r="K274" s="71"/>
      <c r="L274" s="71"/>
      <c r="M274" s="71"/>
      <c r="N274" s="71"/>
      <c r="O274" s="71"/>
      <c r="P274" s="71"/>
      <c r="Q274" s="71"/>
      <c r="R274" s="71"/>
      <c r="S274" s="71"/>
      <c r="T274" s="71"/>
      <c r="U274" s="71"/>
      <c r="V274" s="71"/>
      <c r="W274" s="71"/>
      <c r="X274" s="71"/>
      <c r="Y274" s="71"/>
      <c r="Z274" s="71"/>
      <c r="AA274" s="71"/>
      <c r="AB274" s="71"/>
      <c r="AC274" s="71" t="s">
        <v>296</v>
      </c>
      <c r="AD274" s="71" t="s">
        <v>68</v>
      </c>
      <c r="AE274" s="71" t="s">
        <v>297</v>
      </c>
      <c r="AF274" s="214" t="s">
        <v>401</v>
      </c>
      <c r="AG274" s="214" t="s">
        <v>74</v>
      </c>
      <c r="AH274" s="214" t="s">
        <v>74</v>
      </c>
      <c r="AI274" s="212">
        <v>0</v>
      </c>
      <c r="AJ274" s="212">
        <v>643615984.74000001</v>
      </c>
      <c r="AK274" s="212">
        <v>0</v>
      </c>
      <c r="AL274" s="212">
        <v>1142201588.72</v>
      </c>
      <c r="AM274" s="212">
        <v>989009078.25</v>
      </c>
      <c r="AN274" s="212">
        <v>978263350.97000003</v>
      </c>
      <c r="AO274" s="212">
        <v>0</v>
      </c>
      <c r="AP274" s="212">
        <v>395860921.19999999</v>
      </c>
      <c r="AQ274" s="212">
        <v>0</v>
      </c>
      <c r="AR274" s="212">
        <v>1142201588.72</v>
      </c>
      <c r="AS274" s="212">
        <v>989009078.25</v>
      </c>
      <c r="AT274" s="212">
        <v>978263350.97000003</v>
      </c>
    </row>
    <row r="275" spans="1:46" ht="151.35" hidden="1" customHeight="1" x14ac:dyDescent="0.25">
      <c r="A275" s="213" t="s">
        <v>398</v>
      </c>
      <c r="B275" s="214" t="s">
        <v>399</v>
      </c>
      <c r="C275" s="71" t="s">
        <v>64</v>
      </c>
      <c r="D275" s="71" t="s">
        <v>406</v>
      </c>
      <c r="E275" s="71" t="s">
        <v>66</v>
      </c>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t="s">
        <v>300</v>
      </c>
      <c r="AD275" s="71" t="s">
        <v>68</v>
      </c>
      <c r="AE275" s="71" t="s">
        <v>301</v>
      </c>
      <c r="AF275" s="214" t="s">
        <v>401</v>
      </c>
      <c r="AG275" s="214" t="s">
        <v>74</v>
      </c>
      <c r="AH275" s="214" t="s">
        <v>74</v>
      </c>
      <c r="AI275" s="212">
        <v>0</v>
      </c>
      <c r="AJ275" s="212">
        <v>643615984.74000001</v>
      </c>
      <c r="AK275" s="212">
        <v>0</v>
      </c>
      <c r="AL275" s="212">
        <v>1142201588.72</v>
      </c>
      <c r="AM275" s="212">
        <v>989009078.25</v>
      </c>
      <c r="AN275" s="212">
        <v>978263350.97000003</v>
      </c>
      <c r="AO275" s="212">
        <v>0</v>
      </c>
      <c r="AP275" s="212">
        <v>395860921.19999999</v>
      </c>
      <c r="AQ275" s="212">
        <v>0</v>
      </c>
      <c r="AR275" s="212">
        <v>1142201588.72</v>
      </c>
      <c r="AS275" s="212">
        <v>989009078.25</v>
      </c>
      <c r="AT275" s="212">
        <v>978263350.97000003</v>
      </c>
    </row>
    <row r="276" spans="1:46" ht="96.2" hidden="1" customHeight="1" x14ac:dyDescent="0.25">
      <c r="A276" s="213" t="s">
        <v>398</v>
      </c>
      <c r="B276" s="214" t="s">
        <v>399</v>
      </c>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t="s">
        <v>312</v>
      </c>
      <c r="AD276" s="71" t="s">
        <v>68</v>
      </c>
      <c r="AE276" s="71" t="s">
        <v>313</v>
      </c>
      <c r="AF276" s="214" t="s">
        <v>401</v>
      </c>
      <c r="AG276" s="214" t="s">
        <v>74</v>
      </c>
      <c r="AH276" s="214" t="s">
        <v>74</v>
      </c>
      <c r="AI276" s="212">
        <v>0</v>
      </c>
      <c r="AJ276" s="212">
        <v>643615984.74000001</v>
      </c>
      <c r="AK276" s="212">
        <v>0</v>
      </c>
      <c r="AL276" s="212">
        <v>1142201588.72</v>
      </c>
      <c r="AM276" s="212">
        <v>989009078.25</v>
      </c>
      <c r="AN276" s="212">
        <v>978263350.97000003</v>
      </c>
      <c r="AO276" s="212">
        <v>0</v>
      </c>
      <c r="AP276" s="212">
        <v>395860921.19999999</v>
      </c>
      <c r="AQ276" s="212">
        <v>0</v>
      </c>
      <c r="AR276" s="212">
        <v>1142201588.72</v>
      </c>
      <c r="AS276" s="212">
        <v>989009078.25</v>
      </c>
      <c r="AT276" s="212">
        <v>978263350.97000003</v>
      </c>
    </row>
    <row r="277" spans="1:46" ht="123.75" hidden="1" customHeight="1" x14ac:dyDescent="0.25">
      <c r="A277" s="213" t="s">
        <v>398</v>
      </c>
      <c r="B277" s="214" t="s">
        <v>399</v>
      </c>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t="s">
        <v>70</v>
      </c>
      <c r="AD277" s="71" t="s">
        <v>1103</v>
      </c>
      <c r="AE277" s="71" t="s">
        <v>72</v>
      </c>
      <c r="AF277" s="214" t="s">
        <v>401</v>
      </c>
      <c r="AG277" s="214" t="s">
        <v>74</v>
      </c>
      <c r="AH277" s="214" t="s">
        <v>74</v>
      </c>
      <c r="AI277" s="212">
        <v>0</v>
      </c>
      <c r="AJ277" s="212">
        <v>643615984.74000001</v>
      </c>
      <c r="AK277" s="212">
        <v>0</v>
      </c>
      <c r="AL277" s="212">
        <v>1142201588.72</v>
      </c>
      <c r="AM277" s="212">
        <v>989009078.25</v>
      </c>
      <c r="AN277" s="212">
        <v>978263350.97000003</v>
      </c>
      <c r="AO277" s="212">
        <v>0</v>
      </c>
      <c r="AP277" s="212">
        <v>395860921.19999999</v>
      </c>
      <c r="AQ277" s="212">
        <v>0</v>
      </c>
      <c r="AR277" s="212">
        <v>1142201588.72</v>
      </c>
      <c r="AS277" s="212">
        <v>989009078.25</v>
      </c>
      <c r="AT277" s="212">
        <v>978263350.97000003</v>
      </c>
    </row>
    <row r="278" spans="1:46" ht="123.75" hidden="1" customHeight="1" x14ac:dyDescent="0.25">
      <c r="A278" s="213" t="s">
        <v>398</v>
      </c>
      <c r="B278" s="214" t="s">
        <v>399</v>
      </c>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c r="AB278" s="71"/>
      <c r="AC278" s="71" t="s">
        <v>70</v>
      </c>
      <c r="AD278" s="71" t="s">
        <v>1104</v>
      </c>
      <c r="AE278" s="71" t="s">
        <v>72</v>
      </c>
      <c r="AF278" s="214" t="s">
        <v>401</v>
      </c>
      <c r="AG278" s="214" t="s">
        <v>74</v>
      </c>
      <c r="AH278" s="214" t="s">
        <v>74</v>
      </c>
      <c r="AI278" s="212">
        <v>0</v>
      </c>
      <c r="AJ278" s="212">
        <v>643615984.74000001</v>
      </c>
      <c r="AK278" s="212">
        <v>0</v>
      </c>
      <c r="AL278" s="212">
        <v>1142201588.72</v>
      </c>
      <c r="AM278" s="212">
        <v>989009078.25</v>
      </c>
      <c r="AN278" s="212">
        <v>978263350.97000003</v>
      </c>
      <c r="AO278" s="212">
        <v>0</v>
      </c>
      <c r="AP278" s="212">
        <v>395860921.19999999</v>
      </c>
      <c r="AQ278" s="212">
        <v>0</v>
      </c>
      <c r="AR278" s="212">
        <v>1142201588.72</v>
      </c>
      <c r="AS278" s="212">
        <v>989009078.25</v>
      </c>
      <c r="AT278" s="212">
        <v>978263350.97000003</v>
      </c>
    </row>
    <row r="279" spans="1:46" ht="165" hidden="1" customHeight="1" x14ac:dyDescent="0.25">
      <c r="A279" s="213" t="s">
        <v>398</v>
      </c>
      <c r="B279" s="214" t="s">
        <v>399</v>
      </c>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c r="AB279" s="71"/>
      <c r="AC279" s="71" t="s">
        <v>123</v>
      </c>
      <c r="AD279" s="71" t="s">
        <v>119</v>
      </c>
      <c r="AE279" s="71" t="s">
        <v>124</v>
      </c>
      <c r="AF279" s="214" t="s">
        <v>401</v>
      </c>
      <c r="AG279" s="214" t="s">
        <v>74</v>
      </c>
      <c r="AH279" s="214" t="s">
        <v>74</v>
      </c>
      <c r="AI279" s="212">
        <v>0</v>
      </c>
      <c r="AJ279" s="212">
        <v>643615984.74000001</v>
      </c>
      <c r="AK279" s="212">
        <v>0</v>
      </c>
      <c r="AL279" s="212">
        <v>1142201588.72</v>
      </c>
      <c r="AM279" s="212">
        <v>989009078.25</v>
      </c>
      <c r="AN279" s="212">
        <v>978263350.97000003</v>
      </c>
      <c r="AO279" s="212">
        <v>0</v>
      </c>
      <c r="AP279" s="212">
        <v>395860921.19999999</v>
      </c>
      <c r="AQ279" s="212">
        <v>0</v>
      </c>
      <c r="AR279" s="212">
        <v>1142201588.72</v>
      </c>
      <c r="AS279" s="212">
        <v>989009078.25</v>
      </c>
      <c r="AT279" s="212">
        <v>978263350.97000003</v>
      </c>
    </row>
    <row r="280" spans="1:46" ht="165" hidden="1" customHeight="1" x14ac:dyDescent="0.25">
      <c r="A280" s="213" t="s">
        <v>398</v>
      </c>
      <c r="B280" s="214" t="s">
        <v>399</v>
      </c>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c r="AB280" s="71"/>
      <c r="AC280" s="71" t="s">
        <v>123</v>
      </c>
      <c r="AD280" s="71" t="s">
        <v>292</v>
      </c>
      <c r="AE280" s="71" t="s">
        <v>124</v>
      </c>
      <c r="AF280" s="214" t="s">
        <v>401</v>
      </c>
      <c r="AG280" s="214" t="s">
        <v>74</v>
      </c>
      <c r="AH280" s="214" t="s">
        <v>74</v>
      </c>
      <c r="AI280" s="212">
        <v>0</v>
      </c>
      <c r="AJ280" s="212">
        <v>643615984.74000001</v>
      </c>
      <c r="AK280" s="212">
        <v>0</v>
      </c>
      <c r="AL280" s="212">
        <v>1142201588.72</v>
      </c>
      <c r="AM280" s="212">
        <v>989009078.25</v>
      </c>
      <c r="AN280" s="212">
        <v>978263350.97000003</v>
      </c>
      <c r="AO280" s="212">
        <v>0</v>
      </c>
      <c r="AP280" s="212">
        <v>395860921.19999999</v>
      </c>
      <c r="AQ280" s="212">
        <v>0</v>
      </c>
      <c r="AR280" s="212">
        <v>1142201588.72</v>
      </c>
      <c r="AS280" s="212">
        <v>989009078.25</v>
      </c>
      <c r="AT280" s="212">
        <v>978263350.97000003</v>
      </c>
    </row>
    <row r="281" spans="1:46" ht="192.6" hidden="1" customHeight="1" x14ac:dyDescent="0.25">
      <c r="A281" s="213" t="s">
        <v>398</v>
      </c>
      <c r="B281" s="214" t="s">
        <v>399</v>
      </c>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c r="AB281" s="71"/>
      <c r="AC281" s="74" t="s">
        <v>127</v>
      </c>
      <c r="AD281" s="71" t="s">
        <v>68</v>
      </c>
      <c r="AE281" s="71" t="s">
        <v>128</v>
      </c>
      <c r="AF281" s="214" t="s">
        <v>401</v>
      </c>
      <c r="AG281" s="214" t="s">
        <v>74</v>
      </c>
      <c r="AH281" s="214" t="s">
        <v>74</v>
      </c>
      <c r="AI281" s="212">
        <v>0</v>
      </c>
      <c r="AJ281" s="212">
        <v>643615984.74000001</v>
      </c>
      <c r="AK281" s="212">
        <v>0</v>
      </c>
      <c r="AL281" s="212">
        <v>1142201588.72</v>
      </c>
      <c r="AM281" s="212">
        <v>989009078.25</v>
      </c>
      <c r="AN281" s="212">
        <v>978263350.97000003</v>
      </c>
      <c r="AO281" s="212">
        <v>0</v>
      </c>
      <c r="AP281" s="212">
        <v>395860921.19999999</v>
      </c>
      <c r="AQ281" s="212">
        <v>0</v>
      </c>
      <c r="AR281" s="212">
        <v>1142201588.72</v>
      </c>
      <c r="AS281" s="212">
        <v>989009078.25</v>
      </c>
      <c r="AT281" s="212">
        <v>978263350.97000003</v>
      </c>
    </row>
    <row r="282" spans="1:46" ht="261.39999999999998" hidden="1" customHeight="1" x14ac:dyDescent="0.25">
      <c r="A282" s="213" t="s">
        <v>398</v>
      </c>
      <c r="B282" s="214" t="s">
        <v>399</v>
      </c>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c r="AB282" s="71"/>
      <c r="AC282" s="74" t="s">
        <v>129</v>
      </c>
      <c r="AD282" s="71" t="s">
        <v>68</v>
      </c>
      <c r="AE282" s="71" t="s">
        <v>130</v>
      </c>
      <c r="AF282" s="214" t="s">
        <v>401</v>
      </c>
      <c r="AG282" s="214" t="s">
        <v>74</v>
      </c>
      <c r="AH282" s="214" t="s">
        <v>74</v>
      </c>
      <c r="AI282" s="212">
        <v>0</v>
      </c>
      <c r="AJ282" s="212">
        <v>643615984.74000001</v>
      </c>
      <c r="AK282" s="212">
        <v>0</v>
      </c>
      <c r="AL282" s="212">
        <v>1142201588.72</v>
      </c>
      <c r="AM282" s="212">
        <v>989009078.25</v>
      </c>
      <c r="AN282" s="212">
        <v>978263350.97000003</v>
      </c>
      <c r="AO282" s="212">
        <v>0</v>
      </c>
      <c r="AP282" s="212">
        <v>395860921.19999999</v>
      </c>
      <c r="AQ282" s="212">
        <v>0</v>
      </c>
      <c r="AR282" s="212">
        <v>1142201588.72</v>
      </c>
      <c r="AS282" s="212">
        <v>989009078.25</v>
      </c>
      <c r="AT282" s="212">
        <v>978263350.97000003</v>
      </c>
    </row>
    <row r="283" spans="1:46" ht="219.95" hidden="1" customHeight="1" x14ac:dyDescent="0.25">
      <c r="A283" s="213" t="s">
        <v>398</v>
      </c>
      <c r="B283" s="214" t="s">
        <v>399</v>
      </c>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c r="AC283" s="74" t="s">
        <v>408</v>
      </c>
      <c r="AD283" s="71" t="s">
        <v>68</v>
      </c>
      <c r="AE283" s="71" t="s">
        <v>297</v>
      </c>
      <c r="AF283" s="214" t="s">
        <v>401</v>
      </c>
      <c r="AG283" s="214" t="s">
        <v>74</v>
      </c>
      <c r="AH283" s="214" t="s">
        <v>74</v>
      </c>
      <c r="AI283" s="212">
        <v>0</v>
      </c>
      <c r="AJ283" s="212">
        <v>643615984.74000001</v>
      </c>
      <c r="AK283" s="212">
        <v>0</v>
      </c>
      <c r="AL283" s="212">
        <v>1142201588.72</v>
      </c>
      <c r="AM283" s="212">
        <v>989009078.25</v>
      </c>
      <c r="AN283" s="212">
        <v>978263350.97000003</v>
      </c>
      <c r="AO283" s="212">
        <v>0</v>
      </c>
      <c r="AP283" s="212">
        <v>395860921.19999999</v>
      </c>
      <c r="AQ283" s="212">
        <v>0</v>
      </c>
      <c r="AR283" s="212">
        <v>1142201588.72</v>
      </c>
      <c r="AS283" s="212">
        <v>989009078.25</v>
      </c>
      <c r="AT283" s="212">
        <v>978263350.97000003</v>
      </c>
    </row>
    <row r="284" spans="1:46" ht="123.75" hidden="1" customHeight="1" x14ac:dyDescent="0.25">
      <c r="A284" s="213" t="s">
        <v>398</v>
      </c>
      <c r="B284" s="214" t="s">
        <v>399</v>
      </c>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c r="AB284" s="71"/>
      <c r="AC284" s="71" t="s">
        <v>322</v>
      </c>
      <c r="AD284" s="71" t="s">
        <v>1081</v>
      </c>
      <c r="AE284" s="71" t="s">
        <v>324</v>
      </c>
      <c r="AF284" s="214" t="s">
        <v>401</v>
      </c>
      <c r="AG284" s="214" t="s">
        <v>74</v>
      </c>
      <c r="AH284" s="214" t="s">
        <v>74</v>
      </c>
      <c r="AI284" s="212">
        <v>0</v>
      </c>
      <c r="AJ284" s="212">
        <v>643615984.74000001</v>
      </c>
      <c r="AK284" s="212">
        <v>0</v>
      </c>
      <c r="AL284" s="212">
        <v>1142201588.72</v>
      </c>
      <c r="AM284" s="212">
        <v>989009078.25</v>
      </c>
      <c r="AN284" s="212">
        <v>978263350.97000003</v>
      </c>
      <c r="AO284" s="212">
        <v>0</v>
      </c>
      <c r="AP284" s="212">
        <v>395860921.19999999</v>
      </c>
      <c r="AQ284" s="212">
        <v>0</v>
      </c>
      <c r="AR284" s="212">
        <v>1142201588.72</v>
      </c>
      <c r="AS284" s="212">
        <v>989009078.25</v>
      </c>
      <c r="AT284" s="212">
        <v>978263350.97000003</v>
      </c>
    </row>
    <row r="285" spans="1:46" ht="123.75" hidden="1" customHeight="1" x14ac:dyDescent="0.25">
      <c r="A285" s="213" t="s">
        <v>398</v>
      </c>
      <c r="B285" s="214" t="s">
        <v>399</v>
      </c>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c r="AB285" s="71"/>
      <c r="AC285" s="71" t="s">
        <v>322</v>
      </c>
      <c r="AD285" s="71" t="s">
        <v>540</v>
      </c>
      <c r="AE285" s="71" t="s">
        <v>324</v>
      </c>
      <c r="AF285" s="214" t="s">
        <v>401</v>
      </c>
      <c r="AG285" s="214" t="s">
        <v>74</v>
      </c>
      <c r="AH285" s="214" t="s">
        <v>74</v>
      </c>
      <c r="AI285" s="212">
        <v>0</v>
      </c>
      <c r="AJ285" s="212">
        <v>643615984.74000001</v>
      </c>
      <c r="AK285" s="212">
        <v>0</v>
      </c>
      <c r="AL285" s="212">
        <v>1142201588.72</v>
      </c>
      <c r="AM285" s="212">
        <v>989009078.25</v>
      </c>
      <c r="AN285" s="212">
        <v>978263350.97000003</v>
      </c>
      <c r="AO285" s="212">
        <v>0</v>
      </c>
      <c r="AP285" s="212">
        <v>395860921.19999999</v>
      </c>
      <c r="AQ285" s="212">
        <v>0</v>
      </c>
      <c r="AR285" s="212">
        <v>1142201588.72</v>
      </c>
      <c r="AS285" s="212">
        <v>989009078.25</v>
      </c>
      <c r="AT285" s="212">
        <v>978263350.97000003</v>
      </c>
    </row>
    <row r="286" spans="1:46" ht="123.75" hidden="1" customHeight="1" x14ac:dyDescent="0.25">
      <c r="A286" s="213" t="s">
        <v>398</v>
      </c>
      <c r="B286" s="214" t="s">
        <v>399</v>
      </c>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c r="AB286" s="71"/>
      <c r="AC286" s="71" t="s">
        <v>322</v>
      </c>
      <c r="AD286" s="71" t="s">
        <v>1083</v>
      </c>
      <c r="AE286" s="71" t="s">
        <v>324</v>
      </c>
      <c r="AF286" s="214" t="s">
        <v>401</v>
      </c>
      <c r="AG286" s="214" t="s">
        <v>74</v>
      </c>
      <c r="AH286" s="214" t="s">
        <v>74</v>
      </c>
      <c r="AI286" s="212">
        <v>0</v>
      </c>
      <c r="AJ286" s="212">
        <v>643615984.74000001</v>
      </c>
      <c r="AK286" s="212">
        <v>0</v>
      </c>
      <c r="AL286" s="212">
        <v>1142201588.72</v>
      </c>
      <c r="AM286" s="212">
        <v>989009078.25</v>
      </c>
      <c r="AN286" s="212">
        <v>978263350.97000003</v>
      </c>
      <c r="AO286" s="212">
        <v>0</v>
      </c>
      <c r="AP286" s="212">
        <v>395860921.19999999</v>
      </c>
      <c r="AQ286" s="212">
        <v>0</v>
      </c>
      <c r="AR286" s="212">
        <v>1142201588.72</v>
      </c>
      <c r="AS286" s="212">
        <v>989009078.25</v>
      </c>
      <c r="AT286" s="212">
        <v>978263350.97000003</v>
      </c>
    </row>
    <row r="287" spans="1:46" ht="110.1" hidden="1" customHeight="1" x14ac:dyDescent="0.25">
      <c r="A287" s="213" t="s">
        <v>398</v>
      </c>
      <c r="B287" s="214" t="s">
        <v>399</v>
      </c>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c r="AB287" s="71"/>
      <c r="AC287" s="71" t="s">
        <v>325</v>
      </c>
      <c r="AD287" s="71" t="s">
        <v>68</v>
      </c>
      <c r="AE287" s="71" t="s">
        <v>326</v>
      </c>
      <c r="AF287" s="214" t="s">
        <v>401</v>
      </c>
      <c r="AG287" s="214" t="s">
        <v>74</v>
      </c>
      <c r="AH287" s="214" t="s">
        <v>74</v>
      </c>
      <c r="AI287" s="212">
        <v>0</v>
      </c>
      <c r="AJ287" s="212">
        <v>643615984.74000001</v>
      </c>
      <c r="AK287" s="212">
        <v>0</v>
      </c>
      <c r="AL287" s="212">
        <v>1142201588.72</v>
      </c>
      <c r="AM287" s="212">
        <v>989009078.25</v>
      </c>
      <c r="AN287" s="212">
        <v>978263350.97000003</v>
      </c>
      <c r="AO287" s="212">
        <v>0</v>
      </c>
      <c r="AP287" s="212">
        <v>395860921.19999999</v>
      </c>
      <c r="AQ287" s="212">
        <v>0</v>
      </c>
      <c r="AR287" s="212">
        <v>1142201588.72</v>
      </c>
      <c r="AS287" s="212">
        <v>989009078.25</v>
      </c>
      <c r="AT287" s="212">
        <v>978263350.97000003</v>
      </c>
    </row>
    <row r="288" spans="1:46" ht="123.75" hidden="1" customHeight="1" x14ac:dyDescent="0.25">
      <c r="A288" s="213" t="s">
        <v>398</v>
      </c>
      <c r="B288" s="214" t="s">
        <v>399</v>
      </c>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c r="AC288" s="71" t="s">
        <v>131</v>
      </c>
      <c r="AD288" s="71" t="s">
        <v>68</v>
      </c>
      <c r="AE288" s="71" t="s">
        <v>132</v>
      </c>
      <c r="AF288" s="214" t="s">
        <v>401</v>
      </c>
      <c r="AG288" s="214" t="s">
        <v>74</v>
      </c>
      <c r="AH288" s="214" t="s">
        <v>74</v>
      </c>
      <c r="AI288" s="212">
        <v>0</v>
      </c>
      <c r="AJ288" s="212">
        <v>643615984.74000001</v>
      </c>
      <c r="AK288" s="212">
        <v>0</v>
      </c>
      <c r="AL288" s="212">
        <v>1142201588.72</v>
      </c>
      <c r="AM288" s="212">
        <v>989009078.25</v>
      </c>
      <c r="AN288" s="212">
        <v>978263350.97000003</v>
      </c>
      <c r="AO288" s="212">
        <v>0</v>
      </c>
      <c r="AP288" s="212">
        <v>395860921.19999999</v>
      </c>
      <c r="AQ288" s="212">
        <v>0</v>
      </c>
      <c r="AR288" s="212">
        <v>1142201588.72</v>
      </c>
      <c r="AS288" s="212">
        <v>989009078.25</v>
      </c>
      <c r="AT288" s="212">
        <v>978263350.97000003</v>
      </c>
    </row>
    <row r="289" spans="1:46" ht="123.75" hidden="1" customHeight="1" x14ac:dyDescent="0.25">
      <c r="A289" s="213" t="s">
        <v>398</v>
      </c>
      <c r="B289" s="214" t="s">
        <v>399</v>
      </c>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c r="AB289" s="71"/>
      <c r="AC289" s="71" t="s">
        <v>330</v>
      </c>
      <c r="AD289" s="71" t="s">
        <v>68</v>
      </c>
      <c r="AE289" s="71" t="s">
        <v>132</v>
      </c>
      <c r="AF289" s="214" t="s">
        <v>401</v>
      </c>
      <c r="AG289" s="214" t="s">
        <v>74</v>
      </c>
      <c r="AH289" s="214" t="s">
        <v>74</v>
      </c>
      <c r="AI289" s="212">
        <v>0</v>
      </c>
      <c r="AJ289" s="212">
        <v>643615984.74000001</v>
      </c>
      <c r="AK289" s="212">
        <v>0</v>
      </c>
      <c r="AL289" s="212">
        <v>1142201588.72</v>
      </c>
      <c r="AM289" s="212">
        <v>989009078.25</v>
      </c>
      <c r="AN289" s="212">
        <v>978263350.97000003</v>
      </c>
      <c r="AO289" s="212">
        <v>0</v>
      </c>
      <c r="AP289" s="212">
        <v>395860921.19999999</v>
      </c>
      <c r="AQ289" s="212">
        <v>0</v>
      </c>
      <c r="AR289" s="212">
        <v>1142201588.72</v>
      </c>
      <c r="AS289" s="212">
        <v>989009078.25</v>
      </c>
      <c r="AT289" s="212">
        <v>978263350.97000003</v>
      </c>
    </row>
    <row r="290" spans="1:46" ht="123.75" hidden="1" customHeight="1" x14ac:dyDescent="0.25">
      <c r="A290" s="213" t="s">
        <v>398</v>
      </c>
      <c r="B290" s="214" t="s">
        <v>399</v>
      </c>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c r="AB290" s="71"/>
      <c r="AC290" s="71" t="s">
        <v>331</v>
      </c>
      <c r="AD290" s="71" t="s">
        <v>68</v>
      </c>
      <c r="AE290" s="71" t="s">
        <v>332</v>
      </c>
      <c r="AF290" s="214" t="s">
        <v>401</v>
      </c>
      <c r="AG290" s="214" t="s">
        <v>74</v>
      </c>
      <c r="AH290" s="214" t="s">
        <v>74</v>
      </c>
      <c r="AI290" s="212">
        <v>0</v>
      </c>
      <c r="AJ290" s="212">
        <v>643615984.74000001</v>
      </c>
      <c r="AK290" s="212">
        <v>0</v>
      </c>
      <c r="AL290" s="212">
        <v>1142201588.72</v>
      </c>
      <c r="AM290" s="212">
        <v>989009078.25</v>
      </c>
      <c r="AN290" s="212">
        <v>978263350.97000003</v>
      </c>
      <c r="AO290" s="212">
        <v>0</v>
      </c>
      <c r="AP290" s="212">
        <v>395860921.19999999</v>
      </c>
      <c r="AQ290" s="212">
        <v>0</v>
      </c>
      <c r="AR290" s="212">
        <v>1142201588.72</v>
      </c>
      <c r="AS290" s="212">
        <v>989009078.25</v>
      </c>
      <c r="AT290" s="212">
        <v>978263350.97000003</v>
      </c>
    </row>
    <row r="291" spans="1:46" ht="123.75" hidden="1" customHeight="1" x14ac:dyDescent="0.25">
      <c r="A291" s="213" t="s">
        <v>409</v>
      </c>
      <c r="B291" s="214" t="s">
        <v>410</v>
      </c>
      <c r="C291" s="71" t="s">
        <v>64</v>
      </c>
      <c r="D291" s="71" t="s">
        <v>411</v>
      </c>
      <c r="E291" s="71" t="s">
        <v>66</v>
      </c>
      <c r="F291" s="71"/>
      <c r="G291" s="71"/>
      <c r="H291" s="71"/>
      <c r="I291" s="71"/>
      <c r="J291" s="71"/>
      <c r="K291" s="71"/>
      <c r="L291" s="71"/>
      <c r="M291" s="71"/>
      <c r="N291" s="71"/>
      <c r="O291" s="71"/>
      <c r="P291" s="71"/>
      <c r="Q291" s="71"/>
      <c r="R291" s="71"/>
      <c r="S291" s="71"/>
      <c r="T291" s="71"/>
      <c r="U291" s="71"/>
      <c r="V291" s="71"/>
      <c r="W291" s="71" t="s">
        <v>357</v>
      </c>
      <c r="X291" s="71" t="s">
        <v>1086</v>
      </c>
      <c r="Y291" s="71" t="s">
        <v>359</v>
      </c>
      <c r="Z291" s="71"/>
      <c r="AA291" s="71"/>
      <c r="AB291" s="71"/>
      <c r="AC291" s="71" t="s">
        <v>414</v>
      </c>
      <c r="AD291" s="71" t="s">
        <v>68</v>
      </c>
      <c r="AE291" s="71" t="s">
        <v>415</v>
      </c>
      <c r="AF291" s="214" t="s">
        <v>349</v>
      </c>
      <c r="AG291" s="214" t="s">
        <v>74</v>
      </c>
      <c r="AH291" s="214" t="s">
        <v>74</v>
      </c>
      <c r="AI291" s="212">
        <v>0</v>
      </c>
      <c r="AJ291" s="212">
        <v>94475403.5</v>
      </c>
      <c r="AK291" s="212">
        <v>0</v>
      </c>
      <c r="AL291" s="212">
        <v>46126383.439999998</v>
      </c>
      <c r="AM291" s="212">
        <v>27844613.489999998</v>
      </c>
      <c r="AN291" s="212">
        <v>27444613.489999998</v>
      </c>
      <c r="AO291" s="212">
        <v>0</v>
      </c>
      <c r="AP291" s="212">
        <v>24068783</v>
      </c>
      <c r="AQ291" s="212">
        <v>0</v>
      </c>
      <c r="AR291" s="212">
        <v>46126383.439999998</v>
      </c>
      <c r="AS291" s="212">
        <v>27844613.489999998</v>
      </c>
      <c r="AT291" s="212">
        <v>27444613.489999998</v>
      </c>
    </row>
    <row r="292" spans="1:46" ht="123.75" hidden="1" customHeight="1" x14ac:dyDescent="0.25">
      <c r="A292" s="213" t="s">
        <v>409</v>
      </c>
      <c r="B292" s="214" t="s">
        <v>410</v>
      </c>
      <c r="C292" s="71" t="s">
        <v>368</v>
      </c>
      <c r="D292" s="71" t="s">
        <v>1093</v>
      </c>
      <c r="E292" s="71" t="s">
        <v>370</v>
      </c>
      <c r="F292" s="71"/>
      <c r="G292" s="71"/>
      <c r="H292" s="71"/>
      <c r="I292" s="71"/>
      <c r="J292" s="71"/>
      <c r="K292" s="71"/>
      <c r="L292" s="71"/>
      <c r="M292" s="71"/>
      <c r="N292" s="71"/>
      <c r="O292" s="71"/>
      <c r="P292" s="71"/>
      <c r="Q292" s="71"/>
      <c r="R292" s="71"/>
      <c r="S292" s="71"/>
      <c r="T292" s="71"/>
      <c r="U292" s="71"/>
      <c r="V292" s="71"/>
      <c r="W292" s="71" t="s">
        <v>357</v>
      </c>
      <c r="X292" s="71" t="s">
        <v>1088</v>
      </c>
      <c r="Y292" s="71" t="s">
        <v>359</v>
      </c>
      <c r="Z292" s="71"/>
      <c r="AA292" s="71"/>
      <c r="AB292" s="71"/>
      <c r="AC292" s="71" t="s">
        <v>70</v>
      </c>
      <c r="AD292" s="71" t="s">
        <v>1105</v>
      </c>
      <c r="AE292" s="71" t="s">
        <v>72</v>
      </c>
      <c r="AF292" s="214" t="s">
        <v>349</v>
      </c>
      <c r="AG292" s="214" t="s">
        <v>74</v>
      </c>
      <c r="AH292" s="214" t="s">
        <v>74</v>
      </c>
      <c r="AI292" s="212">
        <v>0</v>
      </c>
      <c r="AJ292" s="212">
        <v>94475403.5</v>
      </c>
      <c r="AK292" s="212">
        <v>0</v>
      </c>
      <c r="AL292" s="212">
        <v>46126383.439999998</v>
      </c>
      <c r="AM292" s="212">
        <v>27844613.489999998</v>
      </c>
      <c r="AN292" s="212">
        <v>27444613.489999998</v>
      </c>
      <c r="AO292" s="212">
        <v>0</v>
      </c>
      <c r="AP292" s="212">
        <v>24068783</v>
      </c>
      <c r="AQ292" s="212">
        <v>0</v>
      </c>
      <c r="AR292" s="212">
        <v>46126383.439999998</v>
      </c>
      <c r="AS292" s="212">
        <v>27844613.489999998</v>
      </c>
      <c r="AT292" s="212">
        <v>27444613.489999998</v>
      </c>
    </row>
    <row r="293" spans="1:46" ht="123.75" hidden="1" customHeight="1" x14ac:dyDescent="0.25">
      <c r="A293" s="213" t="s">
        <v>409</v>
      </c>
      <c r="B293" s="214" t="s">
        <v>410</v>
      </c>
      <c r="C293" s="71" t="s">
        <v>368</v>
      </c>
      <c r="D293" s="71" t="s">
        <v>1106</v>
      </c>
      <c r="E293" s="71" t="s">
        <v>370</v>
      </c>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t="s">
        <v>70</v>
      </c>
      <c r="AD293" s="71" t="s">
        <v>1107</v>
      </c>
      <c r="AE293" s="71" t="s">
        <v>72</v>
      </c>
      <c r="AF293" s="214" t="s">
        <v>349</v>
      </c>
      <c r="AG293" s="214" t="s">
        <v>74</v>
      </c>
      <c r="AH293" s="214" t="s">
        <v>74</v>
      </c>
      <c r="AI293" s="212">
        <v>0</v>
      </c>
      <c r="AJ293" s="212">
        <v>94475403.5</v>
      </c>
      <c r="AK293" s="212">
        <v>0</v>
      </c>
      <c r="AL293" s="212">
        <v>46126383.439999998</v>
      </c>
      <c r="AM293" s="212">
        <v>27844613.489999998</v>
      </c>
      <c r="AN293" s="212">
        <v>27444613.489999998</v>
      </c>
      <c r="AO293" s="212">
        <v>0</v>
      </c>
      <c r="AP293" s="212">
        <v>24068783</v>
      </c>
      <c r="AQ293" s="212">
        <v>0</v>
      </c>
      <c r="AR293" s="212">
        <v>46126383.439999998</v>
      </c>
      <c r="AS293" s="212">
        <v>27844613.489999998</v>
      </c>
      <c r="AT293" s="212">
        <v>27444613.489999998</v>
      </c>
    </row>
    <row r="294" spans="1:46" ht="110.1" hidden="1" customHeight="1" x14ac:dyDescent="0.25">
      <c r="A294" s="213" t="s">
        <v>409</v>
      </c>
      <c r="B294" s="214" t="s">
        <v>410</v>
      </c>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t="s">
        <v>416</v>
      </c>
      <c r="AD294" s="71" t="s">
        <v>68</v>
      </c>
      <c r="AE294" s="71" t="s">
        <v>132</v>
      </c>
      <c r="AF294" s="214" t="s">
        <v>349</v>
      </c>
      <c r="AG294" s="214" t="s">
        <v>74</v>
      </c>
      <c r="AH294" s="214" t="s">
        <v>74</v>
      </c>
      <c r="AI294" s="212">
        <v>0</v>
      </c>
      <c r="AJ294" s="212">
        <v>94475403.5</v>
      </c>
      <c r="AK294" s="212">
        <v>0</v>
      </c>
      <c r="AL294" s="212">
        <v>46126383.439999998</v>
      </c>
      <c r="AM294" s="212">
        <v>27844613.489999998</v>
      </c>
      <c r="AN294" s="212">
        <v>27444613.489999998</v>
      </c>
      <c r="AO294" s="212">
        <v>0</v>
      </c>
      <c r="AP294" s="212">
        <v>24068783</v>
      </c>
      <c r="AQ294" s="212">
        <v>0</v>
      </c>
      <c r="AR294" s="212">
        <v>46126383.439999998</v>
      </c>
      <c r="AS294" s="212">
        <v>27844613.489999998</v>
      </c>
      <c r="AT294" s="212">
        <v>27444613.489999998</v>
      </c>
    </row>
    <row r="295" spans="1:46" ht="137.44999999999999" hidden="1" customHeight="1" x14ac:dyDescent="0.25">
      <c r="A295" s="213" t="s">
        <v>409</v>
      </c>
      <c r="B295" s="214" t="s">
        <v>410</v>
      </c>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c r="AB295" s="71"/>
      <c r="AC295" s="71" t="s">
        <v>417</v>
      </c>
      <c r="AD295" s="71" t="s">
        <v>68</v>
      </c>
      <c r="AE295" s="71" t="s">
        <v>69</v>
      </c>
      <c r="AF295" s="214" t="s">
        <v>349</v>
      </c>
      <c r="AG295" s="214" t="s">
        <v>74</v>
      </c>
      <c r="AH295" s="214" t="s">
        <v>74</v>
      </c>
      <c r="AI295" s="212">
        <v>0</v>
      </c>
      <c r="AJ295" s="212">
        <v>94475403.5</v>
      </c>
      <c r="AK295" s="212">
        <v>0</v>
      </c>
      <c r="AL295" s="212">
        <v>46126383.439999998</v>
      </c>
      <c r="AM295" s="212">
        <v>27844613.489999998</v>
      </c>
      <c r="AN295" s="212">
        <v>27444613.489999998</v>
      </c>
      <c r="AO295" s="212">
        <v>0</v>
      </c>
      <c r="AP295" s="212">
        <v>24068783</v>
      </c>
      <c r="AQ295" s="212">
        <v>0</v>
      </c>
      <c r="AR295" s="212">
        <v>46126383.439999998</v>
      </c>
      <c r="AS295" s="212">
        <v>27844613.489999998</v>
      </c>
      <c r="AT295" s="212">
        <v>27444613.489999998</v>
      </c>
    </row>
    <row r="296" spans="1:46" ht="123.75" hidden="1" customHeight="1" x14ac:dyDescent="0.25">
      <c r="A296" s="213" t="s">
        <v>409</v>
      </c>
      <c r="B296" s="214" t="s">
        <v>410</v>
      </c>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c r="AB296" s="71"/>
      <c r="AC296" s="71" t="s">
        <v>262</v>
      </c>
      <c r="AD296" s="71" t="s">
        <v>68</v>
      </c>
      <c r="AE296" s="71" t="s">
        <v>263</v>
      </c>
      <c r="AF296" s="214" t="s">
        <v>349</v>
      </c>
      <c r="AG296" s="214" t="s">
        <v>74</v>
      </c>
      <c r="AH296" s="214" t="s">
        <v>74</v>
      </c>
      <c r="AI296" s="212">
        <v>0</v>
      </c>
      <c r="AJ296" s="212">
        <v>94475403.5</v>
      </c>
      <c r="AK296" s="212">
        <v>0</v>
      </c>
      <c r="AL296" s="212">
        <v>46126383.439999998</v>
      </c>
      <c r="AM296" s="212">
        <v>27844613.489999998</v>
      </c>
      <c r="AN296" s="212">
        <v>27444613.489999998</v>
      </c>
      <c r="AO296" s="212">
        <v>0</v>
      </c>
      <c r="AP296" s="212">
        <v>24068783</v>
      </c>
      <c r="AQ296" s="212">
        <v>0</v>
      </c>
      <c r="AR296" s="212">
        <v>46126383.439999998</v>
      </c>
      <c r="AS296" s="212">
        <v>27844613.489999998</v>
      </c>
      <c r="AT296" s="212">
        <v>27444613.489999998</v>
      </c>
    </row>
    <row r="297" spans="1:46" ht="123.75" hidden="1" customHeight="1" x14ac:dyDescent="0.25">
      <c r="A297" s="213" t="s">
        <v>409</v>
      </c>
      <c r="B297" s="214" t="s">
        <v>410</v>
      </c>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1"/>
      <c r="AC297" s="71" t="s">
        <v>327</v>
      </c>
      <c r="AD297" s="71" t="s">
        <v>68</v>
      </c>
      <c r="AE297" s="71" t="s">
        <v>132</v>
      </c>
      <c r="AF297" s="214" t="s">
        <v>349</v>
      </c>
      <c r="AG297" s="214" t="s">
        <v>74</v>
      </c>
      <c r="AH297" s="214" t="s">
        <v>74</v>
      </c>
      <c r="AI297" s="212">
        <v>0</v>
      </c>
      <c r="AJ297" s="212">
        <v>94475403.5</v>
      </c>
      <c r="AK297" s="212">
        <v>0</v>
      </c>
      <c r="AL297" s="212">
        <v>46126383.439999998</v>
      </c>
      <c r="AM297" s="212">
        <v>27844613.489999998</v>
      </c>
      <c r="AN297" s="212">
        <v>27444613.489999998</v>
      </c>
      <c r="AO297" s="212">
        <v>0</v>
      </c>
      <c r="AP297" s="212">
        <v>24068783</v>
      </c>
      <c r="AQ297" s="212">
        <v>0</v>
      </c>
      <c r="AR297" s="212">
        <v>46126383.439999998</v>
      </c>
      <c r="AS297" s="212">
        <v>27844613.489999998</v>
      </c>
      <c r="AT297" s="212">
        <v>27444613.489999998</v>
      </c>
    </row>
    <row r="298" spans="1:46" ht="123.75" hidden="1" customHeight="1" x14ac:dyDescent="0.25">
      <c r="A298" s="213" t="s">
        <v>409</v>
      </c>
      <c r="B298" s="214" t="s">
        <v>410</v>
      </c>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c r="AB298" s="71"/>
      <c r="AC298" s="71" t="s">
        <v>330</v>
      </c>
      <c r="AD298" s="71" t="s">
        <v>68</v>
      </c>
      <c r="AE298" s="71" t="s">
        <v>132</v>
      </c>
      <c r="AF298" s="214" t="s">
        <v>349</v>
      </c>
      <c r="AG298" s="214" t="s">
        <v>74</v>
      </c>
      <c r="AH298" s="214" t="s">
        <v>74</v>
      </c>
      <c r="AI298" s="212">
        <v>0</v>
      </c>
      <c r="AJ298" s="212">
        <v>94475403.5</v>
      </c>
      <c r="AK298" s="212">
        <v>0</v>
      </c>
      <c r="AL298" s="212">
        <v>46126383.439999998</v>
      </c>
      <c r="AM298" s="212">
        <v>27844613.489999998</v>
      </c>
      <c r="AN298" s="212">
        <v>27444613.489999998</v>
      </c>
      <c r="AO298" s="212">
        <v>0</v>
      </c>
      <c r="AP298" s="212">
        <v>24068783</v>
      </c>
      <c r="AQ298" s="212">
        <v>0</v>
      </c>
      <c r="AR298" s="212">
        <v>46126383.439999998</v>
      </c>
      <c r="AS298" s="212">
        <v>27844613.489999998</v>
      </c>
      <c r="AT298" s="212">
        <v>27444613.489999998</v>
      </c>
    </row>
    <row r="299" spans="1:46" ht="137.44999999999999" hidden="1" customHeight="1" x14ac:dyDescent="0.25">
      <c r="A299" s="213" t="s">
        <v>409</v>
      </c>
      <c r="B299" s="214" t="s">
        <v>410</v>
      </c>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c r="AB299" s="71"/>
      <c r="AC299" s="71" t="s">
        <v>264</v>
      </c>
      <c r="AD299" s="71" t="s">
        <v>68</v>
      </c>
      <c r="AE299" s="71" t="s">
        <v>265</v>
      </c>
      <c r="AF299" s="214" t="s">
        <v>349</v>
      </c>
      <c r="AG299" s="214" t="s">
        <v>74</v>
      </c>
      <c r="AH299" s="214" t="s">
        <v>74</v>
      </c>
      <c r="AI299" s="212">
        <v>0</v>
      </c>
      <c r="AJ299" s="212">
        <v>94475403.5</v>
      </c>
      <c r="AK299" s="212">
        <v>0</v>
      </c>
      <c r="AL299" s="212">
        <v>46126383.439999998</v>
      </c>
      <c r="AM299" s="212">
        <v>27844613.489999998</v>
      </c>
      <c r="AN299" s="212">
        <v>27444613.489999998</v>
      </c>
      <c r="AO299" s="212">
        <v>0</v>
      </c>
      <c r="AP299" s="212">
        <v>24068783</v>
      </c>
      <c r="AQ299" s="212">
        <v>0</v>
      </c>
      <c r="AR299" s="212">
        <v>46126383.439999998</v>
      </c>
      <c r="AS299" s="212">
        <v>27844613.489999998</v>
      </c>
      <c r="AT299" s="212">
        <v>27444613.489999998</v>
      </c>
    </row>
    <row r="300" spans="1:46" ht="137.44999999999999" hidden="1" customHeight="1" x14ac:dyDescent="0.25">
      <c r="A300" s="213" t="s">
        <v>418</v>
      </c>
      <c r="B300" s="214" t="s">
        <v>419</v>
      </c>
      <c r="C300" s="71" t="s">
        <v>420</v>
      </c>
      <c r="D300" s="71" t="s">
        <v>1108</v>
      </c>
      <c r="E300" s="71" t="s">
        <v>284</v>
      </c>
      <c r="F300" s="71"/>
      <c r="G300" s="71"/>
      <c r="H300" s="71"/>
      <c r="I300" s="71"/>
      <c r="J300" s="71"/>
      <c r="K300" s="71"/>
      <c r="L300" s="71"/>
      <c r="M300" s="71"/>
      <c r="N300" s="71"/>
      <c r="O300" s="71"/>
      <c r="P300" s="71"/>
      <c r="Q300" s="71"/>
      <c r="R300" s="71"/>
      <c r="S300" s="71"/>
      <c r="T300" s="71"/>
      <c r="U300" s="71"/>
      <c r="V300" s="71"/>
      <c r="W300" s="71" t="s">
        <v>422</v>
      </c>
      <c r="X300" s="71" t="s">
        <v>423</v>
      </c>
      <c r="Y300" s="71" t="s">
        <v>424</v>
      </c>
      <c r="Z300" s="71"/>
      <c r="AA300" s="71"/>
      <c r="AB300" s="71"/>
      <c r="AC300" s="71" t="s">
        <v>427</v>
      </c>
      <c r="AD300" s="71" t="s">
        <v>68</v>
      </c>
      <c r="AE300" s="71" t="s">
        <v>428</v>
      </c>
      <c r="AF300" s="214" t="s">
        <v>258</v>
      </c>
      <c r="AG300" s="214" t="s">
        <v>74</v>
      </c>
      <c r="AH300" s="214" t="s">
        <v>74</v>
      </c>
      <c r="AI300" s="212">
        <v>0</v>
      </c>
      <c r="AJ300" s="212">
        <v>63391146.549999997</v>
      </c>
      <c r="AK300" s="212">
        <v>0</v>
      </c>
      <c r="AL300" s="212">
        <v>109957651.13</v>
      </c>
      <c r="AM300" s="212">
        <v>152038069.44999999</v>
      </c>
      <c r="AN300" s="212">
        <v>150440170.61000001</v>
      </c>
      <c r="AO300" s="212">
        <v>0</v>
      </c>
      <c r="AP300" s="212">
        <v>63291147.549999997</v>
      </c>
      <c r="AQ300" s="212">
        <v>0</v>
      </c>
      <c r="AR300" s="212">
        <v>109957651.13</v>
      </c>
      <c r="AS300" s="212">
        <v>152038069.44999999</v>
      </c>
      <c r="AT300" s="212">
        <v>150440170.61000001</v>
      </c>
    </row>
    <row r="301" spans="1:46" ht="151.35" hidden="1" customHeight="1" x14ac:dyDescent="0.25">
      <c r="A301" s="213" t="s">
        <v>418</v>
      </c>
      <c r="B301" s="214" t="s">
        <v>419</v>
      </c>
      <c r="C301" s="71" t="s">
        <v>420</v>
      </c>
      <c r="D301" s="71" t="s">
        <v>1109</v>
      </c>
      <c r="E301" s="71" t="s">
        <v>284</v>
      </c>
      <c r="F301" s="71"/>
      <c r="G301" s="71"/>
      <c r="H301" s="71"/>
      <c r="I301" s="71"/>
      <c r="J301" s="71"/>
      <c r="K301" s="71"/>
      <c r="L301" s="71"/>
      <c r="M301" s="71"/>
      <c r="N301" s="71"/>
      <c r="O301" s="71"/>
      <c r="P301" s="71"/>
      <c r="Q301" s="71"/>
      <c r="R301" s="71"/>
      <c r="S301" s="71"/>
      <c r="T301" s="71"/>
      <c r="U301" s="71"/>
      <c r="V301" s="71"/>
      <c r="W301" s="71"/>
      <c r="X301" s="71"/>
      <c r="Y301" s="71"/>
      <c r="Z301" s="71"/>
      <c r="AA301" s="71"/>
      <c r="AB301" s="71"/>
      <c r="AC301" s="71" t="s">
        <v>429</v>
      </c>
      <c r="AD301" s="71" t="s">
        <v>68</v>
      </c>
      <c r="AE301" s="71" t="s">
        <v>194</v>
      </c>
      <c r="AF301" s="214" t="s">
        <v>258</v>
      </c>
      <c r="AG301" s="214" t="s">
        <v>74</v>
      </c>
      <c r="AH301" s="214" t="s">
        <v>74</v>
      </c>
      <c r="AI301" s="212">
        <v>0</v>
      </c>
      <c r="AJ301" s="212">
        <v>63391146.549999997</v>
      </c>
      <c r="AK301" s="212">
        <v>0</v>
      </c>
      <c r="AL301" s="212">
        <v>109957651.13</v>
      </c>
      <c r="AM301" s="212">
        <v>152038069.44999999</v>
      </c>
      <c r="AN301" s="212">
        <v>150440170.61000001</v>
      </c>
      <c r="AO301" s="212">
        <v>0</v>
      </c>
      <c r="AP301" s="212">
        <v>63291147.549999997</v>
      </c>
      <c r="AQ301" s="212">
        <v>0</v>
      </c>
      <c r="AR301" s="212">
        <v>109957651.13</v>
      </c>
      <c r="AS301" s="212">
        <v>152038069.44999999</v>
      </c>
      <c r="AT301" s="212">
        <v>150440170.61000001</v>
      </c>
    </row>
    <row r="302" spans="1:46" ht="137.44999999999999" hidden="1" customHeight="1" x14ac:dyDescent="0.25">
      <c r="A302" s="213" t="s">
        <v>418</v>
      </c>
      <c r="B302" s="214" t="s">
        <v>419</v>
      </c>
      <c r="C302" s="71" t="s">
        <v>420</v>
      </c>
      <c r="D302" s="71" t="s">
        <v>868</v>
      </c>
      <c r="E302" s="71" t="s">
        <v>284</v>
      </c>
      <c r="F302" s="71"/>
      <c r="G302" s="71"/>
      <c r="H302" s="71"/>
      <c r="I302" s="71"/>
      <c r="J302" s="71"/>
      <c r="K302" s="71"/>
      <c r="L302" s="71"/>
      <c r="M302" s="71"/>
      <c r="N302" s="71"/>
      <c r="O302" s="71"/>
      <c r="P302" s="71"/>
      <c r="Q302" s="71"/>
      <c r="R302" s="71"/>
      <c r="S302" s="71"/>
      <c r="T302" s="71"/>
      <c r="U302" s="71"/>
      <c r="V302" s="71"/>
      <c r="W302" s="71"/>
      <c r="X302" s="71"/>
      <c r="Y302" s="71"/>
      <c r="Z302" s="71"/>
      <c r="AA302" s="71"/>
      <c r="AB302" s="71"/>
      <c r="AC302" s="71" t="s">
        <v>430</v>
      </c>
      <c r="AD302" s="71" t="s">
        <v>68</v>
      </c>
      <c r="AE302" s="71" t="s">
        <v>194</v>
      </c>
      <c r="AF302" s="214" t="s">
        <v>258</v>
      </c>
      <c r="AG302" s="214" t="s">
        <v>74</v>
      </c>
      <c r="AH302" s="214" t="s">
        <v>74</v>
      </c>
      <c r="AI302" s="212">
        <v>0</v>
      </c>
      <c r="AJ302" s="212">
        <v>63391146.549999997</v>
      </c>
      <c r="AK302" s="212">
        <v>0</v>
      </c>
      <c r="AL302" s="212">
        <v>109957651.13</v>
      </c>
      <c r="AM302" s="212">
        <v>152038069.44999999</v>
      </c>
      <c r="AN302" s="212">
        <v>150440170.61000001</v>
      </c>
      <c r="AO302" s="212">
        <v>0</v>
      </c>
      <c r="AP302" s="212">
        <v>63291147.549999997</v>
      </c>
      <c r="AQ302" s="212">
        <v>0</v>
      </c>
      <c r="AR302" s="212">
        <v>109957651.13</v>
      </c>
      <c r="AS302" s="212">
        <v>152038069.44999999</v>
      </c>
      <c r="AT302" s="212">
        <v>150440170.61000001</v>
      </c>
    </row>
    <row r="303" spans="1:46" ht="123.75" hidden="1" customHeight="1" x14ac:dyDescent="0.25">
      <c r="A303" s="213" t="s">
        <v>418</v>
      </c>
      <c r="B303" s="214" t="s">
        <v>419</v>
      </c>
      <c r="C303" s="71" t="s">
        <v>64</v>
      </c>
      <c r="D303" s="71" t="s">
        <v>426</v>
      </c>
      <c r="E303" s="71" t="s">
        <v>66</v>
      </c>
      <c r="F303" s="71"/>
      <c r="G303" s="71"/>
      <c r="H303" s="71"/>
      <c r="I303" s="71"/>
      <c r="J303" s="71"/>
      <c r="K303" s="71"/>
      <c r="L303" s="71"/>
      <c r="M303" s="71"/>
      <c r="N303" s="71"/>
      <c r="O303" s="71"/>
      <c r="P303" s="71"/>
      <c r="Q303" s="71"/>
      <c r="R303" s="71"/>
      <c r="S303" s="71"/>
      <c r="T303" s="71"/>
      <c r="U303" s="71"/>
      <c r="V303" s="71"/>
      <c r="W303" s="71"/>
      <c r="X303" s="71"/>
      <c r="Y303" s="71"/>
      <c r="Z303" s="71"/>
      <c r="AA303" s="71"/>
      <c r="AB303" s="71"/>
      <c r="AC303" s="71" t="s">
        <v>70</v>
      </c>
      <c r="AD303" s="71" t="s">
        <v>1110</v>
      </c>
      <c r="AE303" s="71" t="s">
        <v>72</v>
      </c>
      <c r="AF303" s="214" t="s">
        <v>258</v>
      </c>
      <c r="AG303" s="214" t="s">
        <v>74</v>
      </c>
      <c r="AH303" s="214" t="s">
        <v>74</v>
      </c>
      <c r="AI303" s="212">
        <v>0</v>
      </c>
      <c r="AJ303" s="212">
        <v>63391146.549999997</v>
      </c>
      <c r="AK303" s="212">
        <v>0</v>
      </c>
      <c r="AL303" s="212">
        <v>109957651.13</v>
      </c>
      <c r="AM303" s="212">
        <v>152038069.44999999</v>
      </c>
      <c r="AN303" s="212">
        <v>150440170.61000001</v>
      </c>
      <c r="AO303" s="212">
        <v>0</v>
      </c>
      <c r="AP303" s="212">
        <v>63291147.549999997</v>
      </c>
      <c r="AQ303" s="212">
        <v>0</v>
      </c>
      <c r="AR303" s="212">
        <v>109957651.13</v>
      </c>
      <c r="AS303" s="212">
        <v>152038069.44999999</v>
      </c>
      <c r="AT303" s="212">
        <v>150440170.61000001</v>
      </c>
    </row>
    <row r="304" spans="1:46" ht="123.75" hidden="1" customHeight="1" x14ac:dyDescent="0.25">
      <c r="A304" s="213" t="s">
        <v>418</v>
      </c>
      <c r="B304" s="214" t="s">
        <v>419</v>
      </c>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c r="AB304" s="71"/>
      <c r="AC304" s="71" t="s">
        <v>70</v>
      </c>
      <c r="AD304" s="71" t="s">
        <v>1111</v>
      </c>
      <c r="AE304" s="71" t="s">
        <v>72</v>
      </c>
      <c r="AF304" s="214" t="s">
        <v>258</v>
      </c>
      <c r="AG304" s="214" t="s">
        <v>74</v>
      </c>
      <c r="AH304" s="214" t="s">
        <v>74</v>
      </c>
      <c r="AI304" s="212">
        <v>0</v>
      </c>
      <c r="AJ304" s="212">
        <v>63391146.549999997</v>
      </c>
      <c r="AK304" s="212">
        <v>0</v>
      </c>
      <c r="AL304" s="212">
        <v>109957651.13</v>
      </c>
      <c r="AM304" s="212">
        <v>152038069.44999999</v>
      </c>
      <c r="AN304" s="212">
        <v>150440170.61000001</v>
      </c>
      <c r="AO304" s="212">
        <v>0</v>
      </c>
      <c r="AP304" s="212">
        <v>63291147.549999997</v>
      </c>
      <c r="AQ304" s="212">
        <v>0</v>
      </c>
      <c r="AR304" s="212">
        <v>109957651.13</v>
      </c>
      <c r="AS304" s="212">
        <v>152038069.44999999</v>
      </c>
      <c r="AT304" s="212">
        <v>150440170.61000001</v>
      </c>
    </row>
    <row r="305" spans="1:46" ht="178.7" hidden="1" customHeight="1" x14ac:dyDescent="0.25">
      <c r="A305" s="213" t="s">
        <v>418</v>
      </c>
      <c r="B305" s="214" t="s">
        <v>419</v>
      </c>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c r="AB305" s="71"/>
      <c r="AC305" s="71" t="s">
        <v>431</v>
      </c>
      <c r="AD305" s="71" t="s">
        <v>68</v>
      </c>
      <c r="AE305" s="71" t="s">
        <v>432</v>
      </c>
      <c r="AF305" s="214" t="s">
        <v>258</v>
      </c>
      <c r="AG305" s="214" t="s">
        <v>74</v>
      </c>
      <c r="AH305" s="214" t="s">
        <v>74</v>
      </c>
      <c r="AI305" s="212">
        <v>0</v>
      </c>
      <c r="AJ305" s="212">
        <v>63391146.549999997</v>
      </c>
      <c r="AK305" s="212">
        <v>0</v>
      </c>
      <c r="AL305" s="212">
        <v>109957651.13</v>
      </c>
      <c r="AM305" s="212">
        <v>152038069.44999999</v>
      </c>
      <c r="AN305" s="212">
        <v>150440170.61000001</v>
      </c>
      <c r="AO305" s="212">
        <v>0</v>
      </c>
      <c r="AP305" s="212">
        <v>63291147.549999997</v>
      </c>
      <c r="AQ305" s="212">
        <v>0</v>
      </c>
      <c r="AR305" s="212">
        <v>109957651.13</v>
      </c>
      <c r="AS305" s="212">
        <v>152038069.44999999</v>
      </c>
      <c r="AT305" s="212">
        <v>150440170.61000001</v>
      </c>
    </row>
    <row r="306" spans="1:46" ht="165" hidden="1" customHeight="1" x14ac:dyDescent="0.25">
      <c r="A306" s="213" t="s">
        <v>418</v>
      </c>
      <c r="B306" s="214" t="s">
        <v>419</v>
      </c>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c r="AC306" s="71" t="s">
        <v>433</v>
      </c>
      <c r="AD306" s="71" t="s">
        <v>68</v>
      </c>
      <c r="AE306" s="71" t="s">
        <v>132</v>
      </c>
      <c r="AF306" s="214" t="s">
        <v>258</v>
      </c>
      <c r="AG306" s="214" t="s">
        <v>74</v>
      </c>
      <c r="AH306" s="214" t="s">
        <v>74</v>
      </c>
      <c r="AI306" s="212">
        <v>0</v>
      </c>
      <c r="AJ306" s="212">
        <v>63391146.549999997</v>
      </c>
      <c r="AK306" s="212">
        <v>0</v>
      </c>
      <c r="AL306" s="212">
        <v>109957651.13</v>
      </c>
      <c r="AM306" s="212">
        <v>152038069.44999999</v>
      </c>
      <c r="AN306" s="212">
        <v>150440170.61000001</v>
      </c>
      <c r="AO306" s="212">
        <v>0</v>
      </c>
      <c r="AP306" s="212">
        <v>63291147.549999997</v>
      </c>
      <c r="AQ306" s="212">
        <v>0</v>
      </c>
      <c r="AR306" s="212">
        <v>109957651.13</v>
      </c>
      <c r="AS306" s="212">
        <v>152038069.44999999</v>
      </c>
      <c r="AT306" s="212">
        <v>150440170.61000001</v>
      </c>
    </row>
    <row r="307" spans="1:46" ht="137.44999999999999" hidden="1" customHeight="1" x14ac:dyDescent="0.25">
      <c r="A307" s="213" t="s">
        <v>418</v>
      </c>
      <c r="B307" s="214" t="s">
        <v>419</v>
      </c>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c r="AB307" s="71"/>
      <c r="AC307" s="71" t="s">
        <v>264</v>
      </c>
      <c r="AD307" s="71" t="s">
        <v>68</v>
      </c>
      <c r="AE307" s="71" t="s">
        <v>265</v>
      </c>
      <c r="AF307" s="214" t="s">
        <v>258</v>
      </c>
      <c r="AG307" s="214" t="s">
        <v>74</v>
      </c>
      <c r="AH307" s="214" t="s">
        <v>74</v>
      </c>
      <c r="AI307" s="212">
        <v>0</v>
      </c>
      <c r="AJ307" s="212">
        <v>63391146.549999997</v>
      </c>
      <c r="AK307" s="212">
        <v>0</v>
      </c>
      <c r="AL307" s="212">
        <v>109957651.13</v>
      </c>
      <c r="AM307" s="212">
        <v>152038069.44999999</v>
      </c>
      <c r="AN307" s="212">
        <v>150440170.61000001</v>
      </c>
      <c r="AO307" s="212">
        <v>0</v>
      </c>
      <c r="AP307" s="212">
        <v>63291147.549999997</v>
      </c>
      <c r="AQ307" s="212">
        <v>0</v>
      </c>
      <c r="AR307" s="212">
        <v>109957651.13</v>
      </c>
      <c r="AS307" s="212">
        <v>152038069.44999999</v>
      </c>
      <c r="AT307" s="212">
        <v>150440170.61000001</v>
      </c>
    </row>
    <row r="308" spans="1:46" ht="123.75" hidden="1" customHeight="1" x14ac:dyDescent="0.25">
      <c r="A308" s="213" t="s">
        <v>434</v>
      </c>
      <c r="B308" s="214" t="s">
        <v>435</v>
      </c>
      <c r="C308" s="71" t="s">
        <v>64</v>
      </c>
      <c r="D308" s="71" t="s">
        <v>436</v>
      </c>
      <c r="E308" s="71" t="s">
        <v>66</v>
      </c>
      <c r="F308" s="71"/>
      <c r="G308" s="71"/>
      <c r="H308" s="71"/>
      <c r="I308" s="71"/>
      <c r="J308" s="71"/>
      <c r="K308" s="71"/>
      <c r="L308" s="71"/>
      <c r="M308" s="71"/>
      <c r="N308" s="71"/>
      <c r="O308" s="71"/>
      <c r="P308" s="71"/>
      <c r="Q308" s="71"/>
      <c r="R308" s="71"/>
      <c r="S308" s="71"/>
      <c r="T308" s="71"/>
      <c r="U308" s="71"/>
      <c r="V308" s="71"/>
      <c r="W308" s="71"/>
      <c r="X308" s="71"/>
      <c r="Y308" s="71"/>
      <c r="Z308" s="71"/>
      <c r="AA308" s="71"/>
      <c r="AB308" s="71"/>
      <c r="AC308" s="71" t="s">
        <v>70</v>
      </c>
      <c r="AD308" s="71" t="s">
        <v>1112</v>
      </c>
      <c r="AE308" s="71" t="s">
        <v>72</v>
      </c>
      <c r="AF308" s="214" t="s">
        <v>145</v>
      </c>
      <c r="AG308" s="214" t="s">
        <v>74</v>
      </c>
      <c r="AH308" s="214" t="s">
        <v>74</v>
      </c>
      <c r="AI308" s="212">
        <v>0</v>
      </c>
      <c r="AJ308" s="212">
        <v>29610872.329999998</v>
      </c>
      <c r="AK308" s="212">
        <v>0</v>
      </c>
      <c r="AL308" s="212">
        <v>6610000</v>
      </c>
      <c r="AM308" s="212">
        <v>6510000</v>
      </c>
      <c r="AN308" s="212">
        <v>6510000</v>
      </c>
      <c r="AO308" s="212">
        <v>0</v>
      </c>
      <c r="AP308" s="212">
        <v>29610872.329999998</v>
      </c>
      <c r="AQ308" s="212">
        <v>0</v>
      </c>
      <c r="AR308" s="212">
        <v>6610000</v>
      </c>
      <c r="AS308" s="212">
        <v>6510000</v>
      </c>
      <c r="AT308" s="212">
        <v>6510000</v>
      </c>
    </row>
    <row r="309" spans="1:46" ht="123.75" hidden="1" customHeight="1" x14ac:dyDescent="0.25">
      <c r="A309" s="213" t="s">
        <v>434</v>
      </c>
      <c r="B309" s="214" t="s">
        <v>435</v>
      </c>
      <c r="C309" s="71" t="s">
        <v>438</v>
      </c>
      <c r="D309" s="71" t="s">
        <v>439</v>
      </c>
      <c r="E309" s="71" t="s">
        <v>440</v>
      </c>
      <c r="F309" s="71"/>
      <c r="G309" s="71"/>
      <c r="H309" s="71"/>
      <c r="I309" s="71"/>
      <c r="J309" s="71"/>
      <c r="K309" s="71"/>
      <c r="L309" s="71"/>
      <c r="M309" s="71"/>
      <c r="N309" s="71"/>
      <c r="O309" s="71"/>
      <c r="P309" s="71"/>
      <c r="Q309" s="71"/>
      <c r="R309" s="71"/>
      <c r="S309" s="71"/>
      <c r="T309" s="71"/>
      <c r="U309" s="71"/>
      <c r="V309" s="71"/>
      <c r="W309" s="71"/>
      <c r="X309" s="71"/>
      <c r="Y309" s="71"/>
      <c r="Z309" s="71"/>
      <c r="AA309" s="71"/>
      <c r="AB309" s="71"/>
      <c r="AC309" s="71" t="s">
        <v>70</v>
      </c>
      <c r="AD309" s="71" t="s">
        <v>1113</v>
      </c>
      <c r="AE309" s="71" t="s">
        <v>72</v>
      </c>
      <c r="AF309" s="214" t="s">
        <v>145</v>
      </c>
      <c r="AG309" s="214" t="s">
        <v>74</v>
      </c>
      <c r="AH309" s="214" t="s">
        <v>74</v>
      </c>
      <c r="AI309" s="212">
        <v>0</v>
      </c>
      <c r="AJ309" s="212">
        <v>29610872.329999998</v>
      </c>
      <c r="AK309" s="212">
        <v>0</v>
      </c>
      <c r="AL309" s="212">
        <v>6610000</v>
      </c>
      <c r="AM309" s="212">
        <v>6510000</v>
      </c>
      <c r="AN309" s="212">
        <v>6510000</v>
      </c>
      <c r="AO309" s="212">
        <v>0</v>
      </c>
      <c r="AP309" s="212">
        <v>29610872.329999998</v>
      </c>
      <c r="AQ309" s="212">
        <v>0</v>
      </c>
      <c r="AR309" s="212">
        <v>6610000</v>
      </c>
      <c r="AS309" s="212">
        <v>6510000</v>
      </c>
      <c r="AT309" s="212">
        <v>6510000</v>
      </c>
    </row>
    <row r="310" spans="1:46" ht="123.75" hidden="1" customHeight="1" x14ac:dyDescent="0.25">
      <c r="A310" s="213" t="s">
        <v>434</v>
      </c>
      <c r="B310" s="214" t="s">
        <v>435</v>
      </c>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c r="AC310" s="71" t="s">
        <v>262</v>
      </c>
      <c r="AD310" s="71" t="s">
        <v>68</v>
      </c>
      <c r="AE310" s="71" t="s">
        <v>263</v>
      </c>
      <c r="AF310" s="214" t="s">
        <v>145</v>
      </c>
      <c r="AG310" s="214" t="s">
        <v>74</v>
      </c>
      <c r="AH310" s="214" t="s">
        <v>74</v>
      </c>
      <c r="AI310" s="212">
        <v>0</v>
      </c>
      <c r="AJ310" s="212">
        <v>29610872.329999998</v>
      </c>
      <c r="AK310" s="212">
        <v>0</v>
      </c>
      <c r="AL310" s="212">
        <v>6610000</v>
      </c>
      <c r="AM310" s="212">
        <v>6510000</v>
      </c>
      <c r="AN310" s="212">
        <v>6510000</v>
      </c>
      <c r="AO310" s="212">
        <v>0</v>
      </c>
      <c r="AP310" s="212">
        <v>29610872.329999998</v>
      </c>
      <c r="AQ310" s="212">
        <v>0</v>
      </c>
      <c r="AR310" s="212">
        <v>6610000</v>
      </c>
      <c r="AS310" s="212">
        <v>6510000</v>
      </c>
      <c r="AT310" s="212">
        <v>6510000</v>
      </c>
    </row>
    <row r="311" spans="1:46" ht="206.25" hidden="1" customHeight="1" x14ac:dyDescent="0.25">
      <c r="A311" s="215" t="s">
        <v>441</v>
      </c>
      <c r="B311" s="214" t="s">
        <v>442</v>
      </c>
      <c r="C311" s="71" t="s">
        <v>443</v>
      </c>
      <c r="D311" s="71" t="s">
        <v>444</v>
      </c>
      <c r="E311" s="71" t="s">
        <v>424</v>
      </c>
      <c r="F311" s="71"/>
      <c r="G311" s="71"/>
      <c r="H311" s="71"/>
      <c r="I311" s="71"/>
      <c r="J311" s="71"/>
      <c r="K311" s="71"/>
      <c r="L311" s="71"/>
      <c r="M311" s="71"/>
      <c r="N311" s="71"/>
      <c r="O311" s="71"/>
      <c r="P311" s="71"/>
      <c r="Q311" s="71"/>
      <c r="R311" s="71"/>
      <c r="S311" s="71"/>
      <c r="T311" s="71"/>
      <c r="U311" s="71"/>
      <c r="V311" s="71"/>
      <c r="W311" s="74" t="s">
        <v>445</v>
      </c>
      <c r="X311" s="71" t="s">
        <v>68</v>
      </c>
      <c r="Y311" s="71" t="s">
        <v>96</v>
      </c>
      <c r="Z311" s="71" t="s">
        <v>142</v>
      </c>
      <c r="AA311" s="71" t="s">
        <v>68</v>
      </c>
      <c r="AB311" s="71" t="s">
        <v>69</v>
      </c>
      <c r="AC311" s="74" t="s">
        <v>100</v>
      </c>
      <c r="AD311" s="71" t="s">
        <v>68</v>
      </c>
      <c r="AE311" s="71" t="s">
        <v>101</v>
      </c>
      <c r="AF311" s="214" t="s">
        <v>258</v>
      </c>
      <c r="AG311" s="214" t="s">
        <v>74</v>
      </c>
      <c r="AH311" s="214" t="s">
        <v>74</v>
      </c>
      <c r="AI311" s="212">
        <v>0</v>
      </c>
      <c r="AJ311" s="212">
        <v>522112156.76999998</v>
      </c>
      <c r="AK311" s="212">
        <v>0</v>
      </c>
      <c r="AL311" s="212">
        <v>589149510.41999996</v>
      </c>
      <c r="AM311" s="212">
        <v>434773073.69</v>
      </c>
      <c r="AN311" s="212">
        <v>427545839.05000001</v>
      </c>
      <c r="AO311" s="212">
        <v>0</v>
      </c>
      <c r="AP311" s="212">
        <v>480547903.67000002</v>
      </c>
      <c r="AQ311" s="212">
        <v>0</v>
      </c>
      <c r="AR311" s="212">
        <v>589149510.41999996</v>
      </c>
      <c r="AS311" s="212">
        <v>434773073.69</v>
      </c>
      <c r="AT311" s="212">
        <v>427545839.05000001</v>
      </c>
    </row>
    <row r="312" spans="1:46" ht="316.35000000000002" hidden="1" customHeight="1" x14ac:dyDescent="0.25">
      <c r="A312" s="215" t="s">
        <v>441</v>
      </c>
      <c r="B312" s="214" t="s">
        <v>442</v>
      </c>
      <c r="C312" s="71" t="s">
        <v>95</v>
      </c>
      <c r="D312" s="71" t="s">
        <v>68</v>
      </c>
      <c r="E312" s="71" t="s">
        <v>96</v>
      </c>
      <c r="F312" s="71"/>
      <c r="G312" s="71"/>
      <c r="H312" s="71"/>
      <c r="I312" s="71"/>
      <c r="J312" s="71"/>
      <c r="K312" s="71"/>
      <c r="L312" s="71"/>
      <c r="M312" s="71"/>
      <c r="N312" s="71"/>
      <c r="O312" s="71"/>
      <c r="P312" s="71"/>
      <c r="Q312" s="71"/>
      <c r="R312" s="71"/>
      <c r="S312" s="71"/>
      <c r="T312" s="71"/>
      <c r="U312" s="71"/>
      <c r="V312" s="71"/>
      <c r="W312" s="71" t="s">
        <v>89</v>
      </c>
      <c r="X312" s="71" t="s">
        <v>90</v>
      </c>
      <c r="Y312" s="71" t="s">
        <v>91</v>
      </c>
      <c r="Z312" s="74" t="s">
        <v>92</v>
      </c>
      <c r="AA312" s="71" t="s">
        <v>68</v>
      </c>
      <c r="AB312" s="71" t="s">
        <v>80</v>
      </c>
      <c r="AC312" s="74" t="s">
        <v>105</v>
      </c>
      <c r="AD312" s="71" t="s">
        <v>68</v>
      </c>
      <c r="AE312" s="71" t="s">
        <v>106</v>
      </c>
      <c r="AF312" s="214" t="s">
        <v>258</v>
      </c>
      <c r="AG312" s="214" t="s">
        <v>74</v>
      </c>
      <c r="AH312" s="214" t="s">
        <v>74</v>
      </c>
      <c r="AI312" s="212">
        <v>0</v>
      </c>
      <c r="AJ312" s="212">
        <v>522112156.76999998</v>
      </c>
      <c r="AK312" s="212">
        <v>0</v>
      </c>
      <c r="AL312" s="212">
        <v>589149510.41999996</v>
      </c>
      <c r="AM312" s="212">
        <v>434773073.69</v>
      </c>
      <c r="AN312" s="212">
        <v>427545839.05000001</v>
      </c>
      <c r="AO312" s="212">
        <v>0</v>
      </c>
      <c r="AP312" s="212">
        <v>480547903.67000002</v>
      </c>
      <c r="AQ312" s="212">
        <v>0</v>
      </c>
      <c r="AR312" s="212">
        <v>589149510.41999996</v>
      </c>
      <c r="AS312" s="212">
        <v>434773073.69</v>
      </c>
      <c r="AT312" s="212">
        <v>427545839.05000001</v>
      </c>
    </row>
    <row r="313" spans="1:46" ht="137.44999999999999" hidden="1" customHeight="1" x14ac:dyDescent="0.25">
      <c r="A313" s="215" t="s">
        <v>441</v>
      </c>
      <c r="B313" s="214" t="s">
        <v>442</v>
      </c>
      <c r="C313" s="71" t="s">
        <v>121</v>
      </c>
      <c r="D313" s="71" t="s">
        <v>68</v>
      </c>
      <c r="E313" s="71" t="s">
        <v>122</v>
      </c>
      <c r="F313" s="71"/>
      <c r="G313" s="71"/>
      <c r="H313" s="71"/>
      <c r="I313" s="71"/>
      <c r="J313" s="71"/>
      <c r="K313" s="71"/>
      <c r="L313" s="71"/>
      <c r="M313" s="71"/>
      <c r="N313" s="71"/>
      <c r="O313" s="71"/>
      <c r="P313" s="71"/>
      <c r="Q313" s="71"/>
      <c r="R313" s="71"/>
      <c r="S313" s="71"/>
      <c r="T313" s="71"/>
      <c r="U313" s="71"/>
      <c r="V313" s="71"/>
      <c r="W313" s="71"/>
      <c r="X313" s="71"/>
      <c r="Y313" s="71"/>
      <c r="Z313" s="71"/>
      <c r="AA313" s="71"/>
      <c r="AB313" s="71"/>
      <c r="AC313" s="71" t="s">
        <v>109</v>
      </c>
      <c r="AD313" s="71" t="s">
        <v>110</v>
      </c>
      <c r="AE313" s="71" t="s">
        <v>111</v>
      </c>
      <c r="AF313" s="214" t="s">
        <v>258</v>
      </c>
      <c r="AG313" s="214" t="s">
        <v>74</v>
      </c>
      <c r="AH313" s="214" t="s">
        <v>74</v>
      </c>
      <c r="AI313" s="212">
        <v>0</v>
      </c>
      <c r="AJ313" s="212">
        <v>522112156.76999998</v>
      </c>
      <c r="AK313" s="212">
        <v>0</v>
      </c>
      <c r="AL313" s="212">
        <v>589149510.41999996</v>
      </c>
      <c r="AM313" s="212">
        <v>434773073.69</v>
      </c>
      <c r="AN313" s="212">
        <v>427545839.05000001</v>
      </c>
      <c r="AO313" s="212">
        <v>0</v>
      </c>
      <c r="AP313" s="212">
        <v>480547903.67000002</v>
      </c>
      <c r="AQ313" s="212">
        <v>0</v>
      </c>
      <c r="AR313" s="212">
        <v>589149510.41999996</v>
      </c>
      <c r="AS313" s="212">
        <v>434773073.69</v>
      </c>
      <c r="AT313" s="212">
        <v>427545839.05000001</v>
      </c>
    </row>
    <row r="314" spans="1:46" ht="137.44999999999999" hidden="1" customHeight="1" x14ac:dyDescent="0.25">
      <c r="A314" s="215" t="s">
        <v>441</v>
      </c>
      <c r="B314" s="214" t="s">
        <v>442</v>
      </c>
      <c r="C314" s="71" t="s">
        <v>102</v>
      </c>
      <c r="D314" s="71" t="s">
        <v>103</v>
      </c>
      <c r="E314" s="71" t="s">
        <v>104</v>
      </c>
      <c r="F314" s="71"/>
      <c r="G314" s="71"/>
      <c r="H314" s="71"/>
      <c r="I314" s="71"/>
      <c r="J314" s="71"/>
      <c r="K314" s="71"/>
      <c r="L314" s="71"/>
      <c r="M314" s="71"/>
      <c r="N314" s="71"/>
      <c r="O314" s="71"/>
      <c r="P314" s="71"/>
      <c r="Q314" s="71"/>
      <c r="R314" s="71"/>
      <c r="S314" s="71"/>
      <c r="T314" s="71"/>
      <c r="U314" s="71"/>
      <c r="V314" s="71"/>
      <c r="W314" s="71"/>
      <c r="X314" s="71"/>
      <c r="Y314" s="71"/>
      <c r="Z314" s="71"/>
      <c r="AA314" s="71"/>
      <c r="AB314" s="71"/>
      <c r="AC314" s="71" t="s">
        <v>109</v>
      </c>
      <c r="AD314" s="71" t="s">
        <v>1114</v>
      </c>
      <c r="AE314" s="71" t="s">
        <v>111</v>
      </c>
      <c r="AF314" s="214" t="s">
        <v>258</v>
      </c>
      <c r="AG314" s="214" t="s">
        <v>74</v>
      </c>
      <c r="AH314" s="214" t="s">
        <v>74</v>
      </c>
      <c r="AI314" s="212">
        <v>0</v>
      </c>
      <c r="AJ314" s="212">
        <v>522112156.76999998</v>
      </c>
      <c r="AK314" s="212">
        <v>0</v>
      </c>
      <c r="AL314" s="212">
        <v>589149510.41999996</v>
      </c>
      <c r="AM314" s="212">
        <v>434773073.69</v>
      </c>
      <c r="AN314" s="212">
        <v>427545839.05000001</v>
      </c>
      <c r="AO314" s="212">
        <v>0</v>
      </c>
      <c r="AP314" s="212">
        <v>480547903.67000002</v>
      </c>
      <c r="AQ314" s="212">
        <v>0</v>
      </c>
      <c r="AR314" s="212">
        <v>589149510.41999996</v>
      </c>
      <c r="AS314" s="212">
        <v>434773073.69</v>
      </c>
      <c r="AT314" s="212">
        <v>427545839.05000001</v>
      </c>
    </row>
    <row r="315" spans="1:46" ht="206.25" hidden="1" customHeight="1" x14ac:dyDescent="0.25">
      <c r="A315" s="215" t="s">
        <v>441</v>
      </c>
      <c r="B315" s="214" t="s">
        <v>442</v>
      </c>
      <c r="C315" s="71" t="s">
        <v>447</v>
      </c>
      <c r="D315" s="71" t="s">
        <v>448</v>
      </c>
      <c r="E315" s="71" t="s">
        <v>449</v>
      </c>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4" t="s">
        <v>118</v>
      </c>
      <c r="AD315" s="71" t="s">
        <v>119</v>
      </c>
      <c r="AE315" s="71" t="s">
        <v>120</v>
      </c>
      <c r="AF315" s="214" t="s">
        <v>258</v>
      </c>
      <c r="AG315" s="214" t="s">
        <v>74</v>
      </c>
      <c r="AH315" s="214" t="s">
        <v>74</v>
      </c>
      <c r="AI315" s="212">
        <v>0</v>
      </c>
      <c r="AJ315" s="212">
        <v>522112156.76999998</v>
      </c>
      <c r="AK315" s="212">
        <v>0</v>
      </c>
      <c r="AL315" s="212">
        <v>589149510.41999996</v>
      </c>
      <c r="AM315" s="212">
        <v>434773073.69</v>
      </c>
      <c r="AN315" s="212">
        <v>427545839.05000001</v>
      </c>
      <c r="AO315" s="212">
        <v>0</v>
      </c>
      <c r="AP315" s="212">
        <v>480547903.67000002</v>
      </c>
      <c r="AQ315" s="212">
        <v>0</v>
      </c>
      <c r="AR315" s="212">
        <v>589149510.41999996</v>
      </c>
      <c r="AS315" s="212">
        <v>434773073.69</v>
      </c>
      <c r="AT315" s="212">
        <v>427545839.05000001</v>
      </c>
    </row>
    <row r="316" spans="1:46" ht="123.75" hidden="1" customHeight="1" x14ac:dyDescent="0.25">
      <c r="A316" s="215" t="s">
        <v>441</v>
      </c>
      <c r="B316" s="214" t="s">
        <v>442</v>
      </c>
      <c r="C316" s="71" t="s">
        <v>181</v>
      </c>
      <c r="D316" s="71" t="s">
        <v>103</v>
      </c>
      <c r="E316" s="71" t="s">
        <v>183</v>
      </c>
      <c r="F316" s="71"/>
      <c r="G316" s="71"/>
      <c r="H316" s="71"/>
      <c r="I316" s="71"/>
      <c r="J316" s="71"/>
      <c r="K316" s="71"/>
      <c r="L316" s="71"/>
      <c r="M316" s="71"/>
      <c r="N316" s="71"/>
      <c r="O316" s="71"/>
      <c r="P316" s="71"/>
      <c r="Q316" s="71"/>
      <c r="R316" s="71"/>
      <c r="S316" s="71"/>
      <c r="T316" s="71"/>
      <c r="U316" s="71"/>
      <c r="V316" s="71"/>
      <c r="W316" s="71"/>
      <c r="X316" s="71"/>
      <c r="Y316" s="71"/>
      <c r="Z316" s="71"/>
      <c r="AA316" s="71"/>
      <c r="AB316" s="71"/>
      <c r="AC316" s="71" t="s">
        <v>186</v>
      </c>
      <c r="AD316" s="71" t="s">
        <v>68</v>
      </c>
      <c r="AE316" s="71" t="s">
        <v>188</v>
      </c>
      <c r="AF316" s="214" t="s">
        <v>258</v>
      </c>
      <c r="AG316" s="214" t="s">
        <v>74</v>
      </c>
      <c r="AH316" s="214" t="s">
        <v>74</v>
      </c>
      <c r="AI316" s="212">
        <v>0</v>
      </c>
      <c r="AJ316" s="212">
        <v>522112156.76999998</v>
      </c>
      <c r="AK316" s="212">
        <v>0</v>
      </c>
      <c r="AL316" s="212">
        <v>589149510.41999996</v>
      </c>
      <c r="AM316" s="212">
        <v>434773073.69</v>
      </c>
      <c r="AN316" s="212">
        <v>427545839.05000001</v>
      </c>
      <c r="AO316" s="212">
        <v>0</v>
      </c>
      <c r="AP316" s="212">
        <v>480547903.67000002</v>
      </c>
      <c r="AQ316" s="212">
        <v>0</v>
      </c>
      <c r="AR316" s="212">
        <v>589149510.41999996</v>
      </c>
      <c r="AS316" s="212">
        <v>434773073.69</v>
      </c>
      <c r="AT316" s="212">
        <v>427545839.05000001</v>
      </c>
    </row>
    <row r="317" spans="1:46" ht="123.75" hidden="1" customHeight="1" x14ac:dyDescent="0.25">
      <c r="A317" s="215" t="s">
        <v>441</v>
      </c>
      <c r="B317" s="214" t="s">
        <v>442</v>
      </c>
      <c r="C317" s="71" t="s">
        <v>181</v>
      </c>
      <c r="D317" s="71" t="s">
        <v>1115</v>
      </c>
      <c r="E317" s="71" t="s">
        <v>183</v>
      </c>
      <c r="F317" s="71"/>
      <c r="G317" s="71"/>
      <c r="H317" s="71"/>
      <c r="I317" s="71"/>
      <c r="J317" s="71"/>
      <c r="K317" s="71"/>
      <c r="L317" s="71"/>
      <c r="M317" s="71"/>
      <c r="N317" s="71"/>
      <c r="O317" s="71"/>
      <c r="P317" s="71"/>
      <c r="Q317" s="71"/>
      <c r="R317" s="71"/>
      <c r="S317" s="71"/>
      <c r="T317" s="71"/>
      <c r="U317" s="71"/>
      <c r="V317" s="71"/>
      <c r="W317" s="71"/>
      <c r="X317" s="71"/>
      <c r="Y317" s="71"/>
      <c r="Z317" s="71"/>
      <c r="AA317" s="71"/>
      <c r="AB317" s="71"/>
      <c r="AC317" s="71" t="s">
        <v>189</v>
      </c>
      <c r="AD317" s="71" t="s">
        <v>1116</v>
      </c>
      <c r="AE317" s="71" t="s">
        <v>191</v>
      </c>
      <c r="AF317" s="214" t="s">
        <v>258</v>
      </c>
      <c r="AG317" s="214" t="s">
        <v>74</v>
      </c>
      <c r="AH317" s="214" t="s">
        <v>74</v>
      </c>
      <c r="AI317" s="212">
        <v>0</v>
      </c>
      <c r="AJ317" s="212">
        <v>522112156.76999998</v>
      </c>
      <c r="AK317" s="212">
        <v>0</v>
      </c>
      <c r="AL317" s="212">
        <v>589149510.41999996</v>
      </c>
      <c r="AM317" s="212">
        <v>434773073.69</v>
      </c>
      <c r="AN317" s="212">
        <v>427545839.05000001</v>
      </c>
      <c r="AO317" s="212">
        <v>0</v>
      </c>
      <c r="AP317" s="212">
        <v>480547903.67000002</v>
      </c>
      <c r="AQ317" s="212">
        <v>0</v>
      </c>
      <c r="AR317" s="212">
        <v>589149510.41999996</v>
      </c>
      <c r="AS317" s="212">
        <v>434773073.69</v>
      </c>
      <c r="AT317" s="212">
        <v>427545839.05000001</v>
      </c>
    </row>
    <row r="318" spans="1:46" ht="82.5" hidden="1" customHeight="1" x14ac:dyDescent="0.25">
      <c r="A318" s="215" t="s">
        <v>441</v>
      </c>
      <c r="B318" s="214" t="s">
        <v>442</v>
      </c>
      <c r="C318" s="71" t="s">
        <v>64</v>
      </c>
      <c r="D318" s="71" t="s">
        <v>452</v>
      </c>
      <c r="E318" s="71" t="s">
        <v>66</v>
      </c>
      <c r="F318" s="71"/>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t="s">
        <v>189</v>
      </c>
      <c r="AD318" s="71" t="s">
        <v>1117</v>
      </c>
      <c r="AE318" s="71" t="s">
        <v>191</v>
      </c>
      <c r="AF318" s="214" t="s">
        <v>258</v>
      </c>
      <c r="AG318" s="214" t="s">
        <v>74</v>
      </c>
      <c r="AH318" s="214" t="s">
        <v>74</v>
      </c>
      <c r="AI318" s="212">
        <v>0</v>
      </c>
      <c r="AJ318" s="212">
        <v>522112156.76999998</v>
      </c>
      <c r="AK318" s="212">
        <v>0</v>
      </c>
      <c r="AL318" s="212">
        <v>589149510.41999996</v>
      </c>
      <c r="AM318" s="212">
        <v>434773073.69</v>
      </c>
      <c r="AN318" s="212">
        <v>427545839.05000001</v>
      </c>
      <c r="AO318" s="212">
        <v>0</v>
      </c>
      <c r="AP318" s="212">
        <v>480547903.67000002</v>
      </c>
      <c r="AQ318" s="212">
        <v>0</v>
      </c>
      <c r="AR318" s="212">
        <v>589149510.41999996</v>
      </c>
      <c r="AS318" s="212">
        <v>434773073.69</v>
      </c>
      <c r="AT318" s="212">
        <v>427545839.05000001</v>
      </c>
    </row>
    <row r="319" spans="1:46" ht="82.5" hidden="1" customHeight="1" x14ac:dyDescent="0.25">
      <c r="A319" s="215" t="s">
        <v>441</v>
      </c>
      <c r="B319" s="214" t="s">
        <v>442</v>
      </c>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c r="AB319" s="71"/>
      <c r="AC319" s="71" t="s">
        <v>189</v>
      </c>
      <c r="AD319" s="71" t="s">
        <v>1118</v>
      </c>
      <c r="AE319" s="71" t="s">
        <v>191</v>
      </c>
      <c r="AF319" s="214" t="s">
        <v>258</v>
      </c>
      <c r="AG319" s="214" t="s">
        <v>74</v>
      </c>
      <c r="AH319" s="214" t="s">
        <v>74</v>
      </c>
      <c r="AI319" s="212">
        <v>0</v>
      </c>
      <c r="AJ319" s="212">
        <v>522112156.76999998</v>
      </c>
      <c r="AK319" s="212">
        <v>0</v>
      </c>
      <c r="AL319" s="212">
        <v>589149510.41999996</v>
      </c>
      <c r="AM319" s="212">
        <v>434773073.69</v>
      </c>
      <c r="AN319" s="212">
        <v>427545839.05000001</v>
      </c>
      <c r="AO319" s="212">
        <v>0</v>
      </c>
      <c r="AP319" s="212">
        <v>480547903.67000002</v>
      </c>
      <c r="AQ319" s="212">
        <v>0</v>
      </c>
      <c r="AR319" s="212">
        <v>589149510.41999996</v>
      </c>
      <c r="AS319" s="212">
        <v>434773073.69</v>
      </c>
      <c r="AT319" s="212">
        <v>427545839.05000001</v>
      </c>
    </row>
    <row r="320" spans="1:46" ht="82.5" hidden="1" customHeight="1" x14ac:dyDescent="0.25">
      <c r="A320" s="215" t="s">
        <v>441</v>
      </c>
      <c r="B320" s="214" t="s">
        <v>442</v>
      </c>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c r="AC320" s="71" t="s">
        <v>189</v>
      </c>
      <c r="AD320" s="71" t="s">
        <v>1119</v>
      </c>
      <c r="AE320" s="71" t="s">
        <v>191</v>
      </c>
      <c r="AF320" s="214" t="s">
        <v>258</v>
      </c>
      <c r="AG320" s="214" t="s">
        <v>74</v>
      </c>
      <c r="AH320" s="214" t="s">
        <v>74</v>
      </c>
      <c r="AI320" s="212">
        <v>0</v>
      </c>
      <c r="AJ320" s="212">
        <v>522112156.76999998</v>
      </c>
      <c r="AK320" s="212">
        <v>0</v>
      </c>
      <c r="AL320" s="212">
        <v>589149510.41999996</v>
      </c>
      <c r="AM320" s="212">
        <v>434773073.69</v>
      </c>
      <c r="AN320" s="212">
        <v>427545839.05000001</v>
      </c>
      <c r="AO320" s="212">
        <v>0</v>
      </c>
      <c r="AP320" s="212">
        <v>480547903.67000002</v>
      </c>
      <c r="AQ320" s="212">
        <v>0</v>
      </c>
      <c r="AR320" s="212">
        <v>589149510.41999996</v>
      </c>
      <c r="AS320" s="212">
        <v>434773073.69</v>
      </c>
      <c r="AT320" s="212">
        <v>427545839.05000001</v>
      </c>
    </row>
    <row r="321" spans="1:46" ht="110.1" hidden="1" customHeight="1" x14ac:dyDescent="0.25">
      <c r="A321" s="215" t="s">
        <v>441</v>
      </c>
      <c r="B321" s="214" t="s">
        <v>442</v>
      </c>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c r="AB321" s="71"/>
      <c r="AC321" s="71" t="s">
        <v>296</v>
      </c>
      <c r="AD321" s="71" t="s">
        <v>68</v>
      </c>
      <c r="AE321" s="71" t="s">
        <v>297</v>
      </c>
      <c r="AF321" s="214" t="s">
        <v>258</v>
      </c>
      <c r="AG321" s="214" t="s">
        <v>74</v>
      </c>
      <c r="AH321" s="214" t="s">
        <v>74</v>
      </c>
      <c r="AI321" s="212">
        <v>0</v>
      </c>
      <c r="AJ321" s="212">
        <v>522112156.76999998</v>
      </c>
      <c r="AK321" s="212">
        <v>0</v>
      </c>
      <c r="AL321" s="212">
        <v>589149510.41999996</v>
      </c>
      <c r="AM321" s="212">
        <v>434773073.69</v>
      </c>
      <c r="AN321" s="212">
        <v>427545839.05000001</v>
      </c>
      <c r="AO321" s="212">
        <v>0</v>
      </c>
      <c r="AP321" s="212">
        <v>480547903.67000002</v>
      </c>
      <c r="AQ321" s="212">
        <v>0</v>
      </c>
      <c r="AR321" s="212">
        <v>589149510.41999996</v>
      </c>
      <c r="AS321" s="212">
        <v>434773073.69</v>
      </c>
      <c r="AT321" s="212">
        <v>427545839.05000001</v>
      </c>
    </row>
    <row r="322" spans="1:46" ht="137.44999999999999" hidden="1" customHeight="1" x14ac:dyDescent="0.25">
      <c r="A322" s="215" t="s">
        <v>441</v>
      </c>
      <c r="B322" s="214" t="s">
        <v>442</v>
      </c>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c r="AC322" s="71" t="s">
        <v>454</v>
      </c>
      <c r="AD322" s="71" t="s">
        <v>68</v>
      </c>
      <c r="AE322" s="71" t="s">
        <v>455</v>
      </c>
      <c r="AF322" s="214" t="s">
        <v>258</v>
      </c>
      <c r="AG322" s="214" t="s">
        <v>74</v>
      </c>
      <c r="AH322" s="214" t="s">
        <v>74</v>
      </c>
      <c r="AI322" s="212">
        <v>0</v>
      </c>
      <c r="AJ322" s="212">
        <v>522112156.76999998</v>
      </c>
      <c r="AK322" s="212">
        <v>0</v>
      </c>
      <c r="AL322" s="212">
        <v>589149510.41999996</v>
      </c>
      <c r="AM322" s="212">
        <v>434773073.69</v>
      </c>
      <c r="AN322" s="212">
        <v>427545839.05000001</v>
      </c>
      <c r="AO322" s="212">
        <v>0</v>
      </c>
      <c r="AP322" s="212">
        <v>480547903.67000002</v>
      </c>
      <c r="AQ322" s="212">
        <v>0</v>
      </c>
      <c r="AR322" s="212">
        <v>589149510.41999996</v>
      </c>
      <c r="AS322" s="212">
        <v>434773073.69</v>
      </c>
      <c r="AT322" s="212">
        <v>427545839.05000001</v>
      </c>
    </row>
    <row r="323" spans="1:46" ht="178.7" hidden="1" customHeight="1" x14ac:dyDescent="0.25">
      <c r="A323" s="215" t="s">
        <v>441</v>
      </c>
      <c r="B323" s="214" t="s">
        <v>442</v>
      </c>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c r="AB323" s="71"/>
      <c r="AC323" s="74" t="s">
        <v>456</v>
      </c>
      <c r="AD323" s="71" t="s">
        <v>68</v>
      </c>
      <c r="AE323" s="71" t="s">
        <v>457</v>
      </c>
      <c r="AF323" s="214" t="s">
        <v>258</v>
      </c>
      <c r="AG323" s="214" t="s">
        <v>74</v>
      </c>
      <c r="AH323" s="214" t="s">
        <v>74</v>
      </c>
      <c r="AI323" s="212">
        <v>0</v>
      </c>
      <c r="AJ323" s="212">
        <v>522112156.76999998</v>
      </c>
      <c r="AK323" s="212">
        <v>0</v>
      </c>
      <c r="AL323" s="212">
        <v>589149510.41999996</v>
      </c>
      <c r="AM323" s="212">
        <v>434773073.69</v>
      </c>
      <c r="AN323" s="212">
        <v>427545839.05000001</v>
      </c>
      <c r="AO323" s="212">
        <v>0</v>
      </c>
      <c r="AP323" s="212">
        <v>480547903.67000002</v>
      </c>
      <c r="AQ323" s="212">
        <v>0</v>
      </c>
      <c r="AR323" s="212">
        <v>589149510.41999996</v>
      </c>
      <c r="AS323" s="212">
        <v>434773073.69</v>
      </c>
      <c r="AT323" s="212">
        <v>427545839.05000001</v>
      </c>
    </row>
    <row r="324" spans="1:46" ht="137.44999999999999" hidden="1" customHeight="1" x14ac:dyDescent="0.25">
      <c r="A324" s="215" t="s">
        <v>441</v>
      </c>
      <c r="B324" s="214" t="s">
        <v>442</v>
      </c>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c r="AB324" s="71"/>
      <c r="AC324" s="71" t="s">
        <v>458</v>
      </c>
      <c r="AD324" s="71" t="s">
        <v>68</v>
      </c>
      <c r="AE324" s="71" t="s">
        <v>459</v>
      </c>
      <c r="AF324" s="214" t="s">
        <v>258</v>
      </c>
      <c r="AG324" s="214" t="s">
        <v>74</v>
      </c>
      <c r="AH324" s="214" t="s">
        <v>74</v>
      </c>
      <c r="AI324" s="212">
        <v>0</v>
      </c>
      <c r="AJ324" s="212">
        <v>522112156.76999998</v>
      </c>
      <c r="AK324" s="212">
        <v>0</v>
      </c>
      <c r="AL324" s="212">
        <v>589149510.41999996</v>
      </c>
      <c r="AM324" s="212">
        <v>434773073.69</v>
      </c>
      <c r="AN324" s="212">
        <v>427545839.05000001</v>
      </c>
      <c r="AO324" s="212">
        <v>0</v>
      </c>
      <c r="AP324" s="212">
        <v>480547903.67000002</v>
      </c>
      <c r="AQ324" s="212">
        <v>0</v>
      </c>
      <c r="AR324" s="212">
        <v>589149510.41999996</v>
      </c>
      <c r="AS324" s="212">
        <v>434773073.69</v>
      </c>
      <c r="AT324" s="212">
        <v>427545839.05000001</v>
      </c>
    </row>
    <row r="325" spans="1:46" ht="151.35" hidden="1" customHeight="1" x14ac:dyDescent="0.25">
      <c r="A325" s="215" t="s">
        <v>441</v>
      </c>
      <c r="B325" s="214" t="s">
        <v>442</v>
      </c>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c r="AB325" s="71"/>
      <c r="AC325" s="71" t="s">
        <v>460</v>
      </c>
      <c r="AD325" s="71" t="s">
        <v>165</v>
      </c>
      <c r="AE325" s="71" t="s">
        <v>461</v>
      </c>
      <c r="AF325" s="214" t="s">
        <v>258</v>
      </c>
      <c r="AG325" s="214" t="s">
        <v>74</v>
      </c>
      <c r="AH325" s="214" t="s">
        <v>74</v>
      </c>
      <c r="AI325" s="212">
        <v>0</v>
      </c>
      <c r="AJ325" s="212">
        <v>522112156.76999998</v>
      </c>
      <c r="AK325" s="212">
        <v>0</v>
      </c>
      <c r="AL325" s="212">
        <v>589149510.41999996</v>
      </c>
      <c r="AM325" s="212">
        <v>434773073.69</v>
      </c>
      <c r="AN325" s="212">
        <v>427545839.05000001</v>
      </c>
      <c r="AO325" s="212">
        <v>0</v>
      </c>
      <c r="AP325" s="212">
        <v>480547903.67000002</v>
      </c>
      <c r="AQ325" s="212">
        <v>0</v>
      </c>
      <c r="AR325" s="212">
        <v>589149510.41999996</v>
      </c>
      <c r="AS325" s="212">
        <v>434773073.69</v>
      </c>
      <c r="AT325" s="212">
        <v>427545839.05000001</v>
      </c>
    </row>
    <row r="326" spans="1:46" ht="123.75" hidden="1" customHeight="1" x14ac:dyDescent="0.25">
      <c r="A326" s="215" t="s">
        <v>441</v>
      </c>
      <c r="B326" s="214" t="s">
        <v>442</v>
      </c>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c r="AC326" s="71" t="s">
        <v>70</v>
      </c>
      <c r="AD326" s="71" t="s">
        <v>1120</v>
      </c>
      <c r="AE326" s="71" t="s">
        <v>72</v>
      </c>
      <c r="AF326" s="214" t="s">
        <v>258</v>
      </c>
      <c r="AG326" s="214" t="s">
        <v>74</v>
      </c>
      <c r="AH326" s="214" t="s">
        <v>74</v>
      </c>
      <c r="AI326" s="212">
        <v>0</v>
      </c>
      <c r="AJ326" s="212">
        <v>522112156.76999998</v>
      </c>
      <c r="AK326" s="212">
        <v>0</v>
      </c>
      <c r="AL326" s="212">
        <v>589149510.41999996</v>
      </c>
      <c r="AM326" s="212">
        <v>434773073.69</v>
      </c>
      <c r="AN326" s="212">
        <v>427545839.05000001</v>
      </c>
      <c r="AO326" s="212">
        <v>0</v>
      </c>
      <c r="AP326" s="212">
        <v>480547903.67000002</v>
      </c>
      <c r="AQ326" s="212">
        <v>0</v>
      </c>
      <c r="AR326" s="212">
        <v>589149510.41999996</v>
      </c>
      <c r="AS326" s="212">
        <v>434773073.69</v>
      </c>
      <c r="AT326" s="212">
        <v>427545839.05000001</v>
      </c>
    </row>
    <row r="327" spans="1:46" ht="123.75" hidden="1" customHeight="1" x14ac:dyDescent="0.25">
      <c r="A327" s="215" t="s">
        <v>441</v>
      </c>
      <c r="B327" s="214" t="s">
        <v>442</v>
      </c>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c r="AB327" s="71"/>
      <c r="AC327" s="71" t="s">
        <v>70</v>
      </c>
      <c r="AD327" s="71" t="s">
        <v>1121</v>
      </c>
      <c r="AE327" s="71" t="s">
        <v>72</v>
      </c>
      <c r="AF327" s="214" t="s">
        <v>258</v>
      </c>
      <c r="AG327" s="214" t="s">
        <v>74</v>
      </c>
      <c r="AH327" s="214" t="s">
        <v>74</v>
      </c>
      <c r="AI327" s="212">
        <v>0</v>
      </c>
      <c r="AJ327" s="212">
        <v>522112156.76999998</v>
      </c>
      <c r="AK327" s="212">
        <v>0</v>
      </c>
      <c r="AL327" s="212">
        <v>589149510.41999996</v>
      </c>
      <c r="AM327" s="212">
        <v>434773073.69</v>
      </c>
      <c r="AN327" s="212">
        <v>427545839.05000001</v>
      </c>
      <c r="AO327" s="212">
        <v>0</v>
      </c>
      <c r="AP327" s="212">
        <v>480547903.67000002</v>
      </c>
      <c r="AQ327" s="212">
        <v>0</v>
      </c>
      <c r="AR327" s="212">
        <v>589149510.41999996</v>
      </c>
      <c r="AS327" s="212">
        <v>434773073.69</v>
      </c>
      <c r="AT327" s="212">
        <v>427545839.05000001</v>
      </c>
    </row>
    <row r="328" spans="1:46" ht="123.75" hidden="1" customHeight="1" x14ac:dyDescent="0.25">
      <c r="A328" s="215" t="s">
        <v>441</v>
      </c>
      <c r="B328" s="214" t="s">
        <v>442</v>
      </c>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c r="AB328" s="71"/>
      <c r="AC328" s="71" t="s">
        <v>70</v>
      </c>
      <c r="AD328" s="71" t="s">
        <v>1122</v>
      </c>
      <c r="AE328" s="71" t="s">
        <v>72</v>
      </c>
      <c r="AF328" s="214" t="s">
        <v>258</v>
      </c>
      <c r="AG328" s="214" t="s">
        <v>74</v>
      </c>
      <c r="AH328" s="214" t="s">
        <v>74</v>
      </c>
      <c r="AI328" s="212">
        <v>0</v>
      </c>
      <c r="AJ328" s="212">
        <v>522112156.76999998</v>
      </c>
      <c r="AK328" s="212">
        <v>0</v>
      </c>
      <c r="AL328" s="212">
        <v>589149510.41999996</v>
      </c>
      <c r="AM328" s="212">
        <v>434773073.69</v>
      </c>
      <c r="AN328" s="212">
        <v>427545839.05000001</v>
      </c>
      <c r="AO328" s="212">
        <v>0</v>
      </c>
      <c r="AP328" s="212">
        <v>480547903.67000002</v>
      </c>
      <c r="AQ328" s="212">
        <v>0</v>
      </c>
      <c r="AR328" s="212">
        <v>589149510.41999996</v>
      </c>
      <c r="AS328" s="212">
        <v>434773073.69</v>
      </c>
      <c r="AT328" s="212">
        <v>427545839.05000001</v>
      </c>
    </row>
    <row r="329" spans="1:46" ht="165" hidden="1" customHeight="1" x14ac:dyDescent="0.25">
      <c r="A329" s="215" t="s">
        <v>441</v>
      </c>
      <c r="B329" s="214" t="s">
        <v>442</v>
      </c>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c r="AB329" s="71"/>
      <c r="AC329" s="71" t="s">
        <v>123</v>
      </c>
      <c r="AD329" s="71" t="s">
        <v>192</v>
      </c>
      <c r="AE329" s="71" t="s">
        <v>124</v>
      </c>
      <c r="AF329" s="214" t="s">
        <v>258</v>
      </c>
      <c r="AG329" s="214" t="s">
        <v>74</v>
      </c>
      <c r="AH329" s="214" t="s">
        <v>74</v>
      </c>
      <c r="AI329" s="212">
        <v>0</v>
      </c>
      <c r="AJ329" s="212">
        <v>522112156.76999998</v>
      </c>
      <c r="AK329" s="212">
        <v>0</v>
      </c>
      <c r="AL329" s="212">
        <v>589149510.41999996</v>
      </c>
      <c r="AM329" s="212">
        <v>434773073.69</v>
      </c>
      <c r="AN329" s="212">
        <v>427545839.05000001</v>
      </c>
      <c r="AO329" s="212">
        <v>0</v>
      </c>
      <c r="AP329" s="212">
        <v>480547903.67000002</v>
      </c>
      <c r="AQ329" s="212">
        <v>0</v>
      </c>
      <c r="AR329" s="212">
        <v>589149510.41999996</v>
      </c>
      <c r="AS329" s="212">
        <v>434773073.69</v>
      </c>
      <c r="AT329" s="212">
        <v>427545839.05000001</v>
      </c>
    </row>
    <row r="330" spans="1:46" ht="192.6" hidden="1" customHeight="1" x14ac:dyDescent="0.25">
      <c r="A330" s="215" t="s">
        <v>441</v>
      </c>
      <c r="B330" s="214" t="s">
        <v>442</v>
      </c>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c r="AC330" s="74" t="s">
        <v>127</v>
      </c>
      <c r="AD330" s="71" t="s">
        <v>68</v>
      </c>
      <c r="AE330" s="71" t="s">
        <v>128</v>
      </c>
      <c r="AF330" s="214" t="s">
        <v>258</v>
      </c>
      <c r="AG330" s="214" t="s">
        <v>74</v>
      </c>
      <c r="AH330" s="214" t="s">
        <v>74</v>
      </c>
      <c r="AI330" s="212">
        <v>0</v>
      </c>
      <c r="AJ330" s="212">
        <v>522112156.76999998</v>
      </c>
      <c r="AK330" s="212">
        <v>0</v>
      </c>
      <c r="AL330" s="212">
        <v>589149510.41999996</v>
      </c>
      <c r="AM330" s="212">
        <v>434773073.69</v>
      </c>
      <c r="AN330" s="212">
        <v>427545839.05000001</v>
      </c>
      <c r="AO330" s="212">
        <v>0</v>
      </c>
      <c r="AP330" s="212">
        <v>480547903.67000002</v>
      </c>
      <c r="AQ330" s="212">
        <v>0</v>
      </c>
      <c r="AR330" s="212">
        <v>589149510.41999996</v>
      </c>
      <c r="AS330" s="212">
        <v>434773073.69</v>
      </c>
      <c r="AT330" s="212">
        <v>427545839.05000001</v>
      </c>
    </row>
    <row r="331" spans="1:46" ht="261.39999999999998" hidden="1" customHeight="1" x14ac:dyDescent="0.25">
      <c r="A331" s="215" t="s">
        <v>441</v>
      </c>
      <c r="B331" s="214" t="s">
        <v>442</v>
      </c>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c r="AC331" s="74" t="s">
        <v>129</v>
      </c>
      <c r="AD331" s="71" t="s">
        <v>68</v>
      </c>
      <c r="AE331" s="71" t="s">
        <v>130</v>
      </c>
      <c r="AF331" s="214" t="s">
        <v>258</v>
      </c>
      <c r="AG331" s="214" t="s">
        <v>74</v>
      </c>
      <c r="AH331" s="214" t="s">
        <v>74</v>
      </c>
      <c r="AI331" s="212">
        <v>0</v>
      </c>
      <c r="AJ331" s="212">
        <v>522112156.76999998</v>
      </c>
      <c r="AK331" s="212">
        <v>0</v>
      </c>
      <c r="AL331" s="212">
        <v>589149510.41999996</v>
      </c>
      <c r="AM331" s="212">
        <v>434773073.69</v>
      </c>
      <c r="AN331" s="212">
        <v>427545839.05000001</v>
      </c>
      <c r="AO331" s="212">
        <v>0</v>
      </c>
      <c r="AP331" s="212">
        <v>480547903.67000002</v>
      </c>
      <c r="AQ331" s="212">
        <v>0</v>
      </c>
      <c r="AR331" s="212">
        <v>589149510.41999996</v>
      </c>
      <c r="AS331" s="212">
        <v>434773073.69</v>
      </c>
      <c r="AT331" s="212">
        <v>427545839.05000001</v>
      </c>
    </row>
    <row r="332" spans="1:46" ht="123.75" hidden="1" customHeight="1" x14ac:dyDescent="0.25">
      <c r="A332" s="215" t="s">
        <v>441</v>
      </c>
      <c r="B332" s="214" t="s">
        <v>442</v>
      </c>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c r="AB332" s="71"/>
      <c r="AC332" s="71" t="s">
        <v>322</v>
      </c>
      <c r="AD332" s="71" t="s">
        <v>1081</v>
      </c>
      <c r="AE332" s="71" t="s">
        <v>324</v>
      </c>
      <c r="AF332" s="214" t="s">
        <v>258</v>
      </c>
      <c r="AG332" s="214" t="s">
        <v>74</v>
      </c>
      <c r="AH332" s="214" t="s">
        <v>74</v>
      </c>
      <c r="AI332" s="212">
        <v>0</v>
      </c>
      <c r="AJ332" s="212">
        <v>522112156.76999998</v>
      </c>
      <c r="AK332" s="212">
        <v>0</v>
      </c>
      <c r="AL332" s="212">
        <v>589149510.41999996</v>
      </c>
      <c r="AM332" s="212">
        <v>434773073.69</v>
      </c>
      <c r="AN332" s="212">
        <v>427545839.05000001</v>
      </c>
      <c r="AO332" s="212">
        <v>0</v>
      </c>
      <c r="AP332" s="212">
        <v>480547903.67000002</v>
      </c>
      <c r="AQ332" s="212">
        <v>0</v>
      </c>
      <c r="AR332" s="212">
        <v>589149510.41999996</v>
      </c>
      <c r="AS332" s="212">
        <v>434773073.69</v>
      </c>
      <c r="AT332" s="212">
        <v>427545839.05000001</v>
      </c>
    </row>
    <row r="333" spans="1:46" ht="123.75" hidden="1" customHeight="1" x14ac:dyDescent="0.25">
      <c r="A333" s="215" t="s">
        <v>441</v>
      </c>
      <c r="B333" s="214" t="s">
        <v>442</v>
      </c>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c r="AC333" s="71" t="s">
        <v>322</v>
      </c>
      <c r="AD333" s="71" t="s">
        <v>1123</v>
      </c>
      <c r="AE333" s="71" t="s">
        <v>324</v>
      </c>
      <c r="AF333" s="214" t="s">
        <v>258</v>
      </c>
      <c r="AG333" s="214" t="s">
        <v>74</v>
      </c>
      <c r="AH333" s="214" t="s">
        <v>74</v>
      </c>
      <c r="AI333" s="212">
        <v>0</v>
      </c>
      <c r="AJ333" s="212">
        <v>522112156.76999998</v>
      </c>
      <c r="AK333" s="212">
        <v>0</v>
      </c>
      <c r="AL333" s="212">
        <v>589149510.41999996</v>
      </c>
      <c r="AM333" s="212">
        <v>434773073.69</v>
      </c>
      <c r="AN333" s="212">
        <v>427545839.05000001</v>
      </c>
      <c r="AO333" s="212">
        <v>0</v>
      </c>
      <c r="AP333" s="212">
        <v>480547903.67000002</v>
      </c>
      <c r="AQ333" s="212">
        <v>0</v>
      </c>
      <c r="AR333" s="212">
        <v>589149510.41999996</v>
      </c>
      <c r="AS333" s="212">
        <v>434773073.69</v>
      </c>
      <c r="AT333" s="212">
        <v>427545839.05000001</v>
      </c>
    </row>
    <row r="334" spans="1:46" ht="123.75" hidden="1" customHeight="1" x14ac:dyDescent="0.25">
      <c r="A334" s="215" t="s">
        <v>441</v>
      </c>
      <c r="B334" s="214" t="s">
        <v>442</v>
      </c>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t="s">
        <v>463</v>
      </c>
      <c r="AD334" s="71" t="s">
        <v>68</v>
      </c>
      <c r="AE334" s="71" t="s">
        <v>464</v>
      </c>
      <c r="AF334" s="214" t="s">
        <v>258</v>
      </c>
      <c r="AG334" s="214" t="s">
        <v>74</v>
      </c>
      <c r="AH334" s="214" t="s">
        <v>74</v>
      </c>
      <c r="AI334" s="212">
        <v>0</v>
      </c>
      <c r="AJ334" s="212">
        <v>522112156.76999998</v>
      </c>
      <c r="AK334" s="212">
        <v>0</v>
      </c>
      <c r="AL334" s="212">
        <v>589149510.41999996</v>
      </c>
      <c r="AM334" s="212">
        <v>434773073.69</v>
      </c>
      <c r="AN334" s="212">
        <v>427545839.05000001</v>
      </c>
      <c r="AO334" s="212">
        <v>0</v>
      </c>
      <c r="AP334" s="212">
        <v>480547903.67000002</v>
      </c>
      <c r="AQ334" s="212">
        <v>0</v>
      </c>
      <c r="AR334" s="212">
        <v>589149510.41999996</v>
      </c>
      <c r="AS334" s="212">
        <v>434773073.69</v>
      </c>
      <c r="AT334" s="212">
        <v>427545839.05000001</v>
      </c>
    </row>
    <row r="335" spans="1:46" ht="110.1" hidden="1" customHeight="1" x14ac:dyDescent="0.25">
      <c r="A335" s="215" t="s">
        <v>441</v>
      </c>
      <c r="B335" s="214" t="s">
        <v>442</v>
      </c>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c r="AB335" s="71"/>
      <c r="AC335" s="71" t="s">
        <v>325</v>
      </c>
      <c r="AD335" s="71" t="s">
        <v>68</v>
      </c>
      <c r="AE335" s="71" t="s">
        <v>326</v>
      </c>
      <c r="AF335" s="214" t="s">
        <v>258</v>
      </c>
      <c r="AG335" s="214" t="s">
        <v>74</v>
      </c>
      <c r="AH335" s="214" t="s">
        <v>74</v>
      </c>
      <c r="AI335" s="212">
        <v>0</v>
      </c>
      <c r="AJ335" s="212">
        <v>522112156.76999998</v>
      </c>
      <c r="AK335" s="212">
        <v>0</v>
      </c>
      <c r="AL335" s="212">
        <v>589149510.41999996</v>
      </c>
      <c r="AM335" s="212">
        <v>434773073.69</v>
      </c>
      <c r="AN335" s="212">
        <v>427545839.05000001</v>
      </c>
      <c r="AO335" s="212">
        <v>0</v>
      </c>
      <c r="AP335" s="212">
        <v>480547903.67000002</v>
      </c>
      <c r="AQ335" s="212">
        <v>0</v>
      </c>
      <c r="AR335" s="212">
        <v>589149510.41999996</v>
      </c>
      <c r="AS335" s="212">
        <v>434773073.69</v>
      </c>
      <c r="AT335" s="212">
        <v>427545839.05000001</v>
      </c>
    </row>
    <row r="336" spans="1:46" ht="123.75" hidden="1" customHeight="1" x14ac:dyDescent="0.25">
      <c r="A336" s="215" t="s">
        <v>441</v>
      </c>
      <c r="B336" s="214" t="s">
        <v>442</v>
      </c>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c r="AC336" s="71" t="s">
        <v>167</v>
      </c>
      <c r="AD336" s="71" t="s">
        <v>68</v>
      </c>
      <c r="AE336" s="71" t="s">
        <v>132</v>
      </c>
      <c r="AF336" s="214" t="s">
        <v>258</v>
      </c>
      <c r="AG336" s="214" t="s">
        <v>74</v>
      </c>
      <c r="AH336" s="214" t="s">
        <v>74</v>
      </c>
      <c r="AI336" s="212">
        <v>0</v>
      </c>
      <c r="AJ336" s="212">
        <v>522112156.76999998</v>
      </c>
      <c r="AK336" s="212">
        <v>0</v>
      </c>
      <c r="AL336" s="212">
        <v>589149510.41999996</v>
      </c>
      <c r="AM336" s="212">
        <v>434773073.69</v>
      </c>
      <c r="AN336" s="212">
        <v>427545839.05000001</v>
      </c>
      <c r="AO336" s="212">
        <v>0</v>
      </c>
      <c r="AP336" s="212">
        <v>480547903.67000002</v>
      </c>
      <c r="AQ336" s="212">
        <v>0</v>
      </c>
      <c r="AR336" s="212">
        <v>589149510.41999996</v>
      </c>
      <c r="AS336" s="212">
        <v>434773073.69</v>
      </c>
      <c r="AT336" s="212">
        <v>427545839.05000001</v>
      </c>
    </row>
    <row r="337" spans="1:46" ht="123.75" hidden="1" customHeight="1" x14ac:dyDescent="0.25">
      <c r="A337" s="215" t="s">
        <v>441</v>
      </c>
      <c r="B337" s="214" t="s">
        <v>442</v>
      </c>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71"/>
      <c r="AC337" s="71" t="s">
        <v>131</v>
      </c>
      <c r="AD337" s="71" t="s">
        <v>68</v>
      </c>
      <c r="AE337" s="71" t="s">
        <v>132</v>
      </c>
      <c r="AF337" s="214" t="s">
        <v>258</v>
      </c>
      <c r="AG337" s="214" t="s">
        <v>74</v>
      </c>
      <c r="AH337" s="214" t="s">
        <v>74</v>
      </c>
      <c r="AI337" s="212">
        <v>0</v>
      </c>
      <c r="AJ337" s="212">
        <v>522112156.76999998</v>
      </c>
      <c r="AK337" s="212">
        <v>0</v>
      </c>
      <c r="AL337" s="212">
        <v>589149510.41999996</v>
      </c>
      <c r="AM337" s="212">
        <v>434773073.69</v>
      </c>
      <c r="AN337" s="212">
        <v>427545839.05000001</v>
      </c>
      <c r="AO337" s="212">
        <v>0</v>
      </c>
      <c r="AP337" s="212">
        <v>480547903.67000002</v>
      </c>
      <c r="AQ337" s="212">
        <v>0</v>
      </c>
      <c r="AR337" s="212">
        <v>589149510.41999996</v>
      </c>
      <c r="AS337" s="212">
        <v>434773073.69</v>
      </c>
      <c r="AT337" s="212">
        <v>427545839.05000001</v>
      </c>
    </row>
    <row r="338" spans="1:46" ht="123.75" hidden="1" customHeight="1" x14ac:dyDescent="0.25">
      <c r="A338" s="215" t="s">
        <v>441</v>
      </c>
      <c r="B338" s="214" t="s">
        <v>442</v>
      </c>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t="s">
        <v>262</v>
      </c>
      <c r="AD338" s="71" t="s">
        <v>68</v>
      </c>
      <c r="AE338" s="71" t="s">
        <v>263</v>
      </c>
      <c r="AF338" s="214" t="s">
        <v>258</v>
      </c>
      <c r="AG338" s="214" t="s">
        <v>74</v>
      </c>
      <c r="AH338" s="214" t="s">
        <v>74</v>
      </c>
      <c r="AI338" s="212">
        <v>0</v>
      </c>
      <c r="AJ338" s="212">
        <v>522112156.76999998</v>
      </c>
      <c r="AK338" s="212">
        <v>0</v>
      </c>
      <c r="AL338" s="212">
        <v>589149510.41999996</v>
      </c>
      <c r="AM338" s="212">
        <v>434773073.69</v>
      </c>
      <c r="AN338" s="212">
        <v>427545839.05000001</v>
      </c>
      <c r="AO338" s="212">
        <v>0</v>
      </c>
      <c r="AP338" s="212">
        <v>480547903.67000002</v>
      </c>
      <c r="AQ338" s="212">
        <v>0</v>
      </c>
      <c r="AR338" s="212">
        <v>589149510.41999996</v>
      </c>
      <c r="AS338" s="212">
        <v>434773073.69</v>
      </c>
      <c r="AT338" s="212">
        <v>427545839.05000001</v>
      </c>
    </row>
    <row r="339" spans="1:46" ht="137.44999999999999" hidden="1" customHeight="1" x14ac:dyDescent="0.25">
      <c r="A339" s="215" t="s">
        <v>441</v>
      </c>
      <c r="B339" s="214" t="s">
        <v>442</v>
      </c>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c r="AB339" s="71"/>
      <c r="AC339" s="71" t="s">
        <v>133</v>
      </c>
      <c r="AD339" s="71" t="s">
        <v>68</v>
      </c>
      <c r="AE339" s="71" t="s">
        <v>132</v>
      </c>
      <c r="AF339" s="214" t="s">
        <v>258</v>
      </c>
      <c r="AG339" s="214" t="s">
        <v>74</v>
      </c>
      <c r="AH339" s="214" t="s">
        <v>74</v>
      </c>
      <c r="AI339" s="212">
        <v>0</v>
      </c>
      <c r="AJ339" s="212">
        <v>522112156.76999998</v>
      </c>
      <c r="AK339" s="212">
        <v>0</v>
      </c>
      <c r="AL339" s="212">
        <v>589149510.41999996</v>
      </c>
      <c r="AM339" s="212">
        <v>434773073.69</v>
      </c>
      <c r="AN339" s="212">
        <v>427545839.05000001</v>
      </c>
      <c r="AO339" s="212">
        <v>0</v>
      </c>
      <c r="AP339" s="212">
        <v>480547903.67000002</v>
      </c>
      <c r="AQ339" s="212">
        <v>0</v>
      </c>
      <c r="AR339" s="212">
        <v>589149510.41999996</v>
      </c>
      <c r="AS339" s="212">
        <v>434773073.69</v>
      </c>
      <c r="AT339" s="212">
        <v>427545839.05000001</v>
      </c>
    </row>
    <row r="340" spans="1:46" ht="123.75" hidden="1" customHeight="1" x14ac:dyDescent="0.25">
      <c r="A340" s="215" t="s">
        <v>441</v>
      </c>
      <c r="B340" s="214" t="s">
        <v>442</v>
      </c>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71"/>
      <c r="AC340" s="71" t="s">
        <v>197</v>
      </c>
      <c r="AD340" s="71" t="s">
        <v>68</v>
      </c>
      <c r="AE340" s="71" t="s">
        <v>132</v>
      </c>
      <c r="AF340" s="214" t="s">
        <v>258</v>
      </c>
      <c r="AG340" s="214" t="s">
        <v>74</v>
      </c>
      <c r="AH340" s="214" t="s">
        <v>74</v>
      </c>
      <c r="AI340" s="212">
        <v>0</v>
      </c>
      <c r="AJ340" s="212">
        <v>522112156.76999998</v>
      </c>
      <c r="AK340" s="212">
        <v>0</v>
      </c>
      <c r="AL340" s="212">
        <v>589149510.41999996</v>
      </c>
      <c r="AM340" s="212">
        <v>434773073.69</v>
      </c>
      <c r="AN340" s="212">
        <v>427545839.05000001</v>
      </c>
      <c r="AO340" s="212">
        <v>0</v>
      </c>
      <c r="AP340" s="212">
        <v>480547903.67000002</v>
      </c>
      <c r="AQ340" s="212">
        <v>0</v>
      </c>
      <c r="AR340" s="212">
        <v>589149510.41999996</v>
      </c>
      <c r="AS340" s="212">
        <v>434773073.69</v>
      </c>
      <c r="AT340" s="212">
        <v>427545839.05000001</v>
      </c>
    </row>
    <row r="341" spans="1:46" ht="123.75" hidden="1" customHeight="1" x14ac:dyDescent="0.25">
      <c r="A341" s="215" t="s">
        <v>441</v>
      </c>
      <c r="B341" s="214" t="s">
        <v>442</v>
      </c>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t="s">
        <v>228</v>
      </c>
      <c r="AD341" s="71" t="s">
        <v>68</v>
      </c>
      <c r="AE341" s="71" t="s">
        <v>69</v>
      </c>
      <c r="AF341" s="214" t="s">
        <v>258</v>
      </c>
      <c r="AG341" s="214" t="s">
        <v>74</v>
      </c>
      <c r="AH341" s="214" t="s">
        <v>74</v>
      </c>
      <c r="AI341" s="212">
        <v>0</v>
      </c>
      <c r="AJ341" s="212">
        <v>522112156.76999998</v>
      </c>
      <c r="AK341" s="212">
        <v>0</v>
      </c>
      <c r="AL341" s="212">
        <v>589149510.41999996</v>
      </c>
      <c r="AM341" s="212">
        <v>434773073.69</v>
      </c>
      <c r="AN341" s="212">
        <v>427545839.05000001</v>
      </c>
      <c r="AO341" s="212">
        <v>0</v>
      </c>
      <c r="AP341" s="212">
        <v>480547903.67000002</v>
      </c>
      <c r="AQ341" s="212">
        <v>0</v>
      </c>
      <c r="AR341" s="212">
        <v>589149510.41999996</v>
      </c>
      <c r="AS341" s="212">
        <v>434773073.69</v>
      </c>
      <c r="AT341" s="212">
        <v>427545839.05000001</v>
      </c>
    </row>
    <row r="342" spans="1:46" ht="123.75" hidden="1" customHeight="1" x14ac:dyDescent="0.25">
      <c r="A342" s="215" t="s">
        <v>441</v>
      </c>
      <c r="B342" s="214" t="s">
        <v>442</v>
      </c>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t="s">
        <v>331</v>
      </c>
      <c r="AD342" s="71" t="s">
        <v>68</v>
      </c>
      <c r="AE342" s="71" t="s">
        <v>332</v>
      </c>
      <c r="AF342" s="214" t="s">
        <v>258</v>
      </c>
      <c r="AG342" s="214" t="s">
        <v>74</v>
      </c>
      <c r="AH342" s="214" t="s">
        <v>74</v>
      </c>
      <c r="AI342" s="212">
        <v>0</v>
      </c>
      <c r="AJ342" s="212">
        <v>522112156.76999998</v>
      </c>
      <c r="AK342" s="212">
        <v>0</v>
      </c>
      <c r="AL342" s="212">
        <v>589149510.41999996</v>
      </c>
      <c r="AM342" s="212">
        <v>434773073.69</v>
      </c>
      <c r="AN342" s="212">
        <v>427545839.05000001</v>
      </c>
      <c r="AO342" s="212">
        <v>0</v>
      </c>
      <c r="AP342" s="212">
        <v>480547903.67000002</v>
      </c>
      <c r="AQ342" s="212">
        <v>0</v>
      </c>
      <c r="AR342" s="212">
        <v>589149510.41999996</v>
      </c>
      <c r="AS342" s="212">
        <v>434773073.69</v>
      </c>
      <c r="AT342" s="212">
        <v>427545839.05000001</v>
      </c>
    </row>
    <row r="343" spans="1:46" ht="165" hidden="1" customHeight="1" x14ac:dyDescent="0.25">
      <c r="A343" s="215" t="s">
        <v>441</v>
      </c>
      <c r="B343" s="214" t="s">
        <v>442</v>
      </c>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c r="AB343" s="71"/>
      <c r="AC343" s="71" t="s">
        <v>134</v>
      </c>
      <c r="AD343" s="71" t="s">
        <v>68</v>
      </c>
      <c r="AE343" s="71" t="s">
        <v>132</v>
      </c>
      <c r="AF343" s="214" t="s">
        <v>258</v>
      </c>
      <c r="AG343" s="214" t="s">
        <v>74</v>
      </c>
      <c r="AH343" s="214" t="s">
        <v>74</v>
      </c>
      <c r="AI343" s="212">
        <v>0</v>
      </c>
      <c r="AJ343" s="212">
        <v>522112156.76999998</v>
      </c>
      <c r="AK343" s="212">
        <v>0</v>
      </c>
      <c r="AL343" s="212">
        <v>589149510.41999996</v>
      </c>
      <c r="AM343" s="212">
        <v>434773073.69</v>
      </c>
      <c r="AN343" s="212">
        <v>427545839.05000001</v>
      </c>
      <c r="AO343" s="212">
        <v>0</v>
      </c>
      <c r="AP343" s="212">
        <v>480547903.67000002</v>
      </c>
      <c r="AQ343" s="212">
        <v>0</v>
      </c>
      <c r="AR343" s="212">
        <v>589149510.41999996</v>
      </c>
      <c r="AS343" s="212">
        <v>434773073.69</v>
      </c>
      <c r="AT343" s="212">
        <v>427545839.05000001</v>
      </c>
    </row>
    <row r="344" spans="1:46" ht="137.44999999999999" hidden="1" customHeight="1" x14ac:dyDescent="0.25">
      <c r="A344" s="215" t="s">
        <v>441</v>
      </c>
      <c r="B344" s="214" t="s">
        <v>442</v>
      </c>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t="s">
        <v>264</v>
      </c>
      <c r="AD344" s="71" t="s">
        <v>68</v>
      </c>
      <c r="AE344" s="71" t="s">
        <v>265</v>
      </c>
      <c r="AF344" s="214" t="s">
        <v>258</v>
      </c>
      <c r="AG344" s="214" t="s">
        <v>74</v>
      </c>
      <c r="AH344" s="214" t="s">
        <v>74</v>
      </c>
      <c r="AI344" s="212">
        <v>0</v>
      </c>
      <c r="AJ344" s="212">
        <v>522112156.76999998</v>
      </c>
      <c r="AK344" s="212">
        <v>0</v>
      </c>
      <c r="AL344" s="212">
        <v>589149510.41999996</v>
      </c>
      <c r="AM344" s="212">
        <v>434773073.69</v>
      </c>
      <c r="AN344" s="212">
        <v>427545839.05000001</v>
      </c>
      <c r="AO344" s="212">
        <v>0</v>
      </c>
      <c r="AP344" s="212">
        <v>480547903.67000002</v>
      </c>
      <c r="AQ344" s="212">
        <v>0</v>
      </c>
      <c r="AR344" s="212">
        <v>589149510.41999996</v>
      </c>
      <c r="AS344" s="212">
        <v>434773073.69</v>
      </c>
      <c r="AT344" s="212">
        <v>427545839.05000001</v>
      </c>
    </row>
    <row r="345" spans="1:46" ht="137.44999999999999" hidden="1" customHeight="1" x14ac:dyDescent="0.25">
      <c r="A345" s="215" t="s">
        <v>441</v>
      </c>
      <c r="B345" s="214" t="s">
        <v>442</v>
      </c>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c r="AB345" s="71"/>
      <c r="AC345" s="71" t="s">
        <v>466</v>
      </c>
      <c r="AD345" s="71" t="s">
        <v>68</v>
      </c>
      <c r="AE345" s="71" t="s">
        <v>467</v>
      </c>
      <c r="AF345" s="214" t="s">
        <v>258</v>
      </c>
      <c r="AG345" s="214" t="s">
        <v>74</v>
      </c>
      <c r="AH345" s="214" t="s">
        <v>74</v>
      </c>
      <c r="AI345" s="212">
        <v>0</v>
      </c>
      <c r="AJ345" s="212">
        <v>522112156.76999998</v>
      </c>
      <c r="AK345" s="212">
        <v>0</v>
      </c>
      <c r="AL345" s="212">
        <v>589149510.41999996</v>
      </c>
      <c r="AM345" s="212">
        <v>434773073.69</v>
      </c>
      <c r="AN345" s="212">
        <v>427545839.05000001</v>
      </c>
      <c r="AO345" s="212">
        <v>0</v>
      </c>
      <c r="AP345" s="212">
        <v>480547903.67000002</v>
      </c>
      <c r="AQ345" s="212">
        <v>0</v>
      </c>
      <c r="AR345" s="212">
        <v>589149510.41999996</v>
      </c>
      <c r="AS345" s="212">
        <v>434773073.69</v>
      </c>
      <c r="AT345" s="212">
        <v>427545839.05000001</v>
      </c>
    </row>
    <row r="346" spans="1:46" ht="165" hidden="1" customHeight="1" x14ac:dyDescent="0.25">
      <c r="A346" s="215" t="s">
        <v>441</v>
      </c>
      <c r="B346" s="214" t="s">
        <v>442</v>
      </c>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t="s">
        <v>468</v>
      </c>
      <c r="AD346" s="71" t="s">
        <v>68</v>
      </c>
      <c r="AE346" s="71" t="s">
        <v>469</v>
      </c>
      <c r="AF346" s="214" t="s">
        <v>258</v>
      </c>
      <c r="AG346" s="214" t="s">
        <v>74</v>
      </c>
      <c r="AH346" s="214" t="s">
        <v>74</v>
      </c>
      <c r="AI346" s="212">
        <v>0</v>
      </c>
      <c r="AJ346" s="212">
        <v>522112156.76999998</v>
      </c>
      <c r="AK346" s="212">
        <v>0</v>
      </c>
      <c r="AL346" s="212">
        <v>589149510.41999996</v>
      </c>
      <c r="AM346" s="212">
        <v>434773073.69</v>
      </c>
      <c r="AN346" s="212">
        <v>427545839.05000001</v>
      </c>
      <c r="AO346" s="212">
        <v>0</v>
      </c>
      <c r="AP346" s="212">
        <v>480547903.67000002</v>
      </c>
      <c r="AQ346" s="212">
        <v>0</v>
      </c>
      <c r="AR346" s="212">
        <v>589149510.41999996</v>
      </c>
      <c r="AS346" s="212">
        <v>434773073.69</v>
      </c>
      <c r="AT346" s="212">
        <v>427545839.05000001</v>
      </c>
    </row>
    <row r="347" spans="1:46" ht="123.75" hidden="1" customHeight="1" x14ac:dyDescent="0.25">
      <c r="A347" s="215" t="s">
        <v>470</v>
      </c>
      <c r="B347" s="214" t="s">
        <v>471</v>
      </c>
      <c r="C347" s="71" t="s">
        <v>472</v>
      </c>
      <c r="D347" s="71" t="s">
        <v>473</v>
      </c>
      <c r="E347" s="71" t="s">
        <v>474</v>
      </c>
      <c r="F347" s="71"/>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t="s">
        <v>70</v>
      </c>
      <c r="AD347" s="71" t="s">
        <v>1124</v>
      </c>
      <c r="AE347" s="71" t="s">
        <v>72</v>
      </c>
      <c r="AF347" s="214" t="s">
        <v>272</v>
      </c>
      <c r="AG347" s="214" t="s">
        <v>74</v>
      </c>
      <c r="AH347" s="214" t="s">
        <v>74</v>
      </c>
      <c r="AI347" s="212">
        <v>0</v>
      </c>
      <c r="AJ347" s="212">
        <v>27545885.98</v>
      </c>
      <c r="AK347" s="212">
        <v>0</v>
      </c>
      <c r="AL347" s="212">
        <v>73759005.349999994</v>
      </c>
      <c r="AM347" s="212">
        <v>60482261.560000002</v>
      </c>
      <c r="AN347" s="212">
        <v>8217608.46</v>
      </c>
      <c r="AO347" s="212">
        <v>0</v>
      </c>
      <c r="AP347" s="212">
        <v>27545885.98</v>
      </c>
      <c r="AQ347" s="212">
        <v>0</v>
      </c>
      <c r="AR347" s="212">
        <v>73759005.349999994</v>
      </c>
      <c r="AS347" s="212">
        <v>60482261.560000002</v>
      </c>
      <c r="AT347" s="212">
        <v>8217608.46</v>
      </c>
    </row>
    <row r="348" spans="1:46" ht="123.75" hidden="1" customHeight="1" x14ac:dyDescent="0.25">
      <c r="A348" s="215" t="s">
        <v>470</v>
      </c>
      <c r="B348" s="214" t="s">
        <v>471</v>
      </c>
      <c r="C348" s="71" t="s">
        <v>476</v>
      </c>
      <c r="D348" s="71" t="s">
        <v>477</v>
      </c>
      <c r="E348" s="71" t="s">
        <v>478</v>
      </c>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t="s">
        <v>70</v>
      </c>
      <c r="AD348" s="71" t="s">
        <v>1125</v>
      </c>
      <c r="AE348" s="71" t="s">
        <v>72</v>
      </c>
      <c r="AF348" s="214" t="s">
        <v>272</v>
      </c>
      <c r="AG348" s="214" t="s">
        <v>74</v>
      </c>
      <c r="AH348" s="214" t="s">
        <v>74</v>
      </c>
      <c r="AI348" s="212">
        <v>0</v>
      </c>
      <c r="AJ348" s="212">
        <v>27545885.98</v>
      </c>
      <c r="AK348" s="212">
        <v>0</v>
      </c>
      <c r="AL348" s="212">
        <v>73759005.349999994</v>
      </c>
      <c r="AM348" s="212">
        <v>60482261.560000002</v>
      </c>
      <c r="AN348" s="212">
        <v>8217608.46</v>
      </c>
      <c r="AO348" s="212">
        <v>0</v>
      </c>
      <c r="AP348" s="212">
        <v>27545885.98</v>
      </c>
      <c r="AQ348" s="212">
        <v>0</v>
      </c>
      <c r="AR348" s="212">
        <v>73759005.349999994</v>
      </c>
      <c r="AS348" s="212">
        <v>60482261.560000002</v>
      </c>
      <c r="AT348" s="212">
        <v>8217608.46</v>
      </c>
    </row>
    <row r="349" spans="1:46" ht="123.75" hidden="1" customHeight="1" x14ac:dyDescent="0.25">
      <c r="A349" s="215" t="s">
        <v>470</v>
      </c>
      <c r="B349" s="214" t="s">
        <v>471</v>
      </c>
      <c r="C349" s="71" t="s">
        <v>481</v>
      </c>
      <c r="D349" s="71" t="s">
        <v>482</v>
      </c>
      <c r="E349" s="71" t="s">
        <v>483</v>
      </c>
      <c r="F349" s="71"/>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t="s">
        <v>479</v>
      </c>
      <c r="AD349" s="71" t="s">
        <v>68</v>
      </c>
      <c r="AE349" s="71" t="s">
        <v>480</v>
      </c>
      <c r="AF349" s="214" t="s">
        <v>272</v>
      </c>
      <c r="AG349" s="214" t="s">
        <v>74</v>
      </c>
      <c r="AH349" s="214" t="s">
        <v>74</v>
      </c>
      <c r="AI349" s="212">
        <v>0</v>
      </c>
      <c r="AJ349" s="212">
        <v>27545885.98</v>
      </c>
      <c r="AK349" s="212">
        <v>0</v>
      </c>
      <c r="AL349" s="212">
        <v>73759005.349999994</v>
      </c>
      <c r="AM349" s="212">
        <v>60482261.560000002</v>
      </c>
      <c r="AN349" s="212">
        <v>8217608.46</v>
      </c>
      <c r="AO349" s="212">
        <v>0</v>
      </c>
      <c r="AP349" s="212">
        <v>27545885.98</v>
      </c>
      <c r="AQ349" s="212">
        <v>0</v>
      </c>
      <c r="AR349" s="212">
        <v>73759005.349999994</v>
      </c>
      <c r="AS349" s="212">
        <v>60482261.560000002</v>
      </c>
      <c r="AT349" s="212">
        <v>8217608.46</v>
      </c>
    </row>
    <row r="350" spans="1:46" ht="137.44999999999999" hidden="1" customHeight="1" x14ac:dyDescent="0.25">
      <c r="A350" s="215" t="s">
        <v>470</v>
      </c>
      <c r="B350" s="214" t="s">
        <v>471</v>
      </c>
      <c r="C350" s="71" t="s">
        <v>64</v>
      </c>
      <c r="D350" s="71" t="s">
        <v>484</v>
      </c>
      <c r="E350" s="71" t="s">
        <v>66</v>
      </c>
      <c r="F350" s="71"/>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t="s">
        <v>417</v>
      </c>
      <c r="AD350" s="71" t="s">
        <v>68</v>
      </c>
      <c r="AE350" s="71" t="s">
        <v>69</v>
      </c>
      <c r="AF350" s="214" t="s">
        <v>272</v>
      </c>
      <c r="AG350" s="214" t="s">
        <v>74</v>
      </c>
      <c r="AH350" s="214" t="s">
        <v>74</v>
      </c>
      <c r="AI350" s="212">
        <v>0</v>
      </c>
      <c r="AJ350" s="212">
        <v>27545885.98</v>
      </c>
      <c r="AK350" s="212">
        <v>0</v>
      </c>
      <c r="AL350" s="212">
        <v>73759005.349999994</v>
      </c>
      <c r="AM350" s="212">
        <v>60482261.560000002</v>
      </c>
      <c r="AN350" s="212">
        <v>8217608.46</v>
      </c>
      <c r="AO350" s="212">
        <v>0</v>
      </c>
      <c r="AP350" s="212">
        <v>27545885.98</v>
      </c>
      <c r="AQ350" s="212">
        <v>0</v>
      </c>
      <c r="AR350" s="212">
        <v>73759005.349999994</v>
      </c>
      <c r="AS350" s="212">
        <v>60482261.560000002</v>
      </c>
      <c r="AT350" s="212">
        <v>8217608.46</v>
      </c>
    </row>
    <row r="351" spans="1:46" ht="123.75" hidden="1" customHeight="1" x14ac:dyDescent="0.25">
      <c r="A351" s="215" t="s">
        <v>485</v>
      </c>
      <c r="B351" s="214" t="s">
        <v>486</v>
      </c>
      <c r="C351" s="71" t="s">
        <v>481</v>
      </c>
      <c r="D351" s="71" t="s">
        <v>482</v>
      </c>
      <c r="E351" s="71" t="s">
        <v>483</v>
      </c>
      <c r="F351" s="71"/>
      <c r="G351" s="71"/>
      <c r="H351" s="71"/>
      <c r="I351" s="71"/>
      <c r="J351" s="71"/>
      <c r="K351" s="71"/>
      <c r="L351" s="71"/>
      <c r="M351" s="71"/>
      <c r="N351" s="71"/>
      <c r="O351" s="71"/>
      <c r="P351" s="71"/>
      <c r="Q351" s="71"/>
      <c r="R351" s="71"/>
      <c r="S351" s="71"/>
      <c r="T351" s="71"/>
      <c r="U351" s="71"/>
      <c r="V351" s="71"/>
      <c r="W351" s="71"/>
      <c r="X351" s="71"/>
      <c r="Y351" s="71"/>
      <c r="Z351" s="71"/>
      <c r="AA351" s="71"/>
      <c r="AB351" s="71"/>
      <c r="AC351" s="71" t="s">
        <v>70</v>
      </c>
      <c r="AD351" s="71" t="s">
        <v>1126</v>
      </c>
      <c r="AE351" s="71" t="s">
        <v>72</v>
      </c>
      <c r="AF351" s="214" t="s">
        <v>258</v>
      </c>
      <c r="AG351" s="214" t="s">
        <v>74</v>
      </c>
      <c r="AH351" s="214" t="s">
        <v>74</v>
      </c>
      <c r="AI351" s="212">
        <v>0</v>
      </c>
      <c r="AJ351" s="212">
        <v>91303.97</v>
      </c>
      <c r="AK351" s="212">
        <v>0</v>
      </c>
      <c r="AL351" s="212">
        <v>0</v>
      </c>
      <c r="AM351" s="212">
        <v>0</v>
      </c>
      <c r="AN351" s="212">
        <v>0</v>
      </c>
      <c r="AO351" s="212">
        <v>0</v>
      </c>
      <c r="AP351" s="212">
        <v>91303.97</v>
      </c>
      <c r="AQ351" s="212">
        <v>0</v>
      </c>
      <c r="AR351" s="212">
        <v>0</v>
      </c>
      <c r="AS351" s="212">
        <v>0</v>
      </c>
      <c r="AT351" s="212">
        <v>0</v>
      </c>
    </row>
    <row r="352" spans="1:46" ht="123.75" hidden="1" customHeight="1" x14ac:dyDescent="0.25">
      <c r="A352" s="215" t="s">
        <v>485</v>
      </c>
      <c r="B352" s="214" t="s">
        <v>486</v>
      </c>
      <c r="C352" s="71" t="s">
        <v>64</v>
      </c>
      <c r="D352" s="71" t="s">
        <v>488</v>
      </c>
      <c r="E352" s="71" t="s">
        <v>66</v>
      </c>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t="s">
        <v>70</v>
      </c>
      <c r="AD352" s="71" t="s">
        <v>1127</v>
      </c>
      <c r="AE352" s="71" t="s">
        <v>72</v>
      </c>
      <c r="AF352" s="214" t="s">
        <v>258</v>
      </c>
      <c r="AG352" s="214" t="s">
        <v>74</v>
      </c>
      <c r="AH352" s="214" t="s">
        <v>74</v>
      </c>
      <c r="AI352" s="212">
        <v>0</v>
      </c>
      <c r="AJ352" s="212">
        <v>91303.97</v>
      </c>
      <c r="AK352" s="212">
        <v>0</v>
      </c>
      <c r="AL352" s="212">
        <v>0</v>
      </c>
      <c r="AM352" s="212">
        <v>0</v>
      </c>
      <c r="AN352" s="212">
        <v>0</v>
      </c>
      <c r="AO352" s="212">
        <v>0</v>
      </c>
      <c r="AP352" s="212">
        <v>91303.97</v>
      </c>
      <c r="AQ352" s="212">
        <v>0</v>
      </c>
      <c r="AR352" s="212">
        <v>0</v>
      </c>
      <c r="AS352" s="212">
        <v>0</v>
      </c>
      <c r="AT352" s="212">
        <v>0</v>
      </c>
    </row>
    <row r="353" spans="1:46" ht="96.2" hidden="1" customHeight="1" x14ac:dyDescent="0.25">
      <c r="A353" s="215" t="s">
        <v>485</v>
      </c>
      <c r="B353" s="214" t="s">
        <v>486</v>
      </c>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c r="AC353" s="71" t="s">
        <v>479</v>
      </c>
      <c r="AD353" s="71" t="s">
        <v>68</v>
      </c>
      <c r="AE353" s="71" t="s">
        <v>480</v>
      </c>
      <c r="AF353" s="214" t="s">
        <v>258</v>
      </c>
      <c r="AG353" s="214" t="s">
        <v>74</v>
      </c>
      <c r="AH353" s="214" t="s">
        <v>74</v>
      </c>
      <c r="AI353" s="212">
        <v>0</v>
      </c>
      <c r="AJ353" s="212">
        <v>91303.97</v>
      </c>
      <c r="AK353" s="212">
        <v>0</v>
      </c>
      <c r="AL353" s="212">
        <v>0</v>
      </c>
      <c r="AM353" s="212">
        <v>0</v>
      </c>
      <c r="AN353" s="212">
        <v>0</v>
      </c>
      <c r="AO353" s="212">
        <v>0</v>
      </c>
      <c r="AP353" s="212">
        <v>91303.97</v>
      </c>
      <c r="AQ353" s="212">
        <v>0</v>
      </c>
      <c r="AR353" s="212">
        <v>0</v>
      </c>
      <c r="AS353" s="212">
        <v>0</v>
      </c>
      <c r="AT353" s="212">
        <v>0</v>
      </c>
    </row>
    <row r="354" spans="1:46" ht="137.44999999999999" hidden="1" customHeight="1" x14ac:dyDescent="0.25">
      <c r="A354" s="215" t="s">
        <v>485</v>
      </c>
      <c r="B354" s="214" t="s">
        <v>486</v>
      </c>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t="s">
        <v>417</v>
      </c>
      <c r="AD354" s="71" t="s">
        <v>68</v>
      </c>
      <c r="AE354" s="71" t="s">
        <v>69</v>
      </c>
      <c r="AF354" s="214" t="s">
        <v>258</v>
      </c>
      <c r="AG354" s="214" t="s">
        <v>74</v>
      </c>
      <c r="AH354" s="214" t="s">
        <v>74</v>
      </c>
      <c r="AI354" s="212">
        <v>0</v>
      </c>
      <c r="AJ354" s="212">
        <v>91303.97</v>
      </c>
      <c r="AK354" s="212">
        <v>0</v>
      </c>
      <c r="AL354" s="212">
        <v>0</v>
      </c>
      <c r="AM354" s="212">
        <v>0</v>
      </c>
      <c r="AN354" s="212">
        <v>0</v>
      </c>
      <c r="AO354" s="212">
        <v>0</v>
      </c>
      <c r="AP354" s="212">
        <v>91303.97</v>
      </c>
      <c r="AQ354" s="212">
        <v>0</v>
      </c>
      <c r="AR354" s="212">
        <v>0</v>
      </c>
      <c r="AS354" s="212">
        <v>0</v>
      </c>
      <c r="AT354" s="212">
        <v>0</v>
      </c>
    </row>
    <row r="355" spans="1:46" ht="233.85" hidden="1" customHeight="1" x14ac:dyDescent="0.25">
      <c r="A355" s="215" t="s">
        <v>489</v>
      </c>
      <c r="B355" s="214" t="s">
        <v>490</v>
      </c>
      <c r="C355" s="71" t="s">
        <v>95</v>
      </c>
      <c r="D355" s="71" t="s">
        <v>68</v>
      </c>
      <c r="E355" s="71" t="s">
        <v>96</v>
      </c>
      <c r="F355" s="71"/>
      <c r="G355" s="71"/>
      <c r="H355" s="71"/>
      <c r="I355" s="71"/>
      <c r="J355" s="71"/>
      <c r="K355" s="71"/>
      <c r="L355" s="71"/>
      <c r="M355" s="71"/>
      <c r="N355" s="71"/>
      <c r="O355" s="71"/>
      <c r="P355" s="71"/>
      <c r="Q355" s="71"/>
      <c r="R355" s="71"/>
      <c r="S355" s="71"/>
      <c r="T355" s="71"/>
      <c r="U355" s="71"/>
      <c r="V355" s="71"/>
      <c r="W355" s="71" t="s">
        <v>89</v>
      </c>
      <c r="X355" s="71" t="s">
        <v>90</v>
      </c>
      <c r="Y355" s="71" t="s">
        <v>91</v>
      </c>
      <c r="Z355" s="74" t="s">
        <v>92</v>
      </c>
      <c r="AA355" s="71" t="s">
        <v>68</v>
      </c>
      <c r="AB355" s="71" t="s">
        <v>80</v>
      </c>
      <c r="AC355" s="74" t="s">
        <v>100</v>
      </c>
      <c r="AD355" s="71" t="s">
        <v>68</v>
      </c>
      <c r="AE355" s="71" t="s">
        <v>101</v>
      </c>
      <c r="AF355" s="214" t="s">
        <v>258</v>
      </c>
      <c r="AG355" s="214" t="s">
        <v>74</v>
      </c>
      <c r="AH355" s="214" t="s">
        <v>74</v>
      </c>
      <c r="AI355" s="212">
        <v>0</v>
      </c>
      <c r="AJ355" s="212">
        <v>87227253.5</v>
      </c>
      <c r="AK355" s="212">
        <v>0</v>
      </c>
      <c r="AL355" s="212">
        <v>90274508.329999998</v>
      </c>
      <c r="AM355" s="212">
        <v>95048569.849999994</v>
      </c>
      <c r="AN355" s="212">
        <v>92317107.480000004</v>
      </c>
      <c r="AO355" s="212">
        <v>0</v>
      </c>
      <c r="AP355" s="212">
        <v>81611943.980000004</v>
      </c>
      <c r="AQ355" s="212">
        <v>0</v>
      </c>
      <c r="AR355" s="212">
        <v>90274508.329999998</v>
      </c>
      <c r="AS355" s="212">
        <v>95048569.849999994</v>
      </c>
      <c r="AT355" s="212">
        <v>92317107.480000004</v>
      </c>
    </row>
    <row r="356" spans="1:46" ht="316.35000000000002" hidden="1" customHeight="1" x14ac:dyDescent="0.25">
      <c r="A356" s="215" t="s">
        <v>489</v>
      </c>
      <c r="B356" s="214" t="s">
        <v>490</v>
      </c>
      <c r="C356" s="71" t="s">
        <v>121</v>
      </c>
      <c r="D356" s="71" t="s">
        <v>68</v>
      </c>
      <c r="E356" s="71" t="s">
        <v>122</v>
      </c>
      <c r="F356" s="71"/>
      <c r="G356" s="71"/>
      <c r="H356" s="71"/>
      <c r="I356" s="71"/>
      <c r="J356" s="71"/>
      <c r="K356" s="71"/>
      <c r="L356" s="71"/>
      <c r="M356" s="71"/>
      <c r="N356" s="71"/>
      <c r="O356" s="71"/>
      <c r="P356" s="71"/>
      <c r="Q356" s="71"/>
      <c r="R356" s="71"/>
      <c r="S356" s="71"/>
      <c r="T356" s="71"/>
      <c r="U356" s="71"/>
      <c r="V356" s="71"/>
      <c r="W356" s="71"/>
      <c r="X356" s="71"/>
      <c r="Y356" s="71"/>
      <c r="Z356" s="71"/>
      <c r="AA356" s="71"/>
      <c r="AB356" s="71"/>
      <c r="AC356" s="74" t="s">
        <v>105</v>
      </c>
      <c r="AD356" s="71" t="s">
        <v>68</v>
      </c>
      <c r="AE356" s="71" t="s">
        <v>106</v>
      </c>
      <c r="AF356" s="214" t="s">
        <v>258</v>
      </c>
      <c r="AG356" s="214" t="s">
        <v>74</v>
      </c>
      <c r="AH356" s="214" t="s">
        <v>74</v>
      </c>
      <c r="AI356" s="212">
        <v>0</v>
      </c>
      <c r="AJ356" s="212">
        <v>87227253.5</v>
      </c>
      <c r="AK356" s="212">
        <v>0</v>
      </c>
      <c r="AL356" s="212">
        <v>90274508.329999998</v>
      </c>
      <c r="AM356" s="212">
        <v>95048569.849999994</v>
      </c>
      <c r="AN356" s="212">
        <v>92317107.480000004</v>
      </c>
      <c r="AO356" s="212">
        <v>0</v>
      </c>
      <c r="AP356" s="212">
        <v>81611943.980000004</v>
      </c>
      <c r="AQ356" s="212">
        <v>0</v>
      </c>
      <c r="AR356" s="212">
        <v>90274508.329999998</v>
      </c>
      <c r="AS356" s="212">
        <v>95048569.849999994</v>
      </c>
      <c r="AT356" s="212">
        <v>92317107.480000004</v>
      </c>
    </row>
    <row r="357" spans="1:46" ht="137.44999999999999" hidden="1" customHeight="1" x14ac:dyDescent="0.25">
      <c r="A357" s="215" t="s">
        <v>489</v>
      </c>
      <c r="B357" s="214" t="s">
        <v>490</v>
      </c>
      <c r="C357" s="71" t="s">
        <v>492</v>
      </c>
      <c r="D357" s="71" t="s">
        <v>1128</v>
      </c>
      <c r="E357" s="71" t="s">
        <v>494</v>
      </c>
      <c r="F357" s="71"/>
      <c r="G357" s="71"/>
      <c r="H357" s="71"/>
      <c r="I357" s="71"/>
      <c r="J357" s="71"/>
      <c r="K357" s="71"/>
      <c r="L357" s="71"/>
      <c r="M357" s="71"/>
      <c r="N357" s="71"/>
      <c r="O357" s="71"/>
      <c r="P357" s="71"/>
      <c r="Q357" s="71"/>
      <c r="R357" s="71"/>
      <c r="S357" s="71"/>
      <c r="T357" s="71"/>
      <c r="U357" s="71"/>
      <c r="V357" s="71"/>
      <c r="W357" s="71"/>
      <c r="X357" s="71"/>
      <c r="Y357" s="71"/>
      <c r="Z357" s="71"/>
      <c r="AA357" s="71"/>
      <c r="AB357" s="71"/>
      <c r="AC357" s="71" t="s">
        <v>109</v>
      </c>
      <c r="AD357" s="71" t="s">
        <v>110</v>
      </c>
      <c r="AE357" s="71" t="s">
        <v>111</v>
      </c>
      <c r="AF357" s="214" t="s">
        <v>258</v>
      </c>
      <c r="AG357" s="214" t="s">
        <v>74</v>
      </c>
      <c r="AH357" s="214" t="s">
        <v>74</v>
      </c>
      <c r="AI357" s="212">
        <v>0</v>
      </c>
      <c r="AJ357" s="212">
        <v>87227253.5</v>
      </c>
      <c r="AK357" s="212">
        <v>0</v>
      </c>
      <c r="AL357" s="212">
        <v>90274508.329999998</v>
      </c>
      <c r="AM357" s="212">
        <v>95048569.849999994</v>
      </c>
      <c r="AN357" s="212">
        <v>92317107.480000004</v>
      </c>
      <c r="AO357" s="212">
        <v>0</v>
      </c>
      <c r="AP357" s="212">
        <v>81611943.980000004</v>
      </c>
      <c r="AQ357" s="212">
        <v>0</v>
      </c>
      <c r="AR357" s="212">
        <v>90274508.329999998</v>
      </c>
      <c r="AS357" s="212">
        <v>95048569.849999994</v>
      </c>
      <c r="AT357" s="212">
        <v>92317107.480000004</v>
      </c>
    </row>
    <row r="358" spans="1:46" ht="137.44999999999999" hidden="1" customHeight="1" x14ac:dyDescent="0.25">
      <c r="A358" s="215" t="s">
        <v>489</v>
      </c>
      <c r="B358" s="214" t="s">
        <v>490</v>
      </c>
      <c r="C358" s="71" t="s">
        <v>492</v>
      </c>
      <c r="D358" s="71" t="s">
        <v>1129</v>
      </c>
      <c r="E358" s="71" t="s">
        <v>494</v>
      </c>
      <c r="F358" s="71"/>
      <c r="G358" s="71"/>
      <c r="H358" s="71"/>
      <c r="I358" s="71"/>
      <c r="J358" s="71"/>
      <c r="K358" s="71"/>
      <c r="L358" s="71"/>
      <c r="M358" s="71"/>
      <c r="N358" s="71"/>
      <c r="O358" s="71"/>
      <c r="P358" s="71"/>
      <c r="Q358" s="71"/>
      <c r="R358" s="71"/>
      <c r="S358" s="71"/>
      <c r="T358" s="71"/>
      <c r="U358" s="71"/>
      <c r="V358" s="71"/>
      <c r="W358" s="71"/>
      <c r="X358" s="71"/>
      <c r="Y358" s="71"/>
      <c r="Z358" s="71"/>
      <c r="AA358" s="71"/>
      <c r="AB358" s="71"/>
      <c r="AC358" s="71" t="s">
        <v>109</v>
      </c>
      <c r="AD358" s="71" t="s">
        <v>1041</v>
      </c>
      <c r="AE358" s="71" t="s">
        <v>111</v>
      </c>
      <c r="AF358" s="214" t="s">
        <v>258</v>
      </c>
      <c r="AG358" s="214" t="s">
        <v>74</v>
      </c>
      <c r="AH358" s="214" t="s">
        <v>74</v>
      </c>
      <c r="AI358" s="212">
        <v>0</v>
      </c>
      <c r="AJ358" s="212">
        <v>87227253.5</v>
      </c>
      <c r="AK358" s="212">
        <v>0</v>
      </c>
      <c r="AL358" s="212">
        <v>90274508.329999998</v>
      </c>
      <c r="AM358" s="212">
        <v>95048569.849999994</v>
      </c>
      <c r="AN358" s="212">
        <v>92317107.480000004</v>
      </c>
      <c r="AO358" s="212">
        <v>0</v>
      </c>
      <c r="AP358" s="212">
        <v>81611943.980000004</v>
      </c>
      <c r="AQ358" s="212">
        <v>0</v>
      </c>
      <c r="AR358" s="212">
        <v>90274508.329999998</v>
      </c>
      <c r="AS358" s="212">
        <v>95048569.849999994</v>
      </c>
      <c r="AT358" s="212">
        <v>92317107.480000004</v>
      </c>
    </row>
    <row r="359" spans="1:46" ht="206.25" hidden="1" customHeight="1" x14ac:dyDescent="0.25">
      <c r="A359" s="215" t="s">
        <v>489</v>
      </c>
      <c r="B359" s="214" t="s">
        <v>490</v>
      </c>
      <c r="C359" s="71" t="s">
        <v>102</v>
      </c>
      <c r="D359" s="71" t="s">
        <v>103</v>
      </c>
      <c r="E359" s="71" t="s">
        <v>104</v>
      </c>
      <c r="F359" s="71"/>
      <c r="G359" s="71"/>
      <c r="H359" s="71"/>
      <c r="I359" s="71"/>
      <c r="J359" s="71"/>
      <c r="K359" s="71"/>
      <c r="L359" s="71"/>
      <c r="M359" s="71"/>
      <c r="N359" s="71"/>
      <c r="O359" s="71"/>
      <c r="P359" s="71"/>
      <c r="Q359" s="71"/>
      <c r="R359" s="71"/>
      <c r="S359" s="71"/>
      <c r="T359" s="71"/>
      <c r="U359" s="71"/>
      <c r="V359" s="71"/>
      <c r="W359" s="71"/>
      <c r="X359" s="71"/>
      <c r="Y359" s="71"/>
      <c r="Z359" s="71"/>
      <c r="AA359" s="71"/>
      <c r="AB359" s="71"/>
      <c r="AC359" s="74" t="s">
        <v>118</v>
      </c>
      <c r="AD359" s="71" t="s">
        <v>119</v>
      </c>
      <c r="AE359" s="71" t="s">
        <v>120</v>
      </c>
      <c r="AF359" s="214" t="s">
        <v>258</v>
      </c>
      <c r="AG359" s="214" t="s">
        <v>74</v>
      </c>
      <c r="AH359" s="214" t="s">
        <v>74</v>
      </c>
      <c r="AI359" s="212">
        <v>0</v>
      </c>
      <c r="AJ359" s="212">
        <v>87227253.5</v>
      </c>
      <c r="AK359" s="212">
        <v>0</v>
      </c>
      <c r="AL359" s="212">
        <v>90274508.329999998</v>
      </c>
      <c r="AM359" s="212">
        <v>95048569.849999994</v>
      </c>
      <c r="AN359" s="212">
        <v>92317107.480000004</v>
      </c>
      <c r="AO359" s="212">
        <v>0</v>
      </c>
      <c r="AP359" s="212">
        <v>81611943.980000004</v>
      </c>
      <c r="AQ359" s="212">
        <v>0</v>
      </c>
      <c r="AR359" s="212">
        <v>90274508.329999998</v>
      </c>
      <c r="AS359" s="212">
        <v>95048569.849999994</v>
      </c>
      <c r="AT359" s="212">
        <v>92317107.480000004</v>
      </c>
    </row>
    <row r="360" spans="1:46" ht="110.1" hidden="1" customHeight="1" x14ac:dyDescent="0.25">
      <c r="A360" s="215" t="s">
        <v>489</v>
      </c>
      <c r="B360" s="214" t="s">
        <v>490</v>
      </c>
      <c r="C360" s="71" t="s">
        <v>64</v>
      </c>
      <c r="D360" s="71" t="s">
        <v>495</v>
      </c>
      <c r="E360" s="71" t="s">
        <v>66</v>
      </c>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t="s">
        <v>296</v>
      </c>
      <c r="AD360" s="71" t="s">
        <v>68</v>
      </c>
      <c r="AE360" s="71" t="s">
        <v>297</v>
      </c>
      <c r="AF360" s="214" t="s">
        <v>258</v>
      </c>
      <c r="AG360" s="214" t="s">
        <v>74</v>
      </c>
      <c r="AH360" s="214" t="s">
        <v>74</v>
      </c>
      <c r="AI360" s="212">
        <v>0</v>
      </c>
      <c r="AJ360" s="212">
        <v>87227253.5</v>
      </c>
      <c r="AK360" s="212">
        <v>0</v>
      </c>
      <c r="AL360" s="212">
        <v>90274508.329999998</v>
      </c>
      <c r="AM360" s="212">
        <v>95048569.849999994</v>
      </c>
      <c r="AN360" s="212">
        <v>92317107.480000004</v>
      </c>
      <c r="AO360" s="212">
        <v>0</v>
      </c>
      <c r="AP360" s="212">
        <v>81611943.980000004</v>
      </c>
      <c r="AQ360" s="212">
        <v>0</v>
      </c>
      <c r="AR360" s="212">
        <v>90274508.329999998</v>
      </c>
      <c r="AS360" s="212">
        <v>95048569.849999994</v>
      </c>
      <c r="AT360" s="212">
        <v>92317107.480000004</v>
      </c>
    </row>
    <row r="361" spans="1:46" ht="192.6" hidden="1" customHeight="1" x14ac:dyDescent="0.25">
      <c r="A361" s="215" t="s">
        <v>489</v>
      </c>
      <c r="B361" s="214" t="s">
        <v>490</v>
      </c>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c r="AB361" s="71"/>
      <c r="AC361" s="74" t="s">
        <v>496</v>
      </c>
      <c r="AD361" s="71" t="s">
        <v>497</v>
      </c>
      <c r="AE361" s="71" t="s">
        <v>498</v>
      </c>
      <c r="AF361" s="214" t="s">
        <v>258</v>
      </c>
      <c r="AG361" s="214" t="s">
        <v>74</v>
      </c>
      <c r="AH361" s="214" t="s">
        <v>74</v>
      </c>
      <c r="AI361" s="212">
        <v>0</v>
      </c>
      <c r="AJ361" s="212">
        <v>87227253.5</v>
      </c>
      <c r="AK361" s="212">
        <v>0</v>
      </c>
      <c r="AL361" s="212">
        <v>90274508.329999998</v>
      </c>
      <c r="AM361" s="212">
        <v>95048569.849999994</v>
      </c>
      <c r="AN361" s="212">
        <v>92317107.480000004</v>
      </c>
      <c r="AO361" s="212">
        <v>0</v>
      </c>
      <c r="AP361" s="212">
        <v>81611943.980000004</v>
      </c>
      <c r="AQ361" s="212">
        <v>0</v>
      </c>
      <c r="AR361" s="212">
        <v>90274508.329999998</v>
      </c>
      <c r="AS361" s="212">
        <v>95048569.849999994</v>
      </c>
      <c r="AT361" s="212">
        <v>92317107.480000004</v>
      </c>
    </row>
    <row r="362" spans="1:46" ht="123.75" hidden="1" customHeight="1" x14ac:dyDescent="0.25">
      <c r="A362" s="215" t="s">
        <v>489</v>
      </c>
      <c r="B362" s="214" t="s">
        <v>490</v>
      </c>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t="s">
        <v>70</v>
      </c>
      <c r="AD362" s="71" t="s">
        <v>1130</v>
      </c>
      <c r="AE362" s="71" t="s">
        <v>72</v>
      </c>
      <c r="AF362" s="214" t="s">
        <v>258</v>
      </c>
      <c r="AG362" s="214" t="s">
        <v>74</v>
      </c>
      <c r="AH362" s="214" t="s">
        <v>74</v>
      </c>
      <c r="AI362" s="212">
        <v>0</v>
      </c>
      <c r="AJ362" s="212">
        <v>87227253.5</v>
      </c>
      <c r="AK362" s="212">
        <v>0</v>
      </c>
      <c r="AL362" s="212">
        <v>90274508.329999998</v>
      </c>
      <c r="AM362" s="212">
        <v>95048569.849999994</v>
      </c>
      <c r="AN362" s="212">
        <v>92317107.480000004</v>
      </c>
      <c r="AO362" s="212">
        <v>0</v>
      </c>
      <c r="AP362" s="212">
        <v>81611943.980000004</v>
      </c>
      <c r="AQ362" s="212">
        <v>0</v>
      </c>
      <c r="AR362" s="212">
        <v>90274508.329999998</v>
      </c>
      <c r="AS362" s="212">
        <v>95048569.849999994</v>
      </c>
      <c r="AT362" s="212">
        <v>92317107.480000004</v>
      </c>
    </row>
    <row r="363" spans="1:46" ht="123.75" hidden="1" customHeight="1" x14ac:dyDescent="0.25">
      <c r="A363" s="215" t="s">
        <v>489</v>
      </c>
      <c r="B363" s="214" t="s">
        <v>490</v>
      </c>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c r="AC363" s="71" t="s">
        <v>70</v>
      </c>
      <c r="AD363" s="71" t="s">
        <v>1131</v>
      </c>
      <c r="AE363" s="71" t="s">
        <v>72</v>
      </c>
      <c r="AF363" s="214" t="s">
        <v>258</v>
      </c>
      <c r="AG363" s="214" t="s">
        <v>74</v>
      </c>
      <c r="AH363" s="214" t="s">
        <v>74</v>
      </c>
      <c r="AI363" s="212">
        <v>0</v>
      </c>
      <c r="AJ363" s="212">
        <v>87227253.5</v>
      </c>
      <c r="AK363" s="212">
        <v>0</v>
      </c>
      <c r="AL363" s="212">
        <v>90274508.329999998</v>
      </c>
      <c r="AM363" s="212">
        <v>95048569.849999994</v>
      </c>
      <c r="AN363" s="212">
        <v>92317107.480000004</v>
      </c>
      <c r="AO363" s="212">
        <v>0</v>
      </c>
      <c r="AP363" s="212">
        <v>81611943.980000004</v>
      </c>
      <c r="AQ363" s="212">
        <v>0</v>
      </c>
      <c r="AR363" s="212">
        <v>90274508.329999998</v>
      </c>
      <c r="AS363" s="212">
        <v>95048569.849999994</v>
      </c>
      <c r="AT363" s="212">
        <v>92317107.480000004</v>
      </c>
    </row>
    <row r="364" spans="1:46" ht="123.75" hidden="1" customHeight="1" x14ac:dyDescent="0.25">
      <c r="A364" s="215" t="s">
        <v>489</v>
      </c>
      <c r="B364" s="214" t="s">
        <v>490</v>
      </c>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c r="AC364" s="71" t="s">
        <v>70</v>
      </c>
      <c r="AD364" s="71" t="s">
        <v>1132</v>
      </c>
      <c r="AE364" s="71" t="s">
        <v>72</v>
      </c>
      <c r="AF364" s="214" t="s">
        <v>258</v>
      </c>
      <c r="AG364" s="214" t="s">
        <v>74</v>
      </c>
      <c r="AH364" s="214" t="s">
        <v>74</v>
      </c>
      <c r="AI364" s="212">
        <v>0</v>
      </c>
      <c r="AJ364" s="212">
        <v>87227253.5</v>
      </c>
      <c r="AK364" s="212">
        <v>0</v>
      </c>
      <c r="AL364" s="212">
        <v>90274508.329999998</v>
      </c>
      <c r="AM364" s="212">
        <v>95048569.849999994</v>
      </c>
      <c r="AN364" s="212">
        <v>92317107.480000004</v>
      </c>
      <c r="AO364" s="212">
        <v>0</v>
      </c>
      <c r="AP364" s="212">
        <v>81611943.980000004</v>
      </c>
      <c r="AQ364" s="212">
        <v>0</v>
      </c>
      <c r="AR364" s="212">
        <v>90274508.329999998</v>
      </c>
      <c r="AS364" s="212">
        <v>95048569.849999994</v>
      </c>
      <c r="AT364" s="212">
        <v>92317107.480000004</v>
      </c>
    </row>
    <row r="365" spans="1:46" ht="123.75" hidden="1" customHeight="1" x14ac:dyDescent="0.25">
      <c r="A365" s="215" t="s">
        <v>489</v>
      </c>
      <c r="B365" s="214" t="s">
        <v>490</v>
      </c>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c r="AB365" s="71"/>
      <c r="AC365" s="71" t="s">
        <v>70</v>
      </c>
      <c r="AD365" s="71" t="s">
        <v>1133</v>
      </c>
      <c r="AE365" s="71" t="s">
        <v>72</v>
      </c>
      <c r="AF365" s="214" t="s">
        <v>258</v>
      </c>
      <c r="AG365" s="214" t="s">
        <v>74</v>
      </c>
      <c r="AH365" s="214" t="s">
        <v>74</v>
      </c>
      <c r="AI365" s="212">
        <v>0</v>
      </c>
      <c r="AJ365" s="212">
        <v>87227253.5</v>
      </c>
      <c r="AK365" s="212">
        <v>0</v>
      </c>
      <c r="AL365" s="212">
        <v>90274508.329999998</v>
      </c>
      <c r="AM365" s="212">
        <v>95048569.849999994</v>
      </c>
      <c r="AN365" s="212">
        <v>92317107.480000004</v>
      </c>
      <c r="AO365" s="212">
        <v>0</v>
      </c>
      <c r="AP365" s="212">
        <v>81611943.980000004</v>
      </c>
      <c r="AQ365" s="212">
        <v>0</v>
      </c>
      <c r="AR365" s="212">
        <v>90274508.329999998</v>
      </c>
      <c r="AS365" s="212">
        <v>95048569.849999994</v>
      </c>
      <c r="AT365" s="212">
        <v>92317107.480000004</v>
      </c>
    </row>
    <row r="366" spans="1:46" ht="165" hidden="1" customHeight="1" x14ac:dyDescent="0.25">
      <c r="A366" s="215" t="s">
        <v>489</v>
      </c>
      <c r="B366" s="214" t="s">
        <v>490</v>
      </c>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t="s">
        <v>123</v>
      </c>
      <c r="AD366" s="71" t="s">
        <v>119</v>
      </c>
      <c r="AE366" s="71" t="s">
        <v>124</v>
      </c>
      <c r="AF366" s="214" t="s">
        <v>258</v>
      </c>
      <c r="AG366" s="214" t="s">
        <v>74</v>
      </c>
      <c r="AH366" s="214" t="s">
        <v>74</v>
      </c>
      <c r="AI366" s="212">
        <v>0</v>
      </c>
      <c r="AJ366" s="212">
        <v>87227253.5</v>
      </c>
      <c r="AK366" s="212">
        <v>0</v>
      </c>
      <c r="AL366" s="212">
        <v>90274508.329999998</v>
      </c>
      <c r="AM366" s="212">
        <v>95048569.849999994</v>
      </c>
      <c r="AN366" s="212">
        <v>92317107.480000004</v>
      </c>
      <c r="AO366" s="212">
        <v>0</v>
      </c>
      <c r="AP366" s="212">
        <v>81611943.980000004</v>
      </c>
      <c r="AQ366" s="212">
        <v>0</v>
      </c>
      <c r="AR366" s="212">
        <v>90274508.329999998</v>
      </c>
      <c r="AS366" s="212">
        <v>95048569.849999994</v>
      </c>
      <c r="AT366" s="212">
        <v>92317107.480000004</v>
      </c>
    </row>
    <row r="367" spans="1:46" ht="192.6" hidden="1" customHeight="1" x14ac:dyDescent="0.25">
      <c r="A367" s="215" t="s">
        <v>489</v>
      </c>
      <c r="B367" s="214" t="s">
        <v>490</v>
      </c>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c r="AC367" s="74" t="s">
        <v>127</v>
      </c>
      <c r="AD367" s="71" t="s">
        <v>68</v>
      </c>
      <c r="AE367" s="71" t="s">
        <v>128</v>
      </c>
      <c r="AF367" s="214" t="s">
        <v>258</v>
      </c>
      <c r="AG367" s="214" t="s">
        <v>74</v>
      </c>
      <c r="AH367" s="214" t="s">
        <v>74</v>
      </c>
      <c r="AI367" s="212">
        <v>0</v>
      </c>
      <c r="AJ367" s="212">
        <v>87227253.5</v>
      </c>
      <c r="AK367" s="212">
        <v>0</v>
      </c>
      <c r="AL367" s="212">
        <v>90274508.329999998</v>
      </c>
      <c r="AM367" s="212">
        <v>95048569.849999994</v>
      </c>
      <c r="AN367" s="212">
        <v>92317107.480000004</v>
      </c>
      <c r="AO367" s="212">
        <v>0</v>
      </c>
      <c r="AP367" s="212">
        <v>81611943.980000004</v>
      </c>
      <c r="AQ367" s="212">
        <v>0</v>
      </c>
      <c r="AR367" s="212">
        <v>90274508.329999998</v>
      </c>
      <c r="AS367" s="212">
        <v>95048569.849999994</v>
      </c>
      <c r="AT367" s="212">
        <v>92317107.480000004</v>
      </c>
    </row>
    <row r="368" spans="1:46" ht="261.39999999999998" hidden="1" customHeight="1" x14ac:dyDescent="0.25">
      <c r="A368" s="215" t="s">
        <v>489</v>
      </c>
      <c r="B368" s="214" t="s">
        <v>490</v>
      </c>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c r="AC368" s="74" t="s">
        <v>129</v>
      </c>
      <c r="AD368" s="71" t="s">
        <v>68</v>
      </c>
      <c r="AE368" s="71" t="s">
        <v>130</v>
      </c>
      <c r="AF368" s="214" t="s">
        <v>258</v>
      </c>
      <c r="AG368" s="214" t="s">
        <v>74</v>
      </c>
      <c r="AH368" s="214" t="s">
        <v>74</v>
      </c>
      <c r="AI368" s="212">
        <v>0</v>
      </c>
      <c r="AJ368" s="212">
        <v>87227253.5</v>
      </c>
      <c r="AK368" s="212">
        <v>0</v>
      </c>
      <c r="AL368" s="212">
        <v>90274508.329999998</v>
      </c>
      <c r="AM368" s="212">
        <v>95048569.849999994</v>
      </c>
      <c r="AN368" s="212">
        <v>92317107.480000004</v>
      </c>
      <c r="AO368" s="212">
        <v>0</v>
      </c>
      <c r="AP368" s="212">
        <v>81611943.980000004</v>
      </c>
      <c r="AQ368" s="212">
        <v>0</v>
      </c>
      <c r="AR368" s="212">
        <v>90274508.329999998</v>
      </c>
      <c r="AS368" s="212">
        <v>95048569.849999994</v>
      </c>
      <c r="AT368" s="212">
        <v>92317107.480000004</v>
      </c>
    </row>
    <row r="369" spans="1:46" ht="123.75" hidden="1" customHeight="1" x14ac:dyDescent="0.25">
      <c r="A369" s="215" t="s">
        <v>489</v>
      </c>
      <c r="B369" s="214" t="s">
        <v>490</v>
      </c>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c r="AC369" s="71" t="s">
        <v>322</v>
      </c>
      <c r="AD369" s="71" t="s">
        <v>1134</v>
      </c>
      <c r="AE369" s="71" t="s">
        <v>324</v>
      </c>
      <c r="AF369" s="214" t="s">
        <v>258</v>
      </c>
      <c r="AG369" s="214" t="s">
        <v>74</v>
      </c>
      <c r="AH369" s="214" t="s">
        <v>74</v>
      </c>
      <c r="AI369" s="212">
        <v>0</v>
      </c>
      <c r="AJ369" s="212">
        <v>87227253.5</v>
      </c>
      <c r="AK369" s="212">
        <v>0</v>
      </c>
      <c r="AL369" s="212">
        <v>90274508.329999998</v>
      </c>
      <c r="AM369" s="212">
        <v>95048569.849999994</v>
      </c>
      <c r="AN369" s="212">
        <v>92317107.480000004</v>
      </c>
      <c r="AO369" s="212">
        <v>0</v>
      </c>
      <c r="AP369" s="212">
        <v>81611943.980000004</v>
      </c>
      <c r="AQ369" s="212">
        <v>0</v>
      </c>
      <c r="AR369" s="212">
        <v>90274508.329999998</v>
      </c>
      <c r="AS369" s="212">
        <v>95048569.849999994</v>
      </c>
      <c r="AT369" s="212">
        <v>92317107.480000004</v>
      </c>
    </row>
    <row r="370" spans="1:46" ht="123.75" hidden="1" customHeight="1" x14ac:dyDescent="0.25">
      <c r="A370" s="215" t="s">
        <v>489</v>
      </c>
      <c r="B370" s="214" t="s">
        <v>490</v>
      </c>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c r="AC370" s="71" t="s">
        <v>322</v>
      </c>
      <c r="AD370" s="71" t="s">
        <v>1135</v>
      </c>
      <c r="AE370" s="71" t="s">
        <v>324</v>
      </c>
      <c r="AF370" s="214" t="s">
        <v>258</v>
      </c>
      <c r="AG370" s="214" t="s">
        <v>74</v>
      </c>
      <c r="AH370" s="214" t="s">
        <v>74</v>
      </c>
      <c r="AI370" s="212">
        <v>0</v>
      </c>
      <c r="AJ370" s="212">
        <v>87227253.5</v>
      </c>
      <c r="AK370" s="212">
        <v>0</v>
      </c>
      <c r="AL370" s="212">
        <v>90274508.329999998</v>
      </c>
      <c r="AM370" s="212">
        <v>95048569.849999994</v>
      </c>
      <c r="AN370" s="212">
        <v>92317107.480000004</v>
      </c>
      <c r="AO370" s="212">
        <v>0</v>
      </c>
      <c r="AP370" s="212">
        <v>81611943.980000004</v>
      </c>
      <c r="AQ370" s="212">
        <v>0</v>
      </c>
      <c r="AR370" s="212">
        <v>90274508.329999998</v>
      </c>
      <c r="AS370" s="212">
        <v>95048569.849999994</v>
      </c>
      <c r="AT370" s="212">
        <v>92317107.480000004</v>
      </c>
    </row>
    <row r="371" spans="1:46" ht="165" hidden="1" customHeight="1" x14ac:dyDescent="0.25">
      <c r="A371" s="215" t="s">
        <v>489</v>
      </c>
      <c r="B371" s="214" t="s">
        <v>490</v>
      </c>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c r="AB371" s="71"/>
      <c r="AC371" s="71" t="s">
        <v>500</v>
      </c>
      <c r="AD371" s="71" t="s">
        <v>68</v>
      </c>
      <c r="AE371" s="71" t="s">
        <v>132</v>
      </c>
      <c r="AF371" s="214" t="s">
        <v>258</v>
      </c>
      <c r="AG371" s="214" t="s">
        <v>74</v>
      </c>
      <c r="AH371" s="214" t="s">
        <v>74</v>
      </c>
      <c r="AI371" s="212">
        <v>0</v>
      </c>
      <c r="AJ371" s="212">
        <v>87227253.5</v>
      </c>
      <c r="AK371" s="212">
        <v>0</v>
      </c>
      <c r="AL371" s="212">
        <v>90274508.329999998</v>
      </c>
      <c r="AM371" s="212">
        <v>95048569.849999994</v>
      </c>
      <c r="AN371" s="212">
        <v>92317107.480000004</v>
      </c>
      <c r="AO371" s="212">
        <v>0</v>
      </c>
      <c r="AP371" s="212">
        <v>81611943.980000004</v>
      </c>
      <c r="AQ371" s="212">
        <v>0</v>
      </c>
      <c r="AR371" s="212">
        <v>90274508.329999998</v>
      </c>
      <c r="AS371" s="212">
        <v>95048569.849999994</v>
      </c>
      <c r="AT371" s="212">
        <v>92317107.480000004</v>
      </c>
    </row>
    <row r="372" spans="1:46" ht="123.75" hidden="1" customHeight="1" x14ac:dyDescent="0.25">
      <c r="A372" s="215" t="s">
        <v>489</v>
      </c>
      <c r="B372" s="214" t="s">
        <v>490</v>
      </c>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t="s">
        <v>167</v>
      </c>
      <c r="AD372" s="71" t="s">
        <v>68</v>
      </c>
      <c r="AE372" s="71" t="s">
        <v>132</v>
      </c>
      <c r="AF372" s="214" t="s">
        <v>258</v>
      </c>
      <c r="AG372" s="214" t="s">
        <v>74</v>
      </c>
      <c r="AH372" s="214" t="s">
        <v>74</v>
      </c>
      <c r="AI372" s="212">
        <v>0</v>
      </c>
      <c r="AJ372" s="212">
        <v>87227253.5</v>
      </c>
      <c r="AK372" s="212">
        <v>0</v>
      </c>
      <c r="AL372" s="212">
        <v>90274508.329999998</v>
      </c>
      <c r="AM372" s="212">
        <v>95048569.849999994</v>
      </c>
      <c r="AN372" s="212">
        <v>92317107.480000004</v>
      </c>
      <c r="AO372" s="212">
        <v>0</v>
      </c>
      <c r="AP372" s="212">
        <v>81611943.980000004</v>
      </c>
      <c r="AQ372" s="212">
        <v>0</v>
      </c>
      <c r="AR372" s="212">
        <v>90274508.329999998</v>
      </c>
      <c r="AS372" s="212">
        <v>95048569.849999994</v>
      </c>
      <c r="AT372" s="212">
        <v>92317107.480000004</v>
      </c>
    </row>
    <row r="373" spans="1:46" ht="123.75" hidden="1" customHeight="1" x14ac:dyDescent="0.25">
      <c r="A373" s="215" t="s">
        <v>489</v>
      </c>
      <c r="B373" s="214" t="s">
        <v>490</v>
      </c>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c r="AC373" s="71" t="s">
        <v>331</v>
      </c>
      <c r="AD373" s="71" t="s">
        <v>68</v>
      </c>
      <c r="AE373" s="71" t="s">
        <v>332</v>
      </c>
      <c r="AF373" s="214" t="s">
        <v>258</v>
      </c>
      <c r="AG373" s="214" t="s">
        <v>74</v>
      </c>
      <c r="AH373" s="214" t="s">
        <v>74</v>
      </c>
      <c r="AI373" s="212">
        <v>0</v>
      </c>
      <c r="AJ373" s="212">
        <v>87227253.5</v>
      </c>
      <c r="AK373" s="212">
        <v>0</v>
      </c>
      <c r="AL373" s="212">
        <v>90274508.329999998</v>
      </c>
      <c r="AM373" s="212">
        <v>95048569.849999994</v>
      </c>
      <c r="AN373" s="212">
        <v>92317107.480000004</v>
      </c>
      <c r="AO373" s="212">
        <v>0</v>
      </c>
      <c r="AP373" s="212">
        <v>81611943.980000004</v>
      </c>
      <c r="AQ373" s="212">
        <v>0</v>
      </c>
      <c r="AR373" s="212">
        <v>90274508.329999998</v>
      </c>
      <c r="AS373" s="212">
        <v>95048569.849999994</v>
      </c>
      <c r="AT373" s="212">
        <v>92317107.480000004</v>
      </c>
    </row>
    <row r="374" spans="1:46" ht="137.44999999999999" hidden="1" customHeight="1" x14ac:dyDescent="0.25">
      <c r="A374" s="215" t="s">
        <v>489</v>
      </c>
      <c r="B374" s="214" t="s">
        <v>490</v>
      </c>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t="s">
        <v>382</v>
      </c>
      <c r="AD374" s="71" t="s">
        <v>383</v>
      </c>
      <c r="AE374" s="71" t="s">
        <v>384</v>
      </c>
      <c r="AF374" s="214" t="s">
        <v>258</v>
      </c>
      <c r="AG374" s="214" t="s">
        <v>74</v>
      </c>
      <c r="AH374" s="214" t="s">
        <v>74</v>
      </c>
      <c r="AI374" s="212">
        <v>0</v>
      </c>
      <c r="AJ374" s="212">
        <v>87227253.5</v>
      </c>
      <c r="AK374" s="212">
        <v>0</v>
      </c>
      <c r="AL374" s="212">
        <v>90274508.329999998</v>
      </c>
      <c r="AM374" s="212">
        <v>95048569.849999994</v>
      </c>
      <c r="AN374" s="212">
        <v>92317107.480000004</v>
      </c>
      <c r="AO374" s="212">
        <v>0</v>
      </c>
      <c r="AP374" s="212">
        <v>81611943.980000004</v>
      </c>
      <c r="AQ374" s="212">
        <v>0</v>
      </c>
      <c r="AR374" s="212">
        <v>90274508.329999998</v>
      </c>
      <c r="AS374" s="212">
        <v>95048569.849999994</v>
      </c>
      <c r="AT374" s="212">
        <v>92317107.480000004</v>
      </c>
    </row>
    <row r="375" spans="1:46" ht="192.6" hidden="1" customHeight="1" x14ac:dyDescent="0.25">
      <c r="A375" s="213" t="s">
        <v>501</v>
      </c>
      <c r="B375" s="214" t="s">
        <v>502</v>
      </c>
      <c r="C375" s="71" t="s">
        <v>95</v>
      </c>
      <c r="D375" s="71" t="s">
        <v>68</v>
      </c>
      <c r="E375" s="71" t="s">
        <v>96</v>
      </c>
      <c r="F375" s="71"/>
      <c r="G375" s="71"/>
      <c r="H375" s="71"/>
      <c r="I375" s="71"/>
      <c r="J375" s="71"/>
      <c r="K375" s="71"/>
      <c r="L375" s="71"/>
      <c r="M375" s="71"/>
      <c r="N375" s="71"/>
      <c r="O375" s="71"/>
      <c r="P375" s="71"/>
      <c r="Q375" s="71"/>
      <c r="R375" s="71"/>
      <c r="S375" s="71"/>
      <c r="T375" s="71"/>
      <c r="U375" s="71"/>
      <c r="V375" s="71"/>
      <c r="W375" s="71"/>
      <c r="X375" s="71"/>
      <c r="Y375" s="71"/>
      <c r="Z375" s="71"/>
      <c r="AA375" s="71"/>
      <c r="AB375" s="71"/>
      <c r="AC375" s="74" t="s">
        <v>100</v>
      </c>
      <c r="AD375" s="71" t="s">
        <v>68</v>
      </c>
      <c r="AE375" s="71" t="s">
        <v>101</v>
      </c>
      <c r="AF375" s="214" t="s">
        <v>258</v>
      </c>
      <c r="AG375" s="214" t="s">
        <v>74</v>
      </c>
      <c r="AH375" s="214" t="s">
        <v>74</v>
      </c>
      <c r="AI375" s="212">
        <v>0</v>
      </c>
      <c r="AJ375" s="212">
        <v>90809169.849999994</v>
      </c>
      <c r="AK375" s="212">
        <v>0</v>
      </c>
      <c r="AL375" s="212">
        <v>93340066.269999996</v>
      </c>
      <c r="AM375" s="212">
        <v>92850574.859999999</v>
      </c>
      <c r="AN375" s="212">
        <v>95255774.859999999</v>
      </c>
      <c r="AO375" s="212">
        <v>0</v>
      </c>
      <c r="AP375" s="212">
        <v>84708706.340000004</v>
      </c>
      <c r="AQ375" s="212">
        <v>0</v>
      </c>
      <c r="AR375" s="212">
        <v>93340066.269999996</v>
      </c>
      <c r="AS375" s="212">
        <v>92850574.859999999</v>
      </c>
      <c r="AT375" s="212">
        <v>95255774.859999999</v>
      </c>
    </row>
    <row r="376" spans="1:46" ht="137.44999999999999" hidden="1" customHeight="1" x14ac:dyDescent="0.25">
      <c r="A376" s="213" t="s">
        <v>501</v>
      </c>
      <c r="B376" s="214" t="s">
        <v>502</v>
      </c>
      <c r="C376" s="71" t="s">
        <v>121</v>
      </c>
      <c r="D376" s="71" t="s">
        <v>68</v>
      </c>
      <c r="E376" s="71" t="s">
        <v>122</v>
      </c>
      <c r="F376" s="71"/>
      <c r="G376" s="71"/>
      <c r="H376" s="71"/>
      <c r="I376" s="71"/>
      <c r="J376" s="71"/>
      <c r="K376" s="71"/>
      <c r="L376" s="71"/>
      <c r="M376" s="71"/>
      <c r="N376" s="71"/>
      <c r="O376" s="71"/>
      <c r="P376" s="71"/>
      <c r="Q376" s="71"/>
      <c r="R376" s="71"/>
      <c r="S376" s="71"/>
      <c r="T376" s="71"/>
      <c r="U376" s="71"/>
      <c r="V376" s="71"/>
      <c r="W376" s="71"/>
      <c r="X376" s="71"/>
      <c r="Y376" s="71"/>
      <c r="Z376" s="71"/>
      <c r="AA376" s="71"/>
      <c r="AB376" s="71"/>
      <c r="AC376" s="71" t="s">
        <v>296</v>
      </c>
      <c r="AD376" s="71" t="s">
        <v>68</v>
      </c>
      <c r="AE376" s="71" t="s">
        <v>297</v>
      </c>
      <c r="AF376" s="214" t="s">
        <v>258</v>
      </c>
      <c r="AG376" s="214" t="s">
        <v>74</v>
      </c>
      <c r="AH376" s="214" t="s">
        <v>74</v>
      </c>
      <c r="AI376" s="212">
        <v>0</v>
      </c>
      <c r="AJ376" s="212">
        <v>90809169.849999994</v>
      </c>
      <c r="AK376" s="212">
        <v>0</v>
      </c>
      <c r="AL376" s="212">
        <v>93340066.269999996</v>
      </c>
      <c r="AM376" s="212">
        <v>92850574.859999999</v>
      </c>
      <c r="AN376" s="212">
        <v>95255774.859999999</v>
      </c>
      <c r="AO376" s="212">
        <v>0</v>
      </c>
      <c r="AP376" s="212">
        <v>84708706.340000004</v>
      </c>
      <c r="AQ376" s="212">
        <v>0</v>
      </c>
      <c r="AR376" s="212">
        <v>93340066.269999996</v>
      </c>
      <c r="AS376" s="212">
        <v>92850574.859999999</v>
      </c>
      <c r="AT376" s="212">
        <v>95255774.859999999</v>
      </c>
    </row>
    <row r="377" spans="1:46" ht="123.75" hidden="1" customHeight="1" x14ac:dyDescent="0.25">
      <c r="A377" s="213" t="s">
        <v>501</v>
      </c>
      <c r="B377" s="214" t="s">
        <v>502</v>
      </c>
      <c r="C377" s="71" t="s">
        <v>286</v>
      </c>
      <c r="D377" s="71" t="s">
        <v>68</v>
      </c>
      <c r="E377" s="71" t="s">
        <v>288</v>
      </c>
      <c r="F377" s="71"/>
      <c r="G377" s="71"/>
      <c r="H377" s="71"/>
      <c r="I377" s="71"/>
      <c r="J377" s="71"/>
      <c r="K377" s="71"/>
      <c r="L377" s="71"/>
      <c r="M377" s="71"/>
      <c r="N377" s="71"/>
      <c r="O377" s="71"/>
      <c r="P377" s="71"/>
      <c r="Q377" s="71"/>
      <c r="R377" s="71"/>
      <c r="S377" s="71"/>
      <c r="T377" s="71"/>
      <c r="U377" s="71"/>
      <c r="V377" s="71"/>
      <c r="W377" s="71"/>
      <c r="X377" s="71"/>
      <c r="Y377" s="71"/>
      <c r="Z377" s="71"/>
      <c r="AA377" s="71"/>
      <c r="AB377" s="71"/>
      <c r="AC377" s="71" t="s">
        <v>70</v>
      </c>
      <c r="AD377" s="71" t="s">
        <v>1136</v>
      </c>
      <c r="AE377" s="71" t="s">
        <v>72</v>
      </c>
      <c r="AF377" s="214" t="s">
        <v>258</v>
      </c>
      <c r="AG377" s="214" t="s">
        <v>74</v>
      </c>
      <c r="AH377" s="214" t="s">
        <v>74</v>
      </c>
      <c r="AI377" s="212">
        <v>0</v>
      </c>
      <c r="AJ377" s="212">
        <v>90809169.849999994</v>
      </c>
      <c r="AK377" s="212">
        <v>0</v>
      </c>
      <c r="AL377" s="212">
        <v>93340066.269999996</v>
      </c>
      <c r="AM377" s="212">
        <v>92850574.859999999</v>
      </c>
      <c r="AN377" s="212">
        <v>95255774.859999999</v>
      </c>
      <c r="AO377" s="212">
        <v>0</v>
      </c>
      <c r="AP377" s="212">
        <v>84708706.340000004</v>
      </c>
      <c r="AQ377" s="212">
        <v>0</v>
      </c>
      <c r="AR377" s="212">
        <v>93340066.269999996</v>
      </c>
      <c r="AS377" s="212">
        <v>92850574.859999999</v>
      </c>
      <c r="AT377" s="212">
        <v>95255774.859999999</v>
      </c>
    </row>
    <row r="378" spans="1:46" ht="123.75" hidden="1" customHeight="1" x14ac:dyDescent="0.25">
      <c r="A378" s="213" t="s">
        <v>501</v>
      </c>
      <c r="B378" s="214" t="s">
        <v>502</v>
      </c>
      <c r="C378" s="71" t="s">
        <v>504</v>
      </c>
      <c r="D378" s="71" t="s">
        <v>505</v>
      </c>
      <c r="E378" s="71" t="s">
        <v>506</v>
      </c>
      <c r="F378" s="71"/>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t="s">
        <v>70</v>
      </c>
      <c r="AD378" s="71" t="s">
        <v>1137</v>
      </c>
      <c r="AE378" s="71" t="s">
        <v>72</v>
      </c>
      <c r="AF378" s="214" t="s">
        <v>258</v>
      </c>
      <c r="AG378" s="214" t="s">
        <v>74</v>
      </c>
      <c r="AH378" s="214" t="s">
        <v>74</v>
      </c>
      <c r="AI378" s="212">
        <v>0</v>
      </c>
      <c r="AJ378" s="212">
        <v>90809169.849999994</v>
      </c>
      <c r="AK378" s="212">
        <v>0</v>
      </c>
      <c r="AL378" s="212">
        <v>93340066.269999996</v>
      </c>
      <c r="AM378" s="212">
        <v>92850574.859999999</v>
      </c>
      <c r="AN378" s="212">
        <v>95255774.859999999</v>
      </c>
      <c r="AO378" s="212">
        <v>0</v>
      </c>
      <c r="AP378" s="212">
        <v>84708706.340000004</v>
      </c>
      <c r="AQ378" s="212">
        <v>0</v>
      </c>
      <c r="AR378" s="212">
        <v>93340066.269999996</v>
      </c>
      <c r="AS378" s="212">
        <v>92850574.859999999</v>
      </c>
      <c r="AT378" s="212">
        <v>95255774.859999999</v>
      </c>
    </row>
    <row r="379" spans="1:46" ht="123.75" hidden="1" customHeight="1" x14ac:dyDescent="0.25">
      <c r="A379" s="213" t="s">
        <v>501</v>
      </c>
      <c r="B379" s="214" t="s">
        <v>502</v>
      </c>
      <c r="C379" s="71" t="s">
        <v>64</v>
      </c>
      <c r="D379" s="71" t="s">
        <v>507</v>
      </c>
      <c r="E379" s="71" t="s">
        <v>66</v>
      </c>
      <c r="F379" s="71"/>
      <c r="G379" s="71"/>
      <c r="H379" s="71"/>
      <c r="I379" s="71"/>
      <c r="J379" s="71"/>
      <c r="K379" s="71"/>
      <c r="L379" s="71"/>
      <c r="M379" s="71"/>
      <c r="N379" s="71"/>
      <c r="O379" s="71"/>
      <c r="P379" s="71"/>
      <c r="Q379" s="71"/>
      <c r="R379" s="71"/>
      <c r="S379" s="71"/>
      <c r="T379" s="71"/>
      <c r="U379" s="71"/>
      <c r="V379" s="71"/>
      <c r="W379" s="71"/>
      <c r="X379" s="71"/>
      <c r="Y379" s="71"/>
      <c r="Z379" s="71"/>
      <c r="AA379" s="71"/>
      <c r="AB379" s="71"/>
      <c r="AC379" s="71" t="s">
        <v>70</v>
      </c>
      <c r="AD379" s="71" t="s">
        <v>1138</v>
      </c>
      <c r="AE379" s="71" t="s">
        <v>72</v>
      </c>
      <c r="AF379" s="214" t="s">
        <v>258</v>
      </c>
      <c r="AG379" s="214" t="s">
        <v>74</v>
      </c>
      <c r="AH379" s="214" t="s">
        <v>74</v>
      </c>
      <c r="AI379" s="212">
        <v>0</v>
      </c>
      <c r="AJ379" s="212">
        <v>90809169.849999994</v>
      </c>
      <c r="AK379" s="212">
        <v>0</v>
      </c>
      <c r="AL379" s="212">
        <v>93340066.269999996</v>
      </c>
      <c r="AM379" s="212">
        <v>92850574.859999999</v>
      </c>
      <c r="AN379" s="212">
        <v>95255774.859999999</v>
      </c>
      <c r="AO379" s="212">
        <v>0</v>
      </c>
      <c r="AP379" s="212">
        <v>84708706.340000004</v>
      </c>
      <c r="AQ379" s="212">
        <v>0</v>
      </c>
      <c r="AR379" s="212">
        <v>93340066.269999996</v>
      </c>
      <c r="AS379" s="212">
        <v>92850574.859999999</v>
      </c>
      <c r="AT379" s="212">
        <v>95255774.859999999</v>
      </c>
    </row>
    <row r="380" spans="1:46" ht="123.75" hidden="1" customHeight="1" x14ac:dyDescent="0.25">
      <c r="A380" s="213" t="s">
        <v>501</v>
      </c>
      <c r="B380" s="214" t="s">
        <v>502</v>
      </c>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t="s">
        <v>322</v>
      </c>
      <c r="AD380" s="71" t="s">
        <v>1081</v>
      </c>
      <c r="AE380" s="71" t="s">
        <v>324</v>
      </c>
      <c r="AF380" s="214" t="s">
        <v>258</v>
      </c>
      <c r="AG380" s="214" t="s">
        <v>74</v>
      </c>
      <c r="AH380" s="214" t="s">
        <v>74</v>
      </c>
      <c r="AI380" s="212">
        <v>0</v>
      </c>
      <c r="AJ380" s="212">
        <v>90809169.849999994</v>
      </c>
      <c r="AK380" s="212">
        <v>0</v>
      </c>
      <c r="AL380" s="212">
        <v>93340066.269999996</v>
      </c>
      <c r="AM380" s="212">
        <v>92850574.859999999</v>
      </c>
      <c r="AN380" s="212">
        <v>95255774.859999999</v>
      </c>
      <c r="AO380" s="212">
        <v>0</v>
      </c>
      <c r="AP380" s="212">
        <v>84708706.340000004</v>
      </c>
      <c r="AQ380" s="212">
        <v>0</v>
      </c>
      <c r="AR380" s="212">
        <v>93340066.269999996</v>
      </c>
      <c r="AS380" s="212">
        <v>92850574.859999999</v>
      </c>
      <c r="AT380" s="212">
        <v>95255774.859999999</v>
      </c>
    </row>
    <row r="381" spans="1:46" ht="123.75" hidden="1" customHeight="1" x14ac:dyDescent="0.25">
      <c r="A381" s="213" t="s">
        <v>501</v>
      </c>
      <c r="B381" s="214" t="s">
        <v>502</v>
      </c>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c r="AC381" s="71" t="s">
        <v>322</v>
      </c>
      <c r="AD381" s="71" t="s">
        <v>1135</v>
      </c>
      <c r="AE381" s="71" t="s">
        <v>324</v>
      </c>
      <c r="AF381" s="214" t="s">
        <v>258</v>
      </c>
      <c r="AG381" s="214" t="s">
        <v>74</v>
      </c>
      <c r="AH381" s="214" t="s">
        <v>74</v>
      </c>
      <c r="AI381" s="212">
        <v>0</v>
      </c>
      <c r="AJ381" s="212">
        <v>90809169.849999994</v>
      </c>
      <c r="AK381" s="212">
        <v>0</v>
      </c>
      <c r="AL381" s="212">
        <v>93340066.269999996</v>
      </c>
      <c r="AM381" s="212">
        <v>92850574.859999999</v>
      </c>
      <c r="AN381" s="212">
        <v>95255774.859999999</v>
      </c>
      <c r="AO381" s="212">
        <v>0</v>
      </c>
      <c r="AP381" s="212">
        <v>84708706.340000004</v>
      </c>
      <c r="AQ381" s="212">
        <v>0</v>
      </c>
      <c r="AR381" s="212">
        <v>93340066.269999996</v>
      </c>
      <c r="AS381" s="212">
        <v>92850574.859999999</v>
      </c>
      <c r="AT381" s="212">
        <v>95255774.859999999</v>
      </c>
    </row>
    <row r="382" spans="1:46" ht="165" hidden="1" customHeight="1" x14ac:dyDescent="0.25">
      <c r="A382" s="213" t="s">
        <v>501</v>
      </c>
      <c r="B382" s="214" t="s">
        <v>502</v>
      </c>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t="s">
        <v>500</v>
      </c>
      <c r="AD382" s="71" t="s">
        <v>68</v>
      </c>
      <c r="AE382" s="71" t="s">
        <v>132</v>
      </c>
      <c r="AF382" s="214" t="s">
        <v>258</v>
      </c>
      <c r="AG382" s="214" t="s">
        <v>74</v>
      </c>
      <c r="AH382" s="214" t="s">
        <v>74</v>
      </c>
      <c r="AI382" s="212">
        <v>0</v>
      </c>
      <c r="AJ382" s="212">
        <v>90809169.849999994</v>
      </c>
      <c r="AK382" s="212">
        <v>0</v>
      </c>
      <c r="AL382" s="212">
        <v>93340066.269999996</v>
      </c>
      <c r="AM382" s="212">
        <v>92850574.859999999</v>
      </c>
      <c r="AN382" s="212">
        <v>95255774.859999999</v>
      </c>
      <c r="AO382" s="212">
        <v>0</v>
      </c>
      <c r="AP382" s="212">
        <v>84708706.340000004</v>
      </c>
      <c r="AQ382" s="212">
        <v>0</v>
      </c>
      <c r="AR382" s="212">
        <v>93340066.269999996</v>
      </c>
      <c r="AS382" s="212">
        <v>92850574.859999999</v>
      </c>
      <c r="AT382" s="212">
        <v>95255774.859999999</v>
      </c>
    </row>
    <row r="383" spans="1:46" ht="123.75" hidden="1" customHeight="1" x14ac:dyDescent="0.25">
      <c r="A383" s="213" t="s">
        <v>501</v>
      </c>
      <c r="B383" s="214" t="s">
        <v>502</v>
      </c>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c r="AB383" s="71"/>
      <c r="AC383" s="71" t="s">
        <v>331</v>
      </c>
      <c r="AD383" s="71" t="s">
        <v>68</v>
      </c>
      <c r="AE383" s="71" t="s">
        <v>332</v>
      </c>
      <c r="AF383" s="214" t="s">
        <v>258</v>
      </c>
      <c r="AG383" s="214" t="s">
        <v>74</v>
      </c>
      <c r="AH383" s="214" t="s">
        <v>74</v>
      </c>
      <c r="AI383" s="212">
        <v>0</v>
      </c>
      <c r="AJ383" s="212">
        <v>90809169.849999994</v>
      </c>
      <c r="AK383" s="212">
        <v>0</v>
      </c>
      <c r="AL383" s="212">
        <v>93340066.269999996</v>
      </c>
      <c r="AM383" s="212">
        <v>92850574.859999999</v>
      </c>
      <c r="AN383" s="212">
        <v>95255774.859999999</v>
      </c>
      <c r="AO383" s="212">
        <v>0</v>
      </c>
      <c r="AP383" s="212">
        <v>84708706.340000004</v>
      </c>
      <c r="AQ383" s="212">
        <v>0</v>
      </c>
      <c r="AR383" s="212">
        <v>93340066.269999996</v>
      </c>
      <c r="AS383" s="212">
        <v>92850574.859999999</v>
      </c>
      <c r="AT383" s="212">
        <v>95255774.859999999</v>
      </c>
    </row>
    <row r="384" spans="1:46" ht="137.44999999999999" hidden="1" customHeight="1" x14ac:dyDescent="0.25">
      <c r="A384" s="213" t="s">
        <v>501</v>
      </c>
      <c r="B384" s="214" t="s">
        <v>502</v>
      </c>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c r="AC384" s="71" t="s">
        <v>382</v>
      </c>
      <c r="AD384" s="71" t="s">
        <v>383</v>
      </c>
      <c r="AE384" s="71" t="s">
        <v>384</v>
      </c>
      <c r="AF384" s="214" t="s">
        <v>258</v>
      </c>
      <c r="AG384" s="214" t="s">
        <v>74</v>
      </c>
      <c r="AH384" s="214" t="s">
        <v>74</v>
      </c>
      <c r="AI384" s="212">
        <v>0</v>
      </c>
      <c r="AJ384" s="212">
        <v>90809169.849999994</v>
      </c>
      <c r="AK384" s="212">
        <v>0</v>
      </c>
      <c r="AL384" s="212">
        <v>93340066.269999996</v>
      </c>
      <c r="AM384" s="212">
        <v>92850574.859999999</v>
      </c>
      <c r="AN384" s="212">
        <v>95255774.859999999</v>
      </c>
      <c r="AO384" s="212">
        <v>0</v>
      </c>
      <c r="AP384" s="212">
        <v>84708706.340000004</v>
      </c>
      <c r="AQ384" s="212">
        <v>0</v>
      </c>
      <c r="AR384" s="212">
        <v>93340066.269999996</v>
      </c>
      <c r="AS384" s="212">
        <v>92850574.859999999</v>
      </c>
      <c r="AT384" s="212">
        <v>95255774.859999999</v>
      </c>
    </row>
    <row r="385" spans="1:46" ht="151.35" hidden="1" customHeight="1" x14ac:dyDescent="0.25">
      <c r="A385" s="215" t="s">
        <v>509</v>
      </c>
      <c r="B385" s="214" t="s">
        <v>510</v>
      </c>
      <c r="C385" s="71" t="s">
        <v>282</v>
      </c>
      <c r="D385" s="71" t="s">
        <v>283</v>
      </c>
      <c r="E385" s="71" t="s">
        <v>284</v>
      </c>
      <c r="F385" s="71"/>
      <c r="G385" s="71"/>
      <c r="H385" s="71"/>
      <c r="I385" s="71"/>
      <c r="J385" s="71"/>
      <c r="K385" s="71"/>
      <c r="L385" s="71"/>
      <c r="M385" s="71"/>
      <c r="N385" s="71"/>
      <c r="O385" s="71"/>
      <c r="P385" s="71"/>
      <c r="Q385" s="71"/>
      <c r="R385" s="71"/>
      <c r="S385" s="71"/>
      <c r="T385" s="71"/>
      <c r="U385" s="71"/>
      <c r="V385" s="71"/>
      <c r="W385" s="71"/>
      <c r="X385" s="71"/>
      <c r="Y385" s="71"/>
      <c r="Z385" s="71" t="s">
        <v>512</v>
      </c>
      <c r="AA385" s="71" t="s">
        <v>68</v>
      </c>
      <c r="AB385" s="71" t="s">
        <v>69</v>
      </c>
      <c r="AC385" s="71" t="s">
        <v>517</v>
      </c>
      <c r="AD385" s="71" t="s">
        <v>68</v>
      </c>
      <c r="AE385" s="71" t="s">
        <v>467</v>
      </c>
      <c r="AF385" s="214" t="s">
        <v>514</v>
      </c>
      <c r="AG385" s="214" t="s">
        <v>74</v>
      </c>
      <c r="AH385" s="214" t="s">
        <v>74</v>
      </c>
      <c r="AI385" s="212">
        <v>0</v>
      </c>
      <c r="AJ385" s="212">
        <v>66760859.909999996</v>
      </c>
      <c r="AK385" s="212">
        <v>0</v>
      </c>
      <c r="AL385" s="212">
        <v>78013090.200000003</v>
      </c>
      <c r="AM385" s="212">
        <v>59206507.600000001</v>
      </c>
      <c r="AN385" s="212">
        <v>59206507.600000001</v>
      </c>
      <c r="AO385" s="212">
        <v>0</v>
      </c>
      <c r="AP385" s="212">
        <v>66760859.909999996</v>
      </c>
      <c r="AQ385" s="212">
        <v>0</v>
      </c>
      <c r="AR385" s="212">
        <v>78013090.200000003</v>
      </c>
      <c r="AS385" s="212">
        <v>59206507.600000001</v>
      </c>
      <c r="AT385" s="212">
        <v>59206507.600000001</v>
      </c>
    </row>
    <row r="386" spans="1:46" ht="137.44999999999999" hidden="1" customHeight="1" x14ac:dyDescent="0.25">
      <c r="A386" s="215" t="s">
        <v>509</v>
      </c>
      <c r="B386" s="214" t="s">
        <v>510</v>
      </c>
      <c r="C386" s="71" t="s">
        <v>282</v>
      </c>
      <c r="D386" s="71" t="s">
        <v>1139</v>
      </c>
      <c r="E386" s="71" t="s">
        <v>284</v>
      </c>
      <c r="F386" s="71"/>
      <c r="G386" s="71"/>
      <c r="H386" s="71"/>
      <c r="I386" s="71"/>
      <c r="J386" s="71"/>
      <c r="K386" s="71"/>
      <c r="L386" s="71"/>
      <c r="M386" s="71"/>
      <c r="N386" s="71"/>
      <c r="O386" s="71"/>
      <c r="P386" s="71"/>
      <c r="Q386" s="71"/>
      <c r="R386" s="71"/>
      <c r="S386" s="71"/>
      <c r="T386" s="71"/>
      <c r="U386" s="71"/>
      <c r="V386" s="71"/>
      <c r="W386" s="71"/>
      <c r="X386" s="71"/>
      <c r="Y386" s="71"/>
      <c r="Z386" s="71" t="s">
        <v>291</v>
      </c>
      <c r="AA386" s="71" t="s">
        <v>68</v>
      </c>
      <c r="AB386" s="71" t="s">
        <v>69</v>
      </c>
      <c r="AC386" s="71" t="s">
        <v>70</v>
      </c>
      <c r="AD386" s="71" t="s">
        <v>1140</v>
      </c>
      <c r="AE386" s="71" t="s">
        <v>72</v>
      </c>
      <c r="AF386" s="214" t="s">
        <v>514</v>
      </c>
      <c r="AG386" s="214" t="s">
        <v>74</v>
      </c>
      <c r="AH386" s="214" t="s">
        <v>74</v>
      </c>
      <c r="AI386" s="212">
        <v>0</v>
      </c>
      <c r="AJ386" s="212">
        <v>66760859.909999996</v>
      </c>
      <c r="AK386" s="212">
        <v>0</v>
      </c>
      <c r="AL386" s="212">
        <v>78013090.200000003</v>
      </c>
      <c r="AM386" s="212">
        <v>59206507.600000001</v>
      </c>
      <c r="AN386" s="212">
        <v>59206507.600000001</v>
      </c>
      <c r="AO386" s="212">
        <v>0</v>
      </c>
      <c r="AP386" s="212">
        <v>66760859.909999996</v>
      </c>
      <c r="AQ386" s="212">
        <v>0</v>
      </c>
      <c r="AR386" s="212">
        <v>78013090.200000003</v>
      </c>
      <c r="AS386" s="212">
        <v>59206507.600000001</v>
      </c>
      <c r="AT386" s="212">
        <v>59206507.600000001</v>
      </c>
    </row>
    <row r="387" spans="1:46" ht="165" hidden="1" customHeight="1" x14ac:dyDescent="0.25">
      <c r="A387" s="215" t="s">
        <v>509</v>
      </c>
      <c r="B387" s="214" t="s">
        <v>510</v>
      </c>
      <c r="C387" s="71" t="s">
        <v>515</v>
      </c>
      <c r="D387" s="71" t="s">
        <v>516</v>
      </c>
      <c r="E387" s="71" t="s">
        <v>80</v>
      </c>
      <c r="F387" s="71"/>
      <c r="G387" s="71"/>
      <c r="H387" s="71"/>
      <c r="I387" s="71"/>
      <c r="J387" s="71"/>
      <c r="K387" s="71"/>
      <c r="L387" s="71"/>
      <c r="M387" s="71"/>
      <c r="N387" s="71"/>
      <c r="O387" s="71"/>
      <c r="P387" s="71"/>
      <c r="Q387" s="71"/>
      <c r="R387" s="71"/>
      <c r="S387" s="71"/>
      <c r="T387" s="71"/>
      <c r="U387" s="71"/>
      <c r="V387" s="71"/>
      <c r="W387" s="71"/>
      <c r="X387" s="71"/>
      <c r="Y387" s="71"/>
      <c r="Z387" s="71" t="s">
        <v>295</v>
      </c>
      <c r="AA387" s="71" t="s">
        <v>68</v>
      </c>
      <c r="AB387" s="71" t="s">
        <v>69</v>
      </c>
      <c r="AC387" s="71" t="s">
        <v>70</v>
      </c>
      <c r="AD387" s="71" t="s">
        <v>1141</v>
      </c>
      <c r="AE387" s="71" t="s">
        <v>72</v>
      </c>
      <c r="AF387" s="214" t="s">
        <v>514</v>
      </c>
      <c r="AG387" s="214" t="s">
        <v>74</v>
      </c>
      <c r="AH387" s="214" t="s">
        <v>74</v>
      </c>
      <c r="AI387" s="212">
        <v>0</v>
      </c>
      <c r="AJ387" s="212">
        <v>66760859.909999996</v>
      </c>
      <c r="AK387" s="212">
        <v>0</v>
      </c>
      <c r="AL387" s="212">
        <v>78013090.200000003</v>
      </c>
      <c r="AM387" s="212">
        <v>59206507.600000001</v>
      </c>
      <c r="AN387" s="212">
        <v>59206507.600000001</v>
      </c>
      <c r="AO387" s="212">
        <v>0</v>
      </c>
      <c r="AP387" s="212">
        <v>66760859.909999996</v>
      </c>
      <c r="AQ387" s="212">
        <v>0</v>
      </c>
      <c r="AR387" s="212">
        <v>78013090.200000003</v>
      </c>
      <c r="AS387" s="212">
        <v>59206507.600000001</v>
      </c>
      <c r="AT387" s="212">
        <v>59206507.600000001</v>
      </c>
    </row>
    <row r="388" spans="1:46" ht="165" hidden="1" customHeight="1" x14ac:dyDescent="0.25">
      <c r="A388" s="215" t="s">
        <v>509</v>
      </c>
      <c r="B388" s="214" t="s">
        <v>510</v>
      </c>
      <c r="C388" s="71" t="s">
        <v>64</v>
      </c>
      <c r="D388" s="71" t="s">
        <v>518</v>
      </c>
      <c r="E388" s="71" t="s">
        <v>66</v>
      </c>
      <c r="F388" s="71"/>
      <c r="G388" s="71"/>
      <c r="H388" s="71"/>
      <c r="I388" s="71"/>
      <c r="J388" s="71"/>
      <c r="K388" s="71"/>
      <c r="L388" s="71"/>
      <c r="M388" s="71"/>
      <c r="N388" s="71"/>
      <c r="O388" s="71"/>
      <c r="P388" s="71"/>
      <c r="Q388" s="71"/>
      <c r="R388" s="71"/>
      <c r="S388" s="71"/>
      <c r="T388" s="71"/>
      <c r="U388" s="71"/>
      <c r="V388" s="71"/>
      <c r="W388" s="71"/>
      <c r="X388" s="71"/>
      <c r="Y388" s="71"/>
      <c r="Z388" s="71" t="s">
        <v>305</v>
      </c>
      <c r="AA388" s="71" t="s">
        <v>68</v>
      </c>
      <c r="AB388" s="71" t="s">
        <v>306</v>
      </c>
      <c r="AC388" s="71" t="s">
        <v>519</v>
      </c>
      <c r="AD388" s="71" t="s">
        <v>68</v>
      </c>
      <c r="AE388" s="71" t="s">
        <v>69</v>
      </c>
      <c r="AF388" s="214" t="s">
        <v>514</v>
      </c>
      <c r="AG388" s="214" t="s">
        <v>74</v>
      </c>
      <c r="AH388" s="214" t="s">
        <v>74</v>
      </c>
      <c r="AI388" s="212">
        <v>0</v>
      </c>
      <c r="AJ388" s="212">
        <v>66760859.909999996</v>
      </c>
      <c r="AK388" s="212">
        <v>0</v>
      </c>
      <c r="AL388" s="212">
        <v>78013090.200000003</v>
      </c>
      <c r="AM388" s="212">
        <v>59206507.600000001</v>
      </c>
      <c r="AN388" s="212">
        <v>59206507.600000001</v>
      </c>
      <c r="AO388" s="212">
        <v>0</v>
      </c>
      <c r="AP388" s="212">
        <v>66760859.909999996</v>
      </c>
      <c r="AQ388" s="212">
        <v>0</v>
      </c>
      <c r="AR388" s="212">
        <v>78013090.200000003</v>
      </c>
      <c r="AS388" s="212">
        <v>59206507.600000001</v>
      </c>
      <c r="AT388" s="212">
        <v>59206507.600000001</v>
      </c>
    </row>
    <row r="389" spans="1:46" ht="219.95" hidden="1" customHeight="1" x14ac:dyDescent="0.25">
      <c r="A389" s="215" t="s">
        <v>509</v>
      </c>
      <c r="B389" s="214" t="s">
        <v>510</v>
      </c>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4" t="s">
        <v>522</v>
      </c>
      <c r="AA389" s="71" t="s">
        <v>68</v>
      </c>
      <c r="AB389" s="71" t="s">
        <v>523</v>
      </c>
      <c r="AC389" s="71" t="s">
        <v>520</v>
      </c>
      <c r="AD389" s="71" t="s">
        <v>68</v>
      </c>
      <c r="AE389" s="71" t="s">
        <v>521</v>
      </c>
      <c r="AF389" s="214" t="s">
        <v>514</v>
      </c>
      <c r="AG389" s="214" t="s">
        <v>74</v>
      </c>
      <c r="AH389" s="214" t="s">
        <v>74</v>
      </c>
      <c r="AI389" s="212">
        <v>0</v>
      </c>
      <c r="AJ389" s="212">
        <v>66760859.909999996</v>
      </c>
      <c r="AK389" s="212">
        <v>0</v>
      </c>
      <c r="AL389" s="212">
        <v>78013090.200000003</v>
      </c>
      <c r="AM389" s="212">
        <v>59206507.600000001</v>
      </c>
      <c r="AN389" s="212">
        <v>59206507.600000001</v>
      </c>
      <c r="AO389" s="212">
        <v>0</v>
      </c>
      <c r="AP389" s="212">
        <v>66760859.909999996</v>
      </c>
      <c r="AQ389" s="212">
        <v>0</v>
      </c>
      <c r="AR389" s="212">
        <v>78013090.200000003</v>
      </c>
      <c r="AS389" s="212">
        <v>59206507.600000001</v>
      </c>
      <c r="AT389" s="212">
        <v>59206507.600000001</v>
      </c>
    </row>
    <row r="390" spans="1:46" ht="151.35" hidden="1" customHeight="1" x14ac:dyDescent="0.25">
      <c r="A390" s="215" t="s">
        <v>509</v>
      </c>
      <c r="B390" s="214" t="s">
        <v>510</v>
      </c>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t="s">
        <v>308</v>
      </c>
      <c r="AA390" s="71" t="s">
        <v>309</v>
      </c>
      <c r="AB390" s="71" t="s">
        <v>310</v>
      </c>
      <c r="AC390" s="71" t="s">
        <v>328</v>
      </c>
      <c r="AD390" s="71" t="s">
        <v>68</v>
      </c>
      <c r="AE390" s="71" t="s">
        <v>329</v>
      </c>
      <c r="AF390" s="214" t="s">
        <v>514</v>
      </c>
      <c r="AG390" s="214" t="s">
        <v>74</v>
      </c>
      <c r="AH390" s="214" t="s">
        <v>74</v>
      </c>
      <c r="AI390" s="212">
        <v>0</v>
      </c>
      <c r="AJ390" s="212">
        <v>66760859.909999996</v>
      </c>
      <c r="AK390" s="212">
        <v>0</v>
      </c>
      <c r="AL390" s="212">
        <v>78013090.200000003</v>
      </c>
      <c r="AM390" s="212">
        <v>59206507.600000001</v>
      </c>
      <c r="AN390" s="212">
        <v>59206507.600000001</v>
      </c>
      <c r="AO390" s="212">
        <v>0</v>
      </c>
      <c r="AP390" s="212">
        <v>66760859.909999996</v>
      </c>
      <c r="AQ390" s="212">
        <v>0</v>
      </c>
      <c r="AR390" s="212">
        <v>78013090.200000003</v>
      </c>
      <c r="AS390" s="212">
        <v>59206507.600000001</v>
      </c>
      <c r="AT390" s="212">
        <v>59206507.600000001</v>
      </c>
    </row>
    <row r="391" spans="1:46" ht="343.9" hidden="1" customHeight="1" x14ac:dyDescent="0.25">
      <c r="A391" s="215" t="s">
        <v>509</v>
      </c>
      <c r="B391" s="214" t="s">
        <v>510</v>
      </c>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c r="AB391" s="71"/>
      <c r="AC391" s="74" t="s">
        <v>524</v>
      </c>
      <c r="AD391" s="71" t="s">
        <v>68</v>
      </c>
      <c r="AE391" s="71" t="s">
        <v>525</v>
      </c>
      <c r="AF391" s="214" t="s">
        <v>514</v>
      </c>
      <c r="AG391" s="214" t="s">
        <v>74</v>
      </c>
      <c r="AH391" s="214" t="s">
        <v>74</v>
      </c>
      <c r="AI391" s="212">
        <v>0</v>
      </c>
      <c r="AJ391" s="212">
        <v>66760859.909999996</v>
      </c>
      <c r="AK391" s="212">
        <v>0</v>
      </c>
      <c r="AL391" s="212">
        <v>78013090.200000003</v>
      </c>
      <c r="AM391" s="212">
        <v>59206507.600000001</v>
      </c>
      <c r="AN391" s="212">
        <v>59206507.600000001</v>
      </c>
      <c r="AO391" s="212">
        <v>0</v>
      </c>
      <c r="AP391" s="212">
        <v>66760859.909999996</v>
      </c>
      <c r="AQ391" s="212">
        <v>0</v>
      </c>
      <c r="AR391" s="212">
        <v>78013090.200000003</v>
      </c>
      <c r="AS391" s="212">
        <v>59206507.600000001</v>
      </c>
      <c r="AT391" s="212">
        <v>59206507.600000001</v>
      </c>
    </row>
    <row r="392" spans="1:46" ht="275.10000000000002" hidden="1" customHeight="1" x14ac:dyDescent="0.25">
      <c r="A392" s="215" t="s">
        <v>509</v>
      </c>
      <c r="B392" s="214" t="s">
        <v>510</v>
      </c>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c r="AB392" s="71"/>
      <c r="AC392" s="74" t="s">
        <v>526</v>
      </c>
      <c r="AD392" s="71" t="s">
        <v>68</v>
      </c>
      <c r="AE392" s="71" t="s">
        <v>527</v>
      </c>
      <c r="AF392" s="214" t="s">
        <v>514</v>
      </c>
      <c r="AG392" s="214" t="s">
        <v>74</v>
      </c>
      <c r="AH392" s="214" t="s">
        <v>74</v>
      </c>
      <c r="AI392" s="212">
        <v>0</v>
      </c>
      <c r="AJ392" s="212">
        <v>66760859.909999996</v>
      </c>
      <c r="AK392" s="212">
        <v>0</v>
      </c>
      <c r="AL392" s="212">
        <v>78013090.200000003</v>
      </c>
      <c r="AM392" s="212">
        <v>59206507.600000001</v>
      </c>
      <c r="AN392" s="212">
        <v>59206507.600000001</v>
      </c>
      <c r="AO392" s="212">
        <v>0</v>
      </c>
      <c r="AP392" s="212">
        <v>66760859.909999996</v>
      </c>
      <c r="AQ392" s="212">
        <v>0</v>
      </c>
      <c r="AR392" s="212">
        <v>78013090.200000003</v>
      </c>
      <c r="AS392" s="212">
        <v>59206507.600000001</v>
      </c>
      <c r="AT392" s="212">
        <v>59206507.600000001</v>
      </c>
    </row>
    <row r="393" spans="1:46" ht="192.6" hidden="1" customHeight="1" x14ac:dyDescent="0.25">
      <c r="A393" s="215" t="s">
        <v>509</v>
      </c>
      <c r="B393" s="214" t="s">
        <v>510</v>
      </c>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c r="AB393" s="71"/>
      <c r="AC393" s="74" t="s">
        <v>528</v>
      </c>
      <c r="AD393" s="71" t="s">
        <v>68</v>
      </c>
      <c r="AE393" s="71" t="s">
        <v>529</v>
      </c>
      <c r="AF393" s="214" t="s">
        <v>514</v>
      </c>
      <c r="AG393" s="214" t="s">
        <v>74</v>
      </c>
      <c r="AH393" s="214" t="s">
        <v>74</v>
      </c>
      <c r="AI393" s="212">
        <v>0</v>
      </c>
      <c r="AJ393" s="212">
        <v>66760859.909999996</v>
      </c>
      <c r="AK393" s="212">
        <v>0</v>
      </c>
      <c r="AL393" s="212">
        <v>78013090.200000003</v>
      </c>
      <c r="AM393" s="212">
        <v>59206507.600000001</v>
      </c>
      <c r="AN393" s="212">
        <v>59206507.600000001</v>
      </c>
      <c r="AO393" s="212">
        <v>0</v>
      </c>
      <c r="AP393" s="212">
        <v>66760859.909999996</v>
      </c>
      <c r="AQ393" s="212">
        <v>0</v>
      </c>
      <c r="AR393" s="212">
        <v>78013090.200000003</v>
      </c>
      <c r="AS393" s="212">
        <v>59206507.600000001</v>
      </c>
      <c r="AT393" s="212">
        <v>59206507.600000001</v>
      </c>
    </row>
    <row r="394" spans="1:46" ht="288.75" hidden="1" customHeight="1" x14ac:dyDescent="0.25">
      <c r="A394" s="215" t="s">
        <v>509</v>
      </c>
      <c r="B394" s="214" t="s">
        <v>510</v>
      </c>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c r="AB394" s="71"/>
      <c r="AC394" s="74" t="s">
        <v>530</v>
      </c>
      <c r="AD394" s="71" t="s">
        <v>68</v>
      </c>
      <c r="AE394" s="71" t="s">
        <v>525</v>
      </c>
      <c r="AF394" s="214" t="s">
        <v>514</v>
      </c>
      <c r="AG394" s="214" t="s">
        <v>74</v>
      </c>
      <c r="AH394" s="214" t="s">
        <v>74</v>
      </c>
      <c r="AI394" s="212">
        <v>0</v>
      </c>
      <c r="AJ394" s="212">
        <v>66760859.909999996</v>
      </c>
      <c r="AK394" s="212">
        <v>0</v>
      </c>
      <c r="AL394" s="212">
        <v>78013090.200000003</v>
      </c>
      <c r="AM394" s="212">
        <v>59206507.600000001</v>
      </c>
      <c r="AN394" s="212">
        <v>59206507.600000001</v>
      </c>
      <c r="AO394" s="212">
        <v>0</v>
      </c>
      <c r="AP394" s="212">
        <v>66760859.909999996</v>
      </c>
      <c r="AQ394" s="212">
        <v>0</v>
      </c>
      <c r="AR394" s="212">
        <v>78013090.200000003</v>
      </c>
      <c r="AS394" s="212">
        <v>59206507.600000001</v>
      </c>
      <c r="AT394" s="212">
        <v>59206507.600000001</v>
      </c>
    </row>
    <row r="395" spans="1:46" ht="219.95" hidden="1" customHeight="1" x14ac:dyDescent="0.25">
      <c r="A395" s="215" t="s">
        <v>509</v>
      </c>
      <c r="B395" s="214" t="s">
        <v>510</v>
      </c>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c r="AB395" s="71"/>
      <c r="AC395" s="74" t="s">
        <v>531</v>
      </c>
      <c r="AD395" s="71" t="s">
        <v>68</v>
      </c>
      <c r="AE395" s="71" t="s">
        <v>532</v>
      </c>
      <c r="AF395" s="214" t="s">
        <v>514</v>
      </c>
      <c r="AG395" s="214" t="s">
        <v>74</v>
      </c>
      <c r="AH395" s="214" t="s">
        <v>74</v>
      </c>
      <c r="AI395" s="212">
        <v>0</v>
      </c>
      <c r="AJ395" s="212">
        <v>66760859.909999996</v>
      </c>
      <c r="AK395" s="212">
        <v>0</v>
      </c>
      <c r="AL395" s="212">
        <v>78013090.200000003</v>
      </c>
      <c r="AM395" s="212">
        <v>59206507.600000001</v>
      </c>
      <c r="AN395" s="212">
        <v>59206507.600000001</v>
      </c>
      <c r="AO395" s="212">
        <v>0</v>
      </c>
      <c r="AP395" s="212">
        <v>66760859.909999996</v>
      </c>
      <c r="AQ395" s="212">
        <v>0</v>
      </c>
      <c r="AR395" s="212">
        <v>78013090.200000003</v>
      </c>
      <c r="AS395" s="212">
        <v>59206507.600000001</v>
      </c>
      <c r="AT395" s="212">
        <v>59206507.600000001</v>
      </c>
    </row>
    <row r="396" spans="1:46" ht="316.35000000000002" hidden="1" customHeight="1" x14ac:dyDescent="0.25">
      <c r="A396" s="213" t="s">
        <v>533</v>
      </c>
      <c r="B396" s="214" t="s">
        <v>534</v>
      </c>
      <c r="C396" s="71" t="s">
        <v>95</v>
      </c>
      <c r="D396" s="71" t="s">
        <v>68</v>
      </c>
      <c r="E396" s="71" t="s">
        <v>96</v>
      </c>
      <c r="F396" s="71"/>
      <c r="G396" s="71"/>
      <c r="H396" s="71"/>
      <c r="I396" s="71"/>
      <c r="J396" s="71"/>
      <c r="K396" s="71"/>
      <c r="L396" s="71"/>
      <c r="M396" s="71"/>
      <c r="N396" s="71"/>
      <c r="O396" s="71"/>
      <c r="P396" s="71"/>
      <c r="Q396" s="71"/>
      <c r="R396" s="71"/>
      <c r="S396" s="71"/>
      <c r="T396" s="71"/>
      <c r="U396" s="71"/>
      <c r="V396" s="71"/>
      <c r="W396" s="71" t="s">
        <v>535</v>
      </c>
      <c r="X396" s="71" t="s">
        <v>536</v>
      </c>
      <c r="Y396" s="71" t="s">
        <v>537</v>
      </c>
      <c r="Z396" s="71" t="s">
        <v>174</v>
      </c>
      <c r="AA396" s="71" t="s">
        <v>68</v>
      </c>
      <c r="AB396" s="71" t="s">
        <v>69</v>
      </c>
      <c r="AC396" s="74" t="s">
        <v>105</v>
      </c>
      <c r="AD396" s="71" t="s">
        <v>68</v>
      </c>
      <c r="AE396" s="71" t="s">
        <v>106</v>
      </c>
      <c r="AF396" s="214" t="s">
        <v>277</v>
      </c>
      <c r="AG396" s="214" t="s">
        <v>74</v>
      </c>
      <c r="AH396" s="214" t="s">
        <v>74</v>
      </c>
      <c r="AI396" s="212">
        <v>0</v>
      </c>
      <c r="AJ396" s="212">
        <v>291298064.62</v>
      </c>
      <c r="AK396" s="212">
        <v>0</v>
      </c>
      <c r="AL396" s="212">
        <v>321563341.92000002</v>
      </c>
      <c r="AM396" s="212">
        <v>303676305.91000003</v>
      </c>
      <c r="AN396" s="212">
        <v>304145015.92000002</v>
      </c>
      <c r="AO396" s="212">
        <v>0</v>
      </c>
      <c r="AP396" s="212">
        <v>290352321.75</v>
      </c>
      <c r="AQ396" s="212">
        <v>0</v>
      </c>
      <c r="AR396" s="212">
        <v>321563341.92000002</v>
      </c>
      <c r="AS396" s="212">
        <v>303676305.91000003</v>
      </c>
      <c r="AT396" s="212">
        <v>304145015.92000002</v>
      </c>
    </row>
    <row r="397" spans="1:46" ht="165" hidden="1" customHeight="1" x14ac:dyDescent="0.25">
      <c r="A397" s="213" t="s">
        <v>533</v>
      </c>
      <c r="B397" s="214" t="s">
        <v>534</v>
      </c>
      <c r="C397" s="71" t="s">
        <v>121</v>
      </c>
      <c r="D397" s="71" t="s">
        <v>68</v>
      </c>
      <c r="E397" s="71" t="s">
        <v>122</v>
      </c>
      <c r="F397" s="71"/>
      <c r="G397" s="71"/>
      <c r="H397" s="71"/>
      <c r="I397" s="71"/>
      <c r="J397" s="71"/>
      <c r="K397" s="71"/>
      <c r="L397" s="71"/>
      <c r="M397" s="71"/>
      <c r="N397" s="71"/>
      <c r="O397" s="71"/>
      <c r="P397" s="71"/>
      <c r="Q397" s="71"/>
      <c r="R397" s="71"/>
      <c r="S397" s="71"/>
      <c r="T397" s="71"/>
      <c r="U397" s="71"/>
      <c r="V397" s="71"/>
      <c r="W397" s="71" t="s">
        <v>89</v>
      </c>
      <c r="X397" s="71" t="s">
        <v>90</v>
      </c>
      <c r="Y397" s="71" t="s">
        <v>91</v>
      </c>
      <c r="Z397" s="71" t="s">
        <v>295</v>
      </c>
      <c r="AA397" s="71" t="s">
        <v>68</v>
      </c>
      <c r="AB397" s="71" t="s">
        <v>69</v>
      </c>
      <c r="AC397" s="71" t="s">
        <v>109</v>
      </c>
      <c r="AD397" s="71" t="s">
        <v>220</v>
      </c>
      <c r="AE397" s="71" t="s">
        <v>111</v>
      </c>
      <c r="AF397" s="214" t="s">
        <v>277</v>
      </c>
      <c r="AG397" s="214" t="s">
        <v>74</v>
      </c>
      <c r="AH397" s="214" t="s">
        <v>74</v>
      </c>
      <c r="AI397" s="212">
        <v>0</v>
      </c>
      <c r="AJ397" s="212">
        <v>291298064.62</v>
      </c>
      <c r="AK397" s="212">
        <v>0</v>
      </c>
      <c r="AL397" s="212">
        <v>321563341.92000002</v>
      </c>
      <c r="AM397" s="212">
        <v>303676305.91000003</v>
      </c>
      <c r="AN397" s="212">
        <v>304145015.92000002</v>
      </c>
      <c r="AO397" s="212">
        <v>0</v>
      </c>
      <c r="AP397" s="212">
        <v>290352321.75</v>
      </c>
      <c r="AQ397" s="212">
        <v>0</v>
      </c>
      <c r="AR397" s="212">
        <v>321563341.92000002</v>
      </c>
      <c r="AS397" s="212">
        <v>303676305.91000003</v>
      </c>
      <c r="AT397" s="212">
        <v>304145015.92000002</v>
      </c>
    </row>
    <row r="398" spans="1:46" ht="233.85" hidden="1" customHeight="1" x14ac:dyDescent="0.25">
      <c r="A398" s="213" t="s">
        <v>533</v>
      </c>
      <c r="B398" s="214" t="s">
        <v>534</v>
      </c>
      <c r="C398" s="71" t="s">
        <v>102</v>
      </c>
      <c r="D398" s="71" t="s">
        <v>68</v>
      </c>
      <c r="E398" s="71" t="s">
        <v>104</v>
      </c>
      <c r="F398" s="71"/>
      <c r="G398" s="71"/>
      <c r="H398" s="71"/>
      <c r="I398" s="71"/>
      <c r="J398" s="71"/>
      <c r="K398" s="71"/>
      <c r="L398" s="71"/>
      <c r="M398" s="71"/>
      <c r="N398" s="71"/>
      <c r="O398" s="71"/>
      <c r="P398" s="71"/>
      <c r="Q398" s="71"/>
      <c r="R398" s="71"/>
      <c r="S398" s="71"/>
      <c r="T398" s="71"/>
      <c r="U398" s="71"/>
      <c r="V398" s="71"/>
      <c r="W398" s="71"/>
      <c r="X398" s="71"/>
      <c r="Y398" s="71"/>
      <c r="Z398" s="74" t="s">
        <v>92</v>
      </c>
      <c r="AA398" s="71" t="s">
        <v>68</v>
      </c>
      <c r="AB398" s="71" t="s">
        <v>80</v>
      </c>
      <c r="AC398" s="74" t="s">
        <v>118</v>
      </c>
      <c r="AD398" s="71" t="s">
        <v>119</v>
      </c>
      <c r="AE398" s="71" t="s">
        <v>120</v>
      </c>
      <c r="AF398" s="214" t="s">
        <v>277</v>
      </c>
      <c r="AG398" s="214" t="s">
        <v>74</v>
      </c>
      <c r="AH398" s="214" t="s">
        <v>74</v>
      </c>
      <c r="AI398" s="212">
        <v>0</v>
      </c>
      <c r="AJ398" s="212">
        <v>291298064.62</v>
      </c>
      <c r="AK398" s="212">
        <v>0</v>
      </c>
      <c r="AL398" s="212">
        <v>321563341.92000002</v>
      </c>
      <c r="AM398" s="212">
        <v>303676305.91000003</v>
      </c>
      <c r="AN398" s="212">
        <v>304145015.92000002</v>
      </c>
      <c r="AO398" s="212">
        <v>0</v>
      </c>
      <c r="AP398" s="212">
        <v>290352321.75</v>
      </c>
      <c r="AQ398" s="212">
        <v>0</v>
      </c>
      <c r="AR398" s="212">
        <v>321563341.92000002</v>
      </c>
      <c r="AS398" s="212">
        <v>303676305.91000003</v>
      </c>
      <c r="AT398" s="212">
        <v>304145015.92000002</v>
      </c>
    </row>
    <row r="399" spans="1:46" ht="110.1" hidden="1" customHeight="1" x14ac:dyDescent="0.25">
      <c r="A399" s="213" t="s">
        <v>533</v>
      </c>
      <c r="B399" s="214" t="s">
        <v>534</v>
      </c>
      <c r="C399" s="71" t="s">
        <v>289</v>
      </c>
      <c r="D399" s="71" t="s">
        <v>68</v>
      </c>
      <c r="E399" s="71" t="s">
        <v>290</v>
      </c>
      <c r="F399" s="71"/>
      <c r="G399" s="71"/>
      <c r="H399" s="71"/>
      <c r="I399" s="71"/>
      <c r="J399" s="71"/>
      <c r="K399" s="71"/>
      <c r="L399" s="71"/>
      <c r="M399" s="71"/>
      <c r="N399" s="71"/>
      <c r="O399" s="71"/>
      <c r="P399" s="71"/>
      <c r="Q399" s="71"/>
      <c r="R399" s="71"/>
      <c r="S399" s="71"/>
      <c r="T399" s="71"/>
      <c r="U399" s="71"/>
      <c r="V399" s="71"/>
      <c r="W399" s="71"/>
      <c r="X399" s="71"/>
      <c r="Y399" s="71"/>
      <c r="Z399" s="71"/>
      <c r="AA399" s="71"/>
      <c r="AB399" s="71"/>
      <c r="AC399" s="71" t="s">
        <v>296</v>
      </c>
      <c r="AD399" s="71" t="s">
        <v>68</v>
      </c>
      <c r="AE399" s="71" t="s">
        <v>297</v>
      </c>
      <c r="AF399" s="214" t="s">
        <v>277</v>
      </c>
      <c r="AG399" s="214" t="s">
        <v>74</v>
      </c>
      <c r="AH399" s="214" t="s">
        <v>74</v>
      </c>
      <c r="AI399" s="212">
        <v>0</v>
      </c>
      <c r="AJ399" s="212">
        <v>291298064.62</v>
      </c>
      <c r="AK399" s="212">
        <v>0</v>
      </c>
      <c r="AL399" s="212">
        <v>321563341.92000002</v>
      </c>
      <c r="AM399" s="212">
        <v>303676305.91000003</v>
      </c>
      <c r="AN399" s="212">
        <v>304145015.92000002</v>
      </c>
      <c r="AO399" s="212">
        <v>0</v>
      </c>
      <c r="AP399" s="212">
        <v>290352321.75</v>
      </c>
      <c r="AQ399" s="212">
        <v>0</v>
      </c>
      <c r="AR399" s="212">
        <v>321563341.92000002</v>
      </c>
      <c r="AS399" s="212">
        <v>303676305.91000003</v>
      </c>
      <c r="AT399" s="212">
        <v>304145015.92000002</v>
      </c>
    </row>
    <row r="400" spans="1:46" ht="123.75" hidden="1" customHeight="1" x14ac:dyDescent="0.25">
      <c r="A400" s="213" t="s">
        <v>533</v>
      </c>
      <c r="B400" s="214" t="s">
        <v>534</v>
      </c>
      <c r="C400" s="71" t="s">
        <v>64</v>
      </c>
      <c r="D400" s="71" t="s">
        <v>539</v>
      </c>
      <c r="E400" s="71" t="s">
        <v>66</v>
      </c>
      <c r="F400" s="71"/>
      <c r="G400" s="71"/>
      <c r="H400" s="71"/>
      <c r="I400" s="71"/>
      <c r="J400" s="71"/>
      <c r="K400" s="71"/>
      <c r="L400" s="71"/>
      <c r="M400" s="71"/>
      <c r="N400" s="71"/>
      <c r="O400" s="71"/>
      <c r="P400" s="71"/>
      <c r="Q400" s="71"/>
      <c r="R400" s="71"/>
      <c r="S400" s="71"/>
      <c r="T400" s="71"/>
      <c r="U400" s="71"/>
      <c r="V400" s="71"/>
      <c r="W400" s="71"/>
      <c r="X400" s="71"/>
      <c r="Y400" s="71"/>
      <c r="Z400" s="71"/>
      <c r="AA400" s="71"/>
      <c r="AB400" s="71"/>
      <c r="AC400" s="71" t="s">
        <v>70</v>
      </c>
      <c r="AD400" s="71" t="s">
        <v>538</v>
      </c>
      <c r="AE400" s="71" t="s">
        <v>72</v>
      </c>
      <c r="AF400" s="214" t="s">
        <v>277</v>
      </c>
      <c r="AG400" s="214" t="s">
        <v>74</v>
      </c>
      <c r="AH400" s="214" t="s">
        <v>74</v>
      </c>
      <c r="AI400" s="212">
        <v>0</v>
      </c>
      <c r="AJ400" s="212">
        <v>291298064.62</v>
      </c>
      <c r="AK400" s="212">
        <v>0</v>
      </c>
      <c r="AL400" s="212">
        <v>321563341.92000002</v>
      </c>
      <c r="AM400" s="212">
        <v>303676305.91000003</v>
      </c>
      <c r="AN400" s="212">
        <v>304145015.92000002</v>
      </c>
      <c r="AO400" s="212">
        <v>0</v>
      </c>
      <c r="AP400" s="212">
        <v>290352321.75</v>
      </c>
      <c r="AQ400" s="212">
        <v>0</v>
      </c>
      <c r="AR400" s="212">
        <v>321563341.92000002</v>
      </c>
      <c r="AS400" s="212">
        <v>303676305.91000003</v>
      </c>
      <c r="AT400" s="212">
        <v>304145015.92000002</v>
      </c>
    </row>
    <row r="401" spans="1:46" ht="165" hidden="1" customHeight="1" x14ac:dyDescent="0.25">
      <c r="A401" s="213" t="s">
        <v>533</v>
      </c>
      <c r="B401" s="214" t="s">
        <v>534</v>
      </c>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c r="AB401" s="71"/>
      <c r="AC401" s="71" t="s">
        <v>123</v>
      </c>
      <c r="AD401" s="71" t="s">
        <v>119</v>
      </c>
      <c r="AE401" s="71" t="s">
        <v>124</v>
      </c>
      <c r="AF401" s="214" t="s">
        <v>277</v>
      </c>
      <c r="AG401" s="214" t="s">
        <v>74</v>
      </c>
      <c r="AH401" s="214" t="s">
        <v>74</v>
      </c>
      <c r="AI401" s="212">
        <v>0</v>
      </c>
      <c r="AJ401" s="212">
        <v>291298064.62</v>
      </c>
      <c r="AK401" s="212">
        <v>0</v>
      </c>
      <c r="AL401" s="212">
        <v>321563341.92000002</v>
      </c>
      <c r="AM401" s="212">
        <v>303676305.91000003</v>
      </c>
      <c r="AN401" s="212">
        <v>304145015.92000002</v>
      </c>
      <c r="AO401" s="212">
        <v>0</v>
      </c>
      <c r="AP401" s="212">
        <v>290352321.75</v>
      </c>
      <c r="AQ401" s="212">
        <v>0</v>
      </c>
      <c r="AR401" s="212">
        <v>321563341.92000002</v>
      </c>
      <c r="AS401" s="212">
        <v>303676305.91000003</v>
      </c>
      <c r="AT401" s="212">
        <v>304145015.92000002</v>
      </c>
    </row>
    <row r="402" spans="1:46" ht="192.6" hidden="1" customHeight="1" x14ac:dyDescent="0.25">
      <c r="A402" s="213" t="s">
        <v>533</v>
      </c>
      <c r="B402" s="214" t="s">
        <v>534</v>
      </c>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c r="AB402" s="71"/>
      <c r="AC402" s="74" t="s">
        <v>127</v>
      </c>
      <c r="AD402" s="71" t="s">
        <v>68</v>
      </c>
      <c r="AE402" s="71" t="s">
        <v>128</v>
      </c>
      <c r="AF402" s="214" t="s">
        <v>277</v>
      </c>
      <c r="AG402" s="214" t="s">
        <v>74</v>
      </c>
      <c r="AH402" s="214" t="s">
        <v>74</v>
      </c>
      <c r="AI402" s="212">
        <v>0</v>
      </c>
      <c r="AJ402" s="212">
        <v>291298064.62</v>
      </c>
      <c r="AK402" s="212">
        <v>0</v>
      </c>
      <c r="AL402" s="212">
        <v>321563341.92000002</v>
      </c>
      <c r="AM402" s="212">
        <v>303676305.91000003</v>
      </c>
      <c r="AN402" s="212">
        <v>304145015.92000002</v>
      </c>
      <c r="AO402" s="212">
        <v>0</v>
      </c>
      <c r="AP402" s="212">
        <v>290352321.75</v>
      </c>
      <c r="AQ402" s="212">
        <v>0</v>
      </c>
      <c r="AR402" s="212">
        <v>321563341.92000002</v>
      </c>
      <c r="AS402" s="212">
        <v>303676305.91000003</v>
      </c>
      <c r="AT402" s="212">
        <v>304145015.92000002</v>
      </c>
    </row>
    <row r="403" spans="1:46" ht="261.39999999999998" hidden="1" customHeight="1" x14ac:dyDescent="0.25">
      <c r="A403" s="213" t="s">
        <v>533</v>
      </c>
      <c r="B403" s="214" t="s">
        <v>534</v>
      </c>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c r="AB403" s="71"/>
      <c r="AC403" s="74" t="s">
        <v>129</v>
      </c>
      <c r="AD403" s="71" t="s">
        <v>68</v>
      </c>
      <c r="AE403" s="71" t="s">
        <v>130</v>
      </c>
      <c r="AF403" s="214" t="s">
        <v>277</v>
      </c>
      <c r="AG403" s="214" t="s">
        <v>74</v>
      </c>
      <c r="AH403" s="214" t="s">
        <v>74</v>
      </c>
      <c r="AI403" s="212">
        <v>0</v>
      </c>
      <c r="AJ403" s="212">
        <v>291298064.62</v>
      </c>
      <c r="AK403" s="212">
        <v>0</v>
      </c>
      <c r="AL403" s="212">
        <v>321563341.92000002</v>
      </c>
      <c r="AM403" s="212">
        <v>303676305.91000003</v>
      </c>
      <c r="AN403" s="212">
        <v>304145015.92000002</v>
      </c>
      <c r="AO403" s="212">
        <v>0</v>
      </c>
      <c r="AP403" s="212">
        <v>290352321.75</v>
      </c>
      <c r="AQ403" s="212">
        <v>0</v>
      </c>
      <c r="AR403" s="212">
        <v>321563341.92000002</v>
      </c>
      <c r="AS403" s="212">
        <v>303676305.91000003</v>
      </c>
      <c r="AT403" s="212">
        <v>304145015.92000002</v>
      </c>
    </row>
    <row r="404" spans="1:46" ht="123.75" hidden="1" customHeight="1" x14ac:dyDescent="0.25">
      <c r="A404" s="213" t="s">
        <v>533</v>
      </c>
      <c r="B404" s="214" t="s">
        <v>534</v>
      </c>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c r="AB404" s="71"/>
      <c r="AC404" s="71" t="s">
        <v>322</v>
      </c>
      <c r="AD404" s="71" t="s">
        <v>540</v>
      </c>
      <c r="AE404" s="71" t="s">
        <v>324</v>
      </c>
      <c r="AF404" s="214" t="s">
        <v>277</v>
      </c>
      <c r="AG404" s="214" t="s">
        <v>74</v>
      </c>
      <c r="AH404" s="214" t="s">
        <v>74</v>
      </c>
      <c r="AI404" s="212">
        <v>0</v>
      </c>
      <c r="AJ404" s="212">
        <v>291298064.62</v>
      </c>
      <c r="AK404" s="212">
        <v>0</v>
      </c>
      <c r="AL404" s="212">
        <v>321563341.92000002</v>
      </c>
      <c r="AM404" s="212">
        <v>303676305.91000003</v>
      </c>
      <c r="AN404" s="212">
        <v>304145015.92000002</v>
      </c>
      <c r="AO404" s="212">
        <v>0</v>
      </c>
      <c r="AP404" s="212">
        <v>290352321.75</v>
      </c>
      <c r="AQ404" s="212">
        <v>0</v>
      </c>
      <c r="AR404" s="212">
        <v>321563341.92000002</v>
      </c>
      <c r="AS404" s="212">
        <v>303676305.91000003</v>
      </c>
      <c r="AT404" s="212">
        <v>304145015.92000002</v>
      </c>
    </row>
    <row r="405" spans="1:46" ht="110.1" hidden="1" customHeight="1" x14ac:dyDescent="0.25">
      <c r="A405" s="213" t="s">
        <v>533</v>
      </c>
      <c r="B405" s="214" t="s">
        <v>534</v>
      </c>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c r="AB405" s="71"/>
      <c r="AC405" s="71" t="s">
        <v>416</v>
      </c>
      <c r="AD405" s="71" t="s">
        <v>68</v>
      </c>
      <c r="AE405" s="71" t="s">
        <v>132</v>
      </c>
      <c r="AF405" s="214" t="s">
        <v>277</v>
      </c>
      <c r="AG405" s="214" t="s">
        <v>74</v>
      </c>
      <c r="AH405" s="214" t="s">
        <v>74</v>
      </c>
      <c r="AI405" s="212">
        <v>0</v>
      </c>
      <c r="AJ405" s="212">
        <v>291298064.62</v>
      </c>
      <c r="AK405" s="212">
        <v>0</v>
      </c>
      <c r="AL405" s="212">
        <v>321563341.92000002</v>
      </c>
      <c r="AM405" s="212">
        <v>303676305.91000003</v>
      </c>
      <c r="AN405" s="212">
        <v>304145015.92000002</v>
      </c>
      <c r="AO405" s="212">
        <v>0</v>
      </c>
      <c r="AP405" s="212">
        <v>290352321.75</v>
      </c>
      <c r="AQ405" s="212">
        <v>0</v>
      </c>
      <c r="AR405" s="212">
        <v>321563341.92000002</v>
      </c>
      <c r="AS405" s="212">
        <v>303676305.91000003</v>
      </c>
      <c r="AT405" s="212">
        <v>304145015.92000002</v>
      </c>
    </row>
    <row r="406" spans="1:46" ht="123.75" hidden="1" customHeight="1" x14ac:dyDescent="0.25">
      <c r="A406" s="213" t="s">
        <v>533</v>
      </c>
      <c r="B406" s="214" t="s">
        <v>534</v>
      </c>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c r="AB406" s="71"/>
      <c r="AC406" s="71" t="s">
        <v>131</v>
      </c>
      <c r="AD406" s="71" t="s">
        <v>68</v>
      </c>
      <c r="AE406" s="71" t="s">
        <v>132</v>
      </c>
      <c r="AF406" s="214" t="s">
        <v>277</v>
      </c>
      <c r="AG406" s="214" t="s">
        <v>74</v>
      </c>
      <c r="AH406" s="214" t="s">
        <v>74</v>
      </c>
      <c r="AI406" s="212">
        <v>0</v>
      </c>
      <c r="AJ406" s="212">
        <v>291298064.62</v>
      </c>
      <c r="AK406" s="212">
        <v>0</v>
      </c>
      <c r="AL406" s="212">
        <v>321563341.92000002</v>
      </c>
      <c r="AM406" s="212">
        <v>303676305.91000003</v>
      </c>
      <c r="AN406" s="212">
        <v>304145015.92000002</v>
      </c>
      <c r="AO406" s="212">
        <v>0</v>
      </c>
      <c r="AP406" s="212">
        <v>290352321.75</v>
      </c>
      <c r="AQ406" s="212">
        <v>0</v>
      </c>
      <c r="AR406" s="212">
        <v>321563341.92000002</v>
      </c>
      <c r="AS406" s="212">
        <v>303676305.91000003</v>
      </c>
      <c r="AT406" s="212">
        <v>304145015.92000002</v>
      </c>
    </row>
    <row r="407" spans="1:46" ht="123.75" hidden="1" customHeight="1" x14ac:dyDescent="0.25">
      <c r="A407" s="213" t="s">
        <v>533</v>
      </c>
      <c r="B407" s="214" t="s">
        <v>534</v>
      </c>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c r="AB407" s="71"/>
      <c r="AC407" s="71" t="s">
        <v>519</v>
      </c>
      <c r="AD407" s="71" t="s">
        <v>68</v>
      </c>
      <c r="AE407" s="71" t="s">
        <v>69</v>
      </c>
      <c r="AF407" s="214" t="s">
        <v>277</v>
      </c>
      <c r="AG407" s="214" t="s">
        <v>74</v>
      </c>
      <c r="AH407" s="214" t="s">
        <v>74</v>
      </c>
      <c r="AI407" s="212">
        <v>0</v>
      </c>
      <c r="AJ407" s="212">
        <v>291298064.62</v>
      </c>
      <c r="AK407" s="212">
        <v>0</v>
      </c>
      <c r="AL407" s="212">
        <v>321563341.92000002</v>
      </c>
      <c r="AM407" s="212">
        <v>303676305.91000003</v>
      </c>
      <c r="AN407" s="212">
        <v>304145015.92000002</v>
      </c>
      <c r="AO407" s="212">
        <v>0</v>
      </c>
      <c r="AP407" s="212">
        <v>290352321.75</v>
      </c>
      <c r="AQ407" s="212">
        <v>0</v>
      </c>
      <c r="AR407" s="212">
        <v>321563341.92000002</v>
      </c>
      <c r="AS407" s="212">
        <v>303676305.91000003</v>
      </c>
      <c r="AT407" s="212">
        <v>304145015.92000002</v>
      </c>
    </row>
    <row r="408" spans="1:46" ht="123.75" hidden="1" customHeight="1" x14ac:dyDescent="0.25">
      <c r="A408" s="213" t="s">
        <v>533</v>
      </c>
      <c r="B408" s="214" t="s">
        <v>534</v>
      </c>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t="s">
        <v>328</v>
      </c>
      <c r="AD408" s="71" t="s">
        <v>68</v>
      </c>
      <c r="AE408" s="71" t="s">
        <v>329</v>
      </c>
      <c r="AF408" s="214" t="s">
        <v>277</v>
      </c>
      <c r="AG408" s="214" t="s">
        <v>74</v>
      </c>
      <c r="AH408" s="214" t="s">
        <v>74</v>
      </c>
      <c r="AI408" s="212">
        <v>0</v>
      </c>
      <c r="AJ408" s="212">
        <v>291298064.62</v>
      </c>
      <c r="AK408" s="212">
        <v>0</v>
      </c>
      <c r="AL408" s="212">
        <v>321563341.92000002</v>
      </c>
      <c r="AM408" s="212">
        <v>303676305.91000003</v>
      </c>
      <c r="AN408" s="212">
        <v>304145015.92000002</v>
      </c>
      <c r="AO408" s="212">
        <v>0</v>
      </c>
      <c r="AP408" s="212">
        <v>290352321.75</v>
      </c>
      <c r="AQ408" s="212">
        <v>0</v>
      </c>
      <c r="AR408" s="212">
        <v>321563341.92000002</v>
      </c>
      <c r="AS408" s="212">
        <v>303676305.91000003</v>
      </c>
      <c r="AT408" s="212">
        <v>304145015.92000002</v>
      </c>
    </row>
    <row r="409" spans="1:46" ht="96.2" hidden="1" customHeight="1" x14ac:dyDescent="0.25">
      <c r="A409" s="213" t="s">
        <v>533</v>
      </c>
      <c r="B409" s="214" t="s">
        <v>534</v>
      </c>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c r="AB409" s="71"/>
      <c r="AC409" s="71" t="s">
        <v>381</v>
      </c>
      <c r="AD409" s="71" t="s">
        <v>68</v>
      </c>
      <c r="AE409" s="71" t="s">
        <v>132</v>
      </c>
      <c r="AF409" s="214" t="s">
        <v>277</v>
      </c>
      <c r="AG409" s="214" t="s">
        <v>74</v>
      </c>
      <c r="AH409" s="214" t="s">
        <v>74</v>
      </c>
      <c r="AI409" s="212">
        <v>0</v>
      </c>
      <c r="AJ409" s="212">
        <v>291298064.62</v>
      </c>
      <c r="AK409" s="212">
        <v>0</v>
      </c>
      <c r="AL409" s="212">
        <v>321563341.92000002</v>
      </c>
      <c r="AM409" s="212">
        <v>303676305.91000003</v>
      </c>
      <c r="AN409" s="212">
        <v>304145015.92000002</v>
      </c>
      <c r="AO409" s="212">
        <v>0</v>
      </c>
      <c r="AP409" s="212">
        <v>290352321.75</v>
      </c>
      <c r="AQ409" s="212">
        <v>0</v>
      </c>
      <c r="AR409" s="212">
        <v>321563341.92000002</v>
      </c>
      <c r="AS409" s="212">
        <v>303676305.91000003</v>
      </c>
      <c r="AT409" s="212">
        <v>304145015.92000002</v>
      </c>
    </row>
    <row r="410" spans="1:46" ht="123.75" hidden="1" customHeight="1" x14ac:dyDescent="0.25">
      <c r="A410" s="213" t="s">
        <v>533</v>
      </c>
      <c r="B410" s="214" t="s">
        <v>534</v>
      </c>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c r="AB410" s="71"/>
      <c r="AC410" s="71" t="s">
        <v>331</v>
      </c>
      <c r="AD410" s="71" t="s">
        <v>68</v>
      </c>
      <c r="AE410" s="71" t="s">
        <v>332</v>
      </c>
      <c r="AF410" s="214" t="s">
        <v>277</v>
      </c>
      <c r="AG410" s="214" t="s">
        <v>74</v>
      </c>
      <c r="AH410" s="214" t="s">
        <v>74</v>
      </c>
      <c r="AI410" s="212">
        <v>0</v>
      </c>
      <c r="AJ410" s="212">
        <v>291298064.62</v>
      </c>
      <c r="AK410" s="212">
        <v>0</v>
      </c>
      <c r="AL410" s="212">
        <v>321563341.92000002</v>
      </c>
      <c r="AM410" s="212">
        <v>303676305.91000003</v>
      </c>
      <c r="AN410" s="212">
        <v>304145015.92000002</v>
      </c>
      <c r="AO410" s="212">
        <v>0</v>
      </c>
      <c r="AP410" s="212">
        <v>290352321.75</v>
      </c>
      <c r="AQ410" s="212">
        <v>0</v>
      </c>
      <c r="AR410" s="212">
        <v>321563341.92000002</v>
      </c>
      <c r="AS410" s="212">
        <v>303676305.91000003</v>
      </c>
      <c r="AT410" s="212">
        <v>304145015.92000002</v>
      </c>
    </row>
    <row r="411" spans="1:46" ht="165" hidden="1" customHeight="1" x14ac:dyDescent="0.25">
      <c r="A411" s="213" t="s">
        <v>533</v>
      </c>
      <c r="B411" s="214" t="s">
        <v>534</v>
      </c>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c r="AB411" s="71"/>
      <c r="AC411" s="71" t="s">
        <v>333</v>
      </c>
      <c r="AD411" s="71" t="s">
        <v>68</v>
      </c>
      <c r="AE411" s="71" t="s">
        <v>334</v>
      </c>
      <c r="AF411" s="214" t="s">
        <v>277</v>
      </c>
      <c r="AG411" s="214" t="s">
        <v>74</v>
      </c>
      <c r="AH411" s="214" t="s">
        <v>74</v>
      </c>
      <c r="AI411" s="212">
        <v>0</v>
      </c>
      <c r="AJ411" s="212">
        <v>291298064.62</v>
      </c>
      <c r="AK411" s="212">
        <v>0</v>
      </c>
      <c r="AL411" s="212">
        <v>321563341.92000002</v>
      </c>
      <c r="AM411" s="212">
        <v>303676305.91000003</v>
      </c>
      <c r="AN411" s="212">
        <v>304145015.92000002</v>
      </c>
      <c r="AO411" s="212">
        <v>0</v>
      </c>
      <c r="AP411" s="212">
        <v>290352321.75</v>
      </c>
      <c r="AQ411" s="212">
        <v>0</v>
      </c>
      <c r="AR411" s="212">
        <v>321563341.92000002</v>
      </c>
      <c r="AS411" s="212">
        <v>303676305.91000003</v>
      </c>
      <c r="AT411" s="212">
        <v>304145015.92000002</v>
      </c>
    </row>
    <row r="412" spans="1:46" ht="178.7" hidden="1" customHeight="1" x14ac:dyDescent="0.25">
      <c r="A412" s="213" t="s">
        <v>541</v>
      </c>
      <c r="B412" s="214" t="s">
        <v>542</v>
      </c>
      <c r="C412" s="71" t="s">
        <v>64</v>
      </c>
      <c r="D412" s="71" t="s">
        <v>543</v>
      </c>
      <c r="E412" s="71" t="s">
        <v>66</v>
      </c>
      <c r="F412" s="71"/>
      <c r="G412" s="71"/>
      <c r="H412" s="71"/>
      <c r="I412" s="71"/>
      <c r="J412" s="71"/>
      <c r="K412" s="71"/>
      <c r="L412" s="71"/>
      <c r="M412" s="71"/>
      <c r="N412" s="71"/>
      <c r="O412" s="71"/>
      <c r="P412" s="71"/>
      <c r="Q412" s="71"/>
      <c r="R412" s="71"/>
      <c r="S412" s="71"/>
      <c r="T412" s="71"/>
      <c r="U412" s="71"/>
      <c r="V412" s="71"/>
      <c r="W412" s="71"/>
      <c r="X412" s="71"/>
      <c r="Y412" s="71"/>
      <c r="Z412" s="71" t="s">
        <v>174</v>
      </c>
      <c r="AA412" s="71" t="s">
        <v>68</v>
      </c>
      <c r="AB412" s="71" t="s">
        <v>69</v>
      </c>
      <c r="AC412" s="71" t="s">
        <v>70</v>
      </c>
      <c r="AD412" s="71" t="s">
        <v>544</v>
      </c>
      <c r="AE412" s="71" t="s">
        <v>72</v>
      </c>
      <c r="AF412" s="214" t="s">
        <v>349</v>
      </c>
      <c r="AG412" s="214" t="s">
        <v>74</v>
      </c>
      <c r="AH412" s="214" t="s">
        <v>74</v>
      </c>
      <c r="AI412" s="212">
        <v>0</v>
      </c>
      <c r="AJ412" s="212">
        <v>5520069</v>
      </c>
      <c r="AK412" s="212">
        <v>0</v>
      </c>
      <c r="AL412" s="212">
        <v>6638932.1900000004</v>
      </c>
      <c r="AM412" s="212">
        <v>2782216</v>
      </c>
      <c r="AN412" s="212">
        <v>2782216</v>
      </c>
      <c r="AO412" s="212">
        <v>0</v>
      </c>
      <c r="AP412" s="212">
        <v>3567299</v>
      </c>
      <c r="AQ412" s="212">
        <v>0</v>
      </c>
      <c r="AR412" s="212">
        <v>6638932.1900000004</v>
      </c>
      <c r="AS412" s="212">
        <v>2782216</v>
      </c>
      <c r="AT412" s="212">
        <v>2782216</v>
      </c>
    </row>
    <row r="413" spans="1:46" ht="137.44999999999999" hidden="1" customHeight="1" x14ac:dyDescent="0.25">
      <c r="A413" s="213" t="s">
        <v>541</v>
      </c>
      <c r="B413" s="214" t="s">
        <v>542</v>
      </c>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c r="AB413" s="71"/>
      <c r="AC413" s="71" t="s">
        <v>133</v>
      </c>
      <c r="AD413" s="71" t="s">
        <v>68</v>
      </c>
      <c r="AE413" s="71" t="s">
        <v>132</v>
      </c>
      <c r="AF413" s="214" t="s">
        <v>349</v>
      </c>
      <c r="AG413" s="214" t="s">
        <v>74</v>
      </c>
      <c r="AH413" s="214" t="s">
        <v>74</v>
      </c>
      <c r="AI413" s="212">
        <v>0</v>
      </c>
      <c r="AJ413" s="212">
        <v>5520069</v>
      </c>
      <c r="AK413" s="212">
        <v>0</v>
      </c>
      <c r="AL413" s="212">
        <v>6638932.1900000004</v>
      </c>
      <c r="AM413" s="212">
        <v>2782216</v>
      </c>
      <c r="AN413" s="212">
        <v>2782216</v>
      </c>
      <c r="AO413" s="212">
        <v>0</v>
      </c>
      <c r="AP413" s="212">
        <v>3567299</v>
      </c>
      <c r="AQ413" s="212">
        <v>0</v>
      </c>
      <c r="AR413" s="212">
        <v>6638932.1900000004</v>
      </c>
      <c r="AS413" s="212">
        <v>2782216</v>
      </c>
      <c r="AT413" s="212">
        <v>2782216</v>
      </c>
    </row>
    <row r="414" spans="1:46" ht="110.1" hidden="1" customHeight="1" x14ac:dyDescent="0.25">
      <c r="A414" s="75" t="s">
        <v>545</v>
      </c>
      <c r="B414" s="71" t="s">
        <v>546</v>
      </c>
      <c r="C414" s="71" t="s">
        <v>59</v>
      </c>
      <c r="D414" s="71" t="s">
        <v>59</v>
      </c>
      <c r="E414" s="71" t="s">
        <v>59</v>
      </c>
      <c r="F414" s="71" t="s">
        <v>59</v>
      </c>
      <c r="G414" s="71" t="s">
        <v>59</v>
      </c>
      <c r="H414" s="71" t="s">
        <v>59</v>
      </c>
      <c r="I414" s="71" t="s">
        <v>59</v>
      </c>
      <c r="J414" s="71" t="s">
        <v>59</v>
      </c>
      <c r="K414" s="71" t="s">
        <v>59</v>
      </c>
      <c r="L414" s="71" t="s">
        <v>59</v>
      </c>
      <c r="M414" s="71" t="s">
        <v>59</v>
      </c>
      <c r="N414" s="71" t="s">
        <v>59</v>
      </c>
      <c r="O414" s="71" t="s">
        <v>59</v>
      </c>
      <c r="P414" s="71" t="s">
        <v>59</v>
      </c>
      <c r="Q414" s="71" t="s">
        <v>59</v>
      </c>
      <c r="R414" s="71" t="s">
        <v>59</v>
      </c>
      <c r="S414" s="71" t="s">
        <v>59</v>
      </c>
      <c r="T414" s="71" t="s">
        <v>59</v>
      </c>
      <c r="U414" s="71" t="s">
        <v>59</v>
      </c>
      <c r="V414" s="71" t="s">
        <v>59</v>
      </c>
      <c r="W414" s="71" t="s">
        <v>59</v>
      </c>
      <c r="X414" s="71" t="s">
        <v>59</v>
      </c>
      <c r="Y414" s="71" t="s">
        <v>59</v>
      </c>
      <c r="Z414" s="71" t="s">
        <v>59</v>
      </c>
      <c r="AA414" s="71" t="s">
        <v>59</v>
      </c>
      <c r="AB414" s="71" t="s">
        <v>59</v>
      </c>
      <c r="AC414" s="71" t="s">
        <v>59</v>
      </c>
      <c r="AD414" s="71" t="s">
        <v>59</v>
      </c>
      <c r="AE414" s="71" t="s">
        <v>59</v>
      </c>
      <c r="AF414" s="71" t="s">
        <v>59</v>
      </c>
      <c r="AG414" s="71" t="s">
        <v>59</v>
      </c>
      <c r="AH414" s="71" t="s">
        <v>59</v>
      </c>
      <c r="AI414" s="72">
        <v>0</v>
      </c>
      <c r="AJ414" s="72">
        <v>2218018760.9200001</v>
      </c>
      <c r="AK414" s="72">
        <v>0</v>
      </c>
      <c r="AL414" s="72">
        <v>2457379587.5599999</v>
      </c>
      <c r="AM414" s="72">
        <v>2464559681.48</v>
      </c>
      <c r="AN414" s="72">
        <v>2442687937.04</v>
      </c>
      <c r="AO414" s="72">
        <v>0</v>
      </c>
      <c r="AP414" s="72">
        <v>2146736378.4200001</v>
      </c>
      <c r="AQ414" s="72">
        <v>0</v>
      </c>
      <c r="AR414" s="72">
        <v>2457379587.5599999</v>
      </c>
      <c r="AS414" s="72">
        <v>2464559681.48</v>
      </c>
      <c r="AT414" s="72">
        <v>2442687937.04</v>
      </c>
    </row>
    <row r="415" spans="1:46" ht="13.7" hidden="1" customHeight="1" x14ac:dyDescent="0.25">
      <c r="A415" s="70" t="s">
        <v>60</v>
      </c>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c r="AB415" s="71"/>
      <c r="AC415" s="71"/>
      <c r="AD415" s="71"/>
      <c r="AE415" s="71"/>
      <c r="AF415" s="71"/>
      <c r="AG415" s="71"/>
      <c r="AH415" s="71"/>
      <c r="AI415" s="73"/>
      <c r="AJ415" s="73"/>
      <c r="AK415" s="73"/>
      <c r="AL415" s="73"/>
      <c r="AM415" s="73"/>
      <c r="AN415" s="73"/>
      <c r="AO415" s="73"/>
      <c r="AP415" s="73"/>
      <c r="AQ415" s="73"/>
      <c r="AR415" s="73"/>
      <c r="AS415" s="73"/>
      <c r="AT415" s="73"/>
    </row>
    <row r="416" spans="1:46" ht="233.85" hidden="1" customHeight="1" x14ac:dyDescent="0.25">
      <c r="A416" s="213" t="s">
        <v>547</v>
      </c>
      <c r="B416" s="214" t="s">
        <v>548</v>
      </c>
      <c r="C416" s="71" t="s">
        <v>95</v>
      </c>
      <c r="D416" s="71" t="s">
        <v>68</v>
      </c>
      <c r="E416" s="71" t="s">
        <v>96</v>
      </c>
      <c r="F416" s="71"/>
      <c r="G416" s="71"/>
      <c r="H416" s="71"/>
      <c r="I416" s="71"/>
      <c r="J416" s="71"/>
      <c r="K416" s="71"/>
      <c r="L416" s="71"/>
      <c r="M416" s="71"/>
      <c r="N416" s="71"/>
      <c r="O416" s="71"/>
      <c r="P416" s="71"/>
      <c r="Q416" s="71"/>
      <c r="R416" s="71"/>
      <c r="S416" s="71"/>
      <c r="T416" s="71"/>
      <c r="U416" s="71"/>
      <c r="V416" s="71"/>
      <c r="W416" s="74" t="s">
        <v>549</v>
      </c>
      <c r="X416" s="71" t="s">
        <v>550</v>
      </c>
      <c r="Y416" s="71" t="s">
        <v>551</v>
      </c>
      <c r="Z416" s="74" t="s">
        <v>92</v>
      </c>
      <c r="AA416" s="71" t="s">
        <v>68</v>
      </c>
      <c r="AB416" s="71" t="s">
        <v>80</v>
      </c>
      <c r="AC416" s="71" t="s">
        <v>555</v>
      </c>
      <c r="AD416" s="71" t="s">
        <v>556</v>
      </c>
      <c r="AE416" s="71" t="s">
        <v>111</v>
      </c>
      <c r="AF416" s="214" t="s">
        <v>73</v>
      </c>
      <c r="AG416" s="214" t="s">
        <v>74</v>
      </c>
      <c r="AH416" s="214" t="s">
        <v>74</v>
      </c>
      <c r="AI416" s="212">
        <v>0</v>
      </c>
      <c r="AJ416" s="212">
        <v>789986540.47000003</v>
      </c>
      <c r="AK416" s="212">
        <v>0</v>
      </c>
      <c r="AL416" s="212">
        <v>945626964.88999999</v>
      </c>
      <c r="AM416" s="212">
        <v>932809604.09000003</v>
      </c>
      <c r="AN416" s="212">
        <v>933819369.01999998</v>
      </c>
      <c r="AO416" s="212">
        <v>0</v>
      </c>
      <c r="AP416" s="212">
        <v>789986540.47000003</v>
      </c>
      <c r="AQ416" s="212">
        <v>0</v>
      </c>
      <c r="AR416" s="212">
        <v>945626964.88999999</v>
      </c>
      <c r="AS416" s="212">
        <v>932809604.09000003</v>
      </c>
      <c r="AT416" s="212">
        <v>933819369.01999998</v>
      </c>
    </row>
    <row r="417" spans="1:46" ht="137.44999999999999" hidden="1" customHeight="1" x14ac:dyDescent="0.25">
      <c r="A417" s="213" t="s">
        <v>547</v>
      </c>
      <c r="B417" s="214" t="s">
        <v>548</v>
      </c>
      <c r="C417" s="71" t="s">
        <v>121</v>
      </c>
      <c r="D417" s="71" t="s">
        <v>68</v>
      </c>
      <c r="E417" s="71" t="s">
        <v>122</v>
      </c>
      <c r="F417" s="71"/>
      <c r="G417" s="71"/>
      <c r="H417" s="71"/>
      <c r="I417" s="71"/>
      <c r="J417" s="71"/>
      <c r="K417" s="71"/>
      <c r="L417" s="71"/>
      <c r="M417" s="71"/>
      <c r="N417" s="71"/>
      <c r="O417" s="71"/>
      <c r="P417" s="71"/>
      <c r="Q417" s="71"/>
      <c r="R417" s="71"/>
      <c r="S417" s="71"/>
      <c r="T417" s="71"/>
      <c r="U417" s="71"/>
      <c r="V417" s="71"/>
      <c r="W417" s="71" t="s">
        <v>89</v>
      </c>
      <c r="X417" s="71" t="s">
        <v>1142</v>
      </c>
      <c r="Y417" s="71" t="s">
        <v>91</v>
      </c>
      <c r="Z417" s="71"/>
      <c r="AA417" s="71"/>
      <c r="AB417" s="71"/>
      <c r="AC417" s="71" t="s">
        <v>75</v>
      </c>
      <c r="AD417" s="71" t="s">
        <v>76</v>
      </c>
      <c r="AE417" s="71" t="s">
        <v>77</v>
      </c>
      <c r="AF417" s="214" t="s">
        <v>73</v>
      </c>
      <c r="AG417" s="214" t="s">
        <v>74</v>
      </c>
      <c r="AH417" s="214" t="s">
        <v>74</v>
      </c>
      <c r="AI417" s="212">
        <v>0</v>
      </c>
      <c r="AJ417" s="212">
        <v>789986540.47000003</v>
      </c>
      <c r="AK417" s="212">
        <v>0</v>
      </c>
      <c r="AL417" s="212">
        <v>945626964.88999999</v>
      </c>
      <c r="AM417" s="212">
        <v>932809604.09000003</v>
      </c>
      <c r="AN417" s="212">
        <v>933819369.01999998</v>
      </c>
      <c r="AO417" s="212">
        <v>0</v>
      </c>
      <c r="AP417" s="212">
        <v>789986540.47000003</v>
      </c>
      <c r="AQ417" s="212">
        <v>0</v>
      </c>
      <c r="AR417" s="212">
        <v>945626964.88999999</v>
      </c>
      <c r="AS417" s="212">
        <v>932809604.09000003</v>
      </c>
      <c r="AT417" s="212">
        <v>933819369.01999998</v>
      </c>
    </row>
    <row r="418" spans="1:46" ht="192.6" hidden="1" customHeight="1" x14ac:dyDescent="0.25">
      <c r="A418" s="213" t="s">
        <v>547</v>
      </c>
      <c r="B418" s="214" t="s">
        <v>548</v>
      </c>
      <c r="C418" s="71" t="s">
        <v>102</v>
      </c>
      <c r="D418" s="71" t="s">
        <v>103</v>
      </c>
      <c r="E418" s="71" t="s">
        <v>104</v>
      </c>
      <c r="F418" s="71"/>
      <c r="G418" s="71"/>
      <c r="H418" s="71"/>
      <c r="I418" s="71"/>
      <c r="J418" s="71"/>
      <c r="K418" s="71"/>
      <c r="L418" s="71"/>
      <c r="M418" s="71"/>
      <c r="N418" s="71"/>
      <c r="O418" s="71"/>
      <c r="P418" s="71"/>
      <c r="Q418" s="71"/>
      <c r="R418" s="71"/>
      <c r="S418" s="71"/>
      <c r="T418" s="71"/>
      <c r="U418" s="71"/>
      <c r="V418" s="71"/>
      <c r="W418" s="71" t="s">
        <v>89</v>
      </c>
      <c r="X418" s="71" t="s">
        <v>90</v>
      </c>
      <c r="Y418" s="71" t="s">
        <v>91</v>
      </c>
      <c r="Z418" s="71"/>
      <c r="AA418" s="71"/>
      <c r="AB418" s="71"/>
      <c r="AC418" s="74" t="s">
        <v>100</v>
      </c>
      <c r="AD418" s="71" t="s">
        <v>68</v>
      </c>
      <c r="AE418" s="71" t="s">
        <v>101</v>
      </c>
      <c r="AF418" s="214" t="s">
        <v>73</v>
      </c>
      <c r="AG418" s="214" t="s">
        <v>74</v>
      </c>
      <c r="AH418" s="214" t="s">
        <v>74</v>
      </c>
      <c r="AI418" s="212">
        <v>0</v>
      </c>
      <c r="AJ418" s="212">
        <v>789986540.47000003</v>
      </c>
      <c r="AK418" s="212">
        <v>0</v>
      </c>
      <c r="AL418" s="212">
        <v>945626964.88999999</v>
      </c>
      <c r="AM418" s="212">
        <v>932809604.09000003</v>
      </c>
      <c r="AN418" s="212">
        <v>933819369.01999998</v>
      </c>
      <c r="AO418" s="212">
        <v>0</v>
      </c>
      <c r="AP418" s="212">
        <v>789986540.47000003</v>
      </c>
      <c r="AQ418" s="212">
        <v>0</v>
      </c>
      <c r="AR418" s="212">
        <v>945626964.88999999</v>
      </c>
      <c r="AS418" s="212">
        <v>932809604.09000003</v>
      </c>
      <c r="AT418" s="212">
        <v>933819369.01999998</v>
      </c>
    </row>
    <row r="419" spans="1:46" ht="192.6" hidden="1" customHeight="1" x14ac:dyDescent="0.25">
      <c r="A419" s="213" t="s">
        <v>547</v>
      </c>
      <c r="B419" s="214" t="s">
        <v>548</v>
      </c>
      <c r="C419" s="71" t="s">
        <v>102</v>
      </c>
      <c r="D419" s="71" t="s">
        <v>1143</v>
      </c>
      <c r="E419" s="71" t="s">
        <v>104</v>
      </c>
      <c r="F419" s="71"/>
      <c r="G419" s="71"/>
      <c r="H419" s="71"/>
      <c r="I419" s="71"/>
      <c r="J419" s="71"/>
      <c r="K419" s="71"/>
      <c r="L419" s="71"/>
      <c r="M419" s="71"/>
      <c r="N419" s="71"/>
      <c r="O419" s="71"/>
      <c r="P419" s="71"/>
      <c r="Q419" s="71"/>
      <c r="R419" s="71"/>
      <c r="S419" s="71"/>
      <c r="T419" s="71"/>
      <c r="U419" s="71"/>
      <c r="V419" s="71"/>
      <c r="W419" s="71"/>
      <c r="X419" s="71"/>
      <c r="Y419" s="71"/>
      <c r="Z419" s="71"/>
      <c r="AA419" s="71"/>
      <c r="AB419" s="71"/>
      <c r="AC419" s="74" t="s">
        <v>100</v>
      </c>
      <c r="AD419" s="71" t="s">
        <v>1144</v>
      </c>
      <c r="AE419" s="71" t="s">
        <v>101</v>
      </c>
      <c r="AF419" s="214" t="s">
        <v>73</v>
      </c>
      <c r="AG419" s="214" t="s">
        <v>74</v>
      </c>
      <c r="AH419" s="214" t="s">
        <v>74</v>
      </c>
      <c r="AI419" s="212">
        <v>0</v>
      </c>
      <c r="AJ419" s="212">
        <v>789986540.47000003</v>
      </c>
      <c r="AK419" s="212">
        <v>0</v>
      </c>
      <c r="AL419" s="212">
        <v>945626964.88999999</v>
      </c>
      <c r="AM419" s="212">
        <v>932809604.09000003</v>
      </c>
      <c r="AN419" s="212">
        <v>933819369.01999998</v>
      </c>
      <c r="AO419" s="212">
        <v>0</v>
      </c>
      <c r="AP419" s="212">
        <v>789986540.47000003</v>
      </c>
      <c r="AQ419" s="212">
        <v>0</v>
      </c>
      <c r="AR419" s="212">
        <v>945626964.88999999</v>
      </c>
      <c r="AS419" s="212">
        <v>932809604.09000003</v>
      </c>
      <c r="AT419" s="212">
        <v>933819369.01999998</v>
      </c>
    </row>
    <row r="420" spans="1:46" ht="192.6" hidden="1" customHeight="1" x14ac:dyDescent="0.25">
      <c r="A420" s="213" t="s">
        <v>547</v>
      </c>
      <c r="B420" s="214" t="s">
        <v>548</v>
      </c>
      <c r="C420" s="71" t="s">
        <v>286</v>
      </c>
      <c r="D420" s="71" t="s">
        <v>68</v>
      </c>
      <c r="E420" s="71" t="s">
        <v>288</v>
      </c>
      <c r="F420" s="71"/>
      <c r="G420" s="71"/>
      <c r="H420" s="71"/>
      <c r="I420" s="71"/>
      <c r="J420" s="71"/>
      <c r="K420" s="71"/>
      <c r="L420" s="71"/>
      <c r="M420" s="71"/>
      <c r="N420" s="71"/>
      <c r="O420" s="71"/>
      <c r="P420" s="71"/>
      <c r="Q420" s="71"/>
      <c r="R420" s="71"/>
      <c r="S420" s="71"/>
      <c r="T420" s="71"/>
      <c r="U420" s="71"/>
      <c r="V420" s="71"/>
      <c r="W420" s="71"/>
      <c r="X420" s="71"/>
      <c r="Y420" s="71"/>
      <c r="Z420" s="71"/>
      <c r="AA420" s="71"/>
      <c r="AB420" s="71"/>
      <c r="AC420" s="74" t="s">
        <v>100</v>
      </c>
      <c r="AD420" s="71" t="s">
        <v>1145</v>
      </c>
      <c r="AE420" s="71" t="s">
        <v>101</v>
      </c>
      <c r="AF420" s="214" t="s">
        <v>73</v>
      </c>
      <c r="AG420" s="214" t="s">
        <v>74</v>
      </c>
      <c r="AH420" s="214" t="s">
        <v>74</v>
      </c>
      <c r="AI420" s="212">
        <v>0</v>
      </c>
      <c r="AJ420" s="212">
        <v>789986540.47000003</v>
      </c>
      <c r="AK420" s="212">
        <v>0</v>
      </c>
      <c r="AL420" s="212">
        <v>945626964.88999999</v>
      </c>
      <c r="AM420" s="212">
        <v>932809604.09000003</v>
      </c>
      <c r="AN420" s="212">
        <v>933819369.01999998</v>
      </c>
      <c r="AO420" s="212">
        <v>0</v>
      </c>
      <c r="AP420" s="212">
        <v>789986540.47000003</v>
      </c>
      <c r="AQ420" s="212">
        <v>0</v>
      </c>
      <c r="AR420" s="212">
        <v>945626964.88999999</v>
      </c>
      <c r="AS420" s="212">
        <v>932809604.09000003</v>
      </c>
      <c r="AT420" s="212">
        <v>933819369.01999998</v>
      </c>
    </row>
    <row r="421" spans="1:46" ht="192.6" hidden="1" customHeight="1" x14ac:dyDescent="0.25">
      <c r="A421" s="213" t="s">
        <v>547</v>
      </c>
      <c r="B421" s="214" t="s">
        <v>548</v>
      </c>
      <c r="C421" s="71" t="s">
        <v>286</v>
      </c>
      <c r="D421" s="71" t="s">
        <v>1073</v>
      </c>
      <c r="E421" s="71" t="s">
        <v>288</v>
      </c>
      <c r="F421" s="71"/>
      <c r="G421" s="71"/>
      <c r="H421" s="71"/>
      <c r="I421" s="71"/>
      <c r="J421" s="71"/>
      <c r="K421" s="71"/>
      <c r="L421" s="71"/>
      <c r="M421" s="71"/>
      <c r="N421" s="71"/>
      <c r="O421" s="71"/>
      <c r="P421" s="71"/>
      <c r="Q421" s="71"/>
      <c r="R421" s="71"/>
      <c r="S421" s="71"/>
      <c r="T421" s="71"/>
      <c r="U421" s="71"/>
      <c r="V421" s="71"/>
      <c r="W421" s="71"/>
      <c r="X421" s="71"/>
      <c r="Y421" s="71"/>
      <c r="Z421" s="71"/>
      <c r="AA421" s="71"/>
      <c r="AB421" s="71"/>
      <c r="AC421" s="74" t="s">
        <v>100</v>
      </c>
      <c r="AD421" s="71" t="s">
        <v>1146</v>
      </c>
      <c r="AE421" s="71" t="s">
        <v>101</v>
      </c>
      <c r="AF421" s="214" t="s">
        <v>73</v>
      </c>
      <c r="AG421" s="214" t="s">
        <v>74</v>
      </c>
      <c r="AH421" s="214" t="s">
        <v>74</v>
      </c>
      <c r="AI421" s="212">
        <v>0</v>
      </c>
      <c r="AJ421" s="212">
        <v>789986540.47000003</v>
      </c>
      <c r="AK421" s="212">
        <v>0</v>
      </c>
      <c r="AL421" s="212">
        <v>945626964.88999999</v>
      </c>
      <c r="AM421" s="212">
        <v>932809604.09000003</v>
      </c>
      <c r="AN421" s="212">
        <v>933819369.01999998</v>
      </c>
      <c r="AO421" s="212">
        <v>0</v>
      </c>
      <c r="AP421" s="212">
        <v>789986540.47000003</v>
      </c>
      <c r="AQ421" s="212">
        <v>0</v>
      </c>
      <c r="AR421" s="212">
        <v>945626964.88999999</v>
      </c>
      <c r="AS421" s="212">
        <v>932809604.09000003</v>
      </c>
      <c r="AT421" s="212">
        <v>933819369.01999998</v>
      </c>
    </row>
    <row r="422" spans="1:46" ht="316.35000000000002" hidden="1" customHeight="1" x14ac:dyDescent="0.25">
      <c r="A422" s="213" t="s">
        <v>547</v>
      </c>
      <c r="B422" s="214" t="s">
        <v>548</v>
      </c>
      <c r="C422" s="71" t="s">
        <v>286</v>
      </c>
      <c r="D422" s="71" t="s">
        <v>1074</v>
      </c>
      <c r="E422" s="71" t="s">
        <v>288</v>
      </c>
      <c r="F422" s="71"/>
      <c r="G422" s="71"/>
      <c r="H422" s="71"/>
      <c r="I422" s="71"/>
      <c r="J422" s="71"/>
      <c r="K422" s="71"/>
      <c r="L422" s="71"/>
      <c r="M422" s="71"/>
      <c r="N422" s="71"/>
      <c r="O422" s="71"/>
      <c r="P422" s="71"/>
      <c r="Q422" s="71"/>
      <c r="R422" s="71"/>
      <c r="S422" s="71"/>
      <c r="T422" s="71"/>
      <c r="U422" s="71"/>
      <c r="V422" s="71"/>
      <c r="W422" s="71"/>
      <c r="X422" s="71"/>
      <c r="Y422" s="71"/>
      <c r="Z422" s="71"/>
      <c r="AA422" s="71"/>
      <c r="AB422" s="71"/>
      <c r="AC422" s="74" t="s">
        <v>105</v>
      </c>
      <c r="AD422" s="71" t="s">
        <v>68</v>
      </c>
      <c r="AE422" s="71" t="s">
        <v>106</v>
      </c>
      <c r="AF422" s="214" t="s">
        <v>73</v>
      </c>
      <c r="AG422" s="214" t="s">
        <v>74</v>
      </c>
      <c r="AH422" s="214" t="s">
        <v>74</v>
      </c>
      <c r="AI422" s="212">
        <v>0</v>
      </c>
      <c r="AJ422" s="212">
        <v>789986540.47000003</v>
      </c>
      <c r="AK422" s="212">
        <v>0</v>
      </c>
      <c r="AL422" s="212">
        <v>945626964.88999999</v>
      </c>
      <c r="AM422" s="212">
        <v>932809604.09000003</v>
      </c>
      <c r="AN422" s="212">
        <v>933819369.01999998</v>
      </c>
      <c r="AO422" s="212">
        <v>0</v>
      </c>
      <c r="AP422" s="212">
        <v>789986540.47000003</v>
      </c>
      <c r="AQ422" s="212">
        <v>0</v>
      </c>
      <c r="AR422" s="212">
        <v>945626964.88999999</v>
      </c>
      <c r="AS422" s="212">
        <v>932809604.09000003</v>
      </c>
      <c r="AT422" s="212">
        <v>933819369.01999998</v>
      </c>
    </row>
    <row r="423" spans="1:46" ht="316.35000000000002" hidden="1" customHeight="1" x14ac:dyDescent="0.25">
      <c r="A423" s="213" t="s">
        <v>547</v>
      </c>
      <c r="B423" s="214" t="s">
        <v>548</v>
      </c>
      <c r="C423" s="71" t="s">
        <v>558</v>
      </c>
      <c r="D423" s="71" t="s">
        <v>68</v>
      </c>
      <c r="E423" s="71" t="s">
        <v>559</v>
      </c>
      <c r="F423" s="71"/>
      <c r="G423" s="71"/>
      <c r="H423" s="71"/>
      <c r="I423" s="71"/>
      <c r="J423" s="71"/>
      <c r="K423" s="71"/>
      <c r="L423" s="71"/>
      <c r="M423" s="71"/>
      <c r="N423" s="71"/>
      <c r="O423" s="71"/>
      <c r="P423" s="71"/>
      <c r="Q423" s="71"/>
      <c r="R423" s="71"/>
      <c r="S423" s="71"/>
      <c r="T423" s="71"/>
      <c r="U423" s="71"/>
      <c r="V423" s="71"/>
      <c r="W423" s="71"/>
      <c r="X423" s="71"/>
      <c r="Y423" s="71"/>
      <c r="Z423" s="71"/>
      <c r="AA423" s="71"/>
      <c r="AB423" s="71"/>
      <c r="AC423" s="74" t="s">
        <v>105</v>
      </c>
      <c r="AD423" s="71" t="s">
        <v>497</v>
      </c>
      <c r="AE423" s="71" t="s">
        <v>106</v>
      </c>
      <c r="AF423" s="214" t="s">
        <v>73</v>
      </c>
      <c r="AG423" s="214" t="s">
        <v>74</v>
      </c>
      <c r="AH423" s="214" t="s">
        <v>74</v>
      </c>
      <c r="AI423" s="212">
        <v>0</v>
      </c>
      <c r="AJ423" s="212">
        <v>789986540.47000003</v>
      </c>
      <c r="AK423" s="212">
        <v>0</v>
      </c>
      <c r="AL423" s="212">
        <v>945626964.88999999</v>
      </c>
      <c r="AM423" s="212">
        <v>932809604.09000003</v>
      </c>
      <c r="AN423" s="212">
        <v>933819369.01999998</v>
      </c>
      <c r="AO423" s="212">
        <v>0</v>
      </c>
      <c r="AP423" s="212">
        <v>789986540.47000003</v>
      </c>
      <c r="AQ423" s="212">
        <v>0</v>
      </c>
      <c r="AR423" s="212">
        <v>945626964.88999999</v>
      </c>
      <c r="AS423" s="212">
        <v>932809604.09000003</v>
      </c>
      <c r="AT423" s="212">
        <v>933819369.01999998</v>
      </c>
    </row>
    <row r="424" spans="1:46" ht="316.35000000000002" hidden="1" customHeight="1" x14ac:dyDescent="0.25">
      <c r="A424" s="213" t="s">
        <v>547</v>
      </c>
      <c r="B424" s="214" t="s">
        <v>548</v>
      </c>
      <c r="C424" s="71" t="s">
        <v>64</v>
      </c>
      <c r="D424" s="71" t="s">
        <v>1147</v>
      </c>
      <c r="E424" s="71" t="s">
        <v>66</v>
      </c>
      <c r="F424" s="71"/>
      <c r="G424" s="71"/>
      <c r="H424" s="71"/>
      <c r="I424" s="71"/>
      <c r="J424" s="71"/>
      <c r="K424" s="71"/>
      <c r="L424" s="71"/>
      <c r="M424" s="71"/>
      <c r="N424" s="71"/>
      <c r="O424" s="71"/>
      <c r="P424" s="71"/>
      <c r="Q424" s="71"/>
      <c r="R424" s="71"/>
      <c r="S424" s="71"/>
      <c r="T424" s="71"/>
      <c r="U424" s="71"/>
      <c r="V424" s="71"/>
      <c r="W424" s="71"/>
      <c r="X424" s="71"/>
      <c r="Y424" s="71"/>
      <c r="Z424" s="71"/>
      <c r="AA424" s="71"/>
      <c r="AB424" s="71"/>
      <c r="AC424" s="74" t="s">
        <v>105</v>
      </c>
      <c r="AD424" s="71" t="s">
        <v>79</v>
      </c>
      <c r="AE424" s="71" t="s">
        <v>106</v>
      </c>
      <c r="AF424" s="214" t="s">
        <v>73</v>
      </c>
      <c r="AG424" s="214" t="s">
        <v>74</v>
      </c>
      <c r="AH424" s="214" t="s">
        <v>74</v>
      </c>
      <c r="AI424" s="212">
        <v>0</v>
      </c>
      <c r="AJ424" s="212">
        <v>789986540.47000003</v>
      </c>
      <c r="AK424" s="212">
        <v>0</v>
      </c>
      <c r="AL424" s="212">
        <v>945626964.88999999</v>
      </c>
      <c r="AM424" s="212">
        <v>932809604.09000003</v>
      </c>
      <c r="AN424" s="212">
        <v>933819369.01999998</v>
      </c>
      <c r="AO424" s="212">
        <v>0</v>
      </c>
      <c r="AP424" s="212">
        <v>789986540.47000003</v>
      </c>
      <c r="AQ424" s="212">
        <v>0</v>
      </c>
      <c r="AR424" s="212">
        <v>945626964.88999999</v>
      </c>
      <c r="AS424" s="212">
        <v>932809604.09000003</v>
      </c>
      <c r="AT424" s="212">
        <v>933819369.01999998</v>
      </c>
    </row>
    <row r="425" spans="1:46" ht="165" hidden="1" customHeight="1" x14ac:dyDescent="0.25">
      <c r="A425" s="213" t="s">
        <v>547</v>
      </c>
      <c r="B425" s="214" t="s">
        <v>548</v>
      </c>
      <c r="C425" s="71" t="s">
        <v>64</v>
      </c>
      <c r="D425" s="71" t="s">
        <v>1143</v>
      </c>
      <c r="E425" s="71" t="s">
        <v>66</v>
      </c>
      <c r="F425" s="71"/>
      <c r="G425" s="71"/>
      <c r="H425" s="71"/>
      <c r="I425" s="71"/>
      <c r="J425" s="71"/>
      <c r="K425" s="71"/>
      <c r="L425" s="71"/>
      <c r="M425" s="71"/>
      <c r="N425" s="71"/>
      <c r="O425" s="71"/>
      <c r="P425" s="71"/>
      <c r="Q425" s="71"/>
      <c r="R425" s="71"/>
      <c r="S425" s="71"/>
      <c r="T425" s="71"/>
      <c r="U425" s="71"/>
      <c r="V425" s="71"/>
      <c r="W425" s="71"/>
      <c r="X425" s="71"/>
      <c r="Y425" s="71"/>
      <c r="Z425" s="71"/>
      <c r="AA425" s="71"/>
      <c r="AB425" s="71"/>
      <c r="AC425" s="71" t="s">
        <v>563</v>
      </c>
      <c r="AD425" s="71" t="s">
        <v>564</v>
      </c>
      <c r="AE425" s="71" t="s">
        <v>565</v>
      </c>
      <c r="AF425" s="214" t="s">
        <v>73</v>
      </c>
      <c r="AG425" s="214" t="s">
        <v>74</v>
      </c>
      <c r="AH425" s="214" t="s">
        <v>74</v>
      </c>
      <c r="AI425" s="212">
        <v>0</v>
      </c>
      <c r="AJ425" s="212">
        <v>789986540.47000003</v>
      </c>
      <c r="AK425" s="212">
        <v>0</v>
      </c>
      <c r="AL425" s="212">
        <v>945626964.88999999</v>
      </c>
      <c r="AM425" s="212">
        <v>932809604.09000003</v>
      </c>
      <c r="AN425" s="212">
        <v>933819369.01999998</v>
      </c>
      <c r="AO425" s="212">
        <v>0</v>
      </c>
      <c r="AP425" s="212">
        <v>789986540.47000003</v>
      </c>
      <c r="AQ425" s="212">
        <v>0</v>
      </c>
      <c r="AR425" s="212">
        <v>945626964.88999999</v>
      </c>
      <c r="AS425" s="212">
        <v>932809604.09000003</v>
      </c>
      <c r="AT425" s="212">
        <v>933819369.01999998</v>
      </c>
    </row>
    <row r="426" spans="1:46" ht="137.44999999999999" hidden="1" customHeight="1" x14ac:dyDescent="0.25">
      <c r="A426" s="213" t="s">
        <v>547</v>
      </c>
      <c r="B426" s="214" t="s">
        <v>548</v>
      </c>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t="s">
        <v>109</v>
      </c>
      <c r="AD426" s="71" t="s">
        <v>1148</v>
      </c>
      <c r="AE426" s="71" t="s">
        <v>111</v>
      </c>
      <c r="AF426" s="214" t="s">
        <v>73</v>
      </c>
      <c r="AG426" s="214" t="s">
        <v>74</v>
      </c>
      <c r="AH426" s="214" t="s">
        <v>74</v>
      </c>
      <c r="AI426" s="212">
        <v>0</v>
      </c>
      <c r="AJ426" s="212">
        <v>789986540.47000003</v>
      </c>
      <c r="AK426" s="212">
        <v>0</v>
      </c>
      <c r="AL426" s="212">
        <v>945626964.88999999</v>
      </c>
      <c r="AM426" s="212">
        <v>932809604.09000003</v>
      </c>
      <c r="AN426" s="212">
        <v>933819369.01999998</v>
      </c>
      <c r="AO426" s="212">
        <v>0</v>
      </c>
      <c r="AP426" s="212">
        <v>789986540.47000003</v>
      </c>
      <c r="AQ426" s="212">
        <v>0</v>
      </c>
      <c r="AR426" s="212">
        <v>945626964.88999999</v>
      </c>
      <c r="AS426" s="212">
        <v>932809604.09000003</v>
      </c>
      <c r="AT426" s="212">
        <v>933819369.01999998</v>
      </c>
    </row>
    <row r="427" spans="1:46" ht="137.44999999999999" hidden="1" customHeight="1" x14ac:dyDescent="0.25">
      <c r="A427" s="213" t="s">
        <v>547</v>
      </c>
      <c r="B427" s="214" t="s">
        <v>548</v>
      </c>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c r="AB427" s="71"/>
      <c r="AC427" s="71" t="s">
        <v>109</v>
      </c>
      <c r="AD427" s="71" t="s">
        <v>110</v>
      </c>
      <c r="AE427" s="71" t="s">
        <v>111</v>
      </c>
      <c r="AF427" s="214" t="s">
        <v>73</v>
      </c>
      <c r="AG427" s="214" t="s">
        <v>74</v>
      </c>
      <c r="AH427" s="214" t="s">
        <v>74</v>
      </c>
      <c r="AI427" s="212">
        <v>0</v>
      </c>
      <c r="AJ427" s="212">
        <v>789986540.47000003</v>
      </c>
      <c r="AK427" s="212">
        <v>0</v>
      </c>
      <c r="AL427" s="212">
        <v>945626964.88999999</v>
      </c>
      <c r="AM427" s="212">
        <v>932809604.09000003</v>
      </c>
      <c r="AN427" s="212">
        <v>933819369.01999998</v>
      </c>
      <c r="AO427" s="212">
        <v>0</v>
      </c>
      <c r="AP427" s="212">
        <v>789986540.47000003</v>
      </c>
      <c r="AQ427" s="212">
        <v>0</v>
      </c>
      <c r="AR427" s="212">
        <v>945626964.88999999</v>
      </c>
      <c r="AS427" s="212">
        <v>932809604.09000003</v>
      </c>
      <c r="AT427" s="212">
        <v>933819369.01999998</v>
      </c>
    </row>
    <row r="428" spans="1:46" ht="137.44999999999999" hidden="1" customHeight="1" x14ac:dyDescent="0.25">
      <c r="A428" s="213" t="s">
        <v>547</v>
      </c>
      <c r="B428" s="214" t="s">
        <v>548</v>
      </c>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c r="AB428" s="71"/>
      <c r="AC428" s="71" t="s">
        <v>109</v>
      </c>
      <c r="AD428" s="71" t="s">
        <v>220</v>
      </c>
      <c r="AE428" s="71" t="s">
        <v>111</v>
      </c>
      <c r="AF428" s="214" t="s">
        <v>73</v>
      </c>
      <c r="AG428" s="214" t="s">
        <v>74</v>
      </c>
      <c r="AH428" s="214" t="s">
        <v>74</v>
      </c>
      <c r="AI428" s="212">
        <v>0</v>
      </c>
      <c r="AJ428" s="212">
        <v>789986540.47000003</v>
      </c>
      <c r="AK428" s="212">
        <v>0</v>
      </c>
      <c r="AL428" s="212">
        <v>945626964.88999999</v>
      </c>
      <c r="AM428" s="212">
        <v>932809604.09000003</v>
      </c>
      <c r="AN428" s="212">
        <v>933819369.01999998</v>
      </c>
      <c r="AO428" s="212">
        <v>0</v>
      </c>
      <c r="AP428" s="212">
        <v>789986540.47000003</v>
      </c>
      <c r="AQ428" s="212">
        <v>0</v>
      </c>
      <c r="AR428" s="212">
        <v>945626964.88999999</v>
      </c>
      <c r="AS428" s="212">
        <v>932809604.09000003</v>
      </c>
      <c r="AT428" s="212">
        <v>933819369.01999998</v>
      </c>
    </row>
    <row r="429" spans="1:46" ht="137.44999999999999" hidden="1" customHeight="1" x14ac:dyDescent="0.25">
      <c r="A429" s="213" t="s">
        <v>547</v>
      </c>
      <c r="B429" s="214" t="s">
        <v>548</v>
      </c>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c r="AB429" s="71"/>
      <c r="AC429" s="71" t="s">
        <v>109</v>
      </c>
      <c r="AD429" s="71" t="s">
        <v>1041</v>
      </c>
      <c r="AE429" s="71" t="s">
        <v>111</v>
      </c>
      <c r="AF429" s="214" t="s">
        <v>73</v>
      </c>
      <c r="AG429" s="214" t="s">
        <v>74</v>
      </c>
      <c r="AH429" s="214" t="s">
        <v>74</v>
      </c>
      <c r="AI429" s="212">
        <v>0</v>
      </c>
      <c r="AJ429" s="212">
        <v>789986540.47000003</v>
      </c>
      <c r="AK429" s="212">
        <v>0</v>
      </c>
      <c r="AL429" s="212">
        <v>945626964.88999999</v>
      </c>
      <c r="AM429" s="212">
        <v>932809604.09000003</v>
      </c>
      <c r="AN429" s="212">
        <v>933819369.01999998</v>
      </c>
      <c r="AO429" s="212">
        <v>0</v>
      </c>
      <c r="AP429" s="212">
        <v>789986540.47000003</v>
      </c>
      <c r="AQ429" s="212">
        <v>0</v>
      </c>
      <c r="AR429" s="212">
        <v>945626964.88999999</v>
      </c>
      <c r="AS429" s="212">
        <v>932809604.09000003</v>
      </c>
      <c r="AT429" s="212">
        <v>933819369.01999998</v>
      </c>
    </row>
    <row r="430" spans="1:46" ht="206.25" hidden="1" customHeight="1" x14ac:dyDescent="0.25">
      <c r="A430" s="213" t="s">
        <v>547</v>
      </c>
      <c r="B430" s="214" t="s">
        <v>548</v>
      </c>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c r="AC430" s="74" t="s">
        <v>118</v>
      </c>
      <c r="AD430" s="71" t="s">
        <v>119</v>
      </c>
      <c r="AE430" s="71" t="s">
        <v>120</v>
      </c>
      <c r="AF430" s="214" t="s">
        <v>73</v>
      </c>
      <c r="AG430" s="214" t="s">
        <v>74</v>
      </c>
      <c r="AH430" s="214" t="s">
        <v>74</v>
      </c>
      <c r="AI430" s="212">
        <v>0</v>
      </c>
      <c r="AJ430" s="212">
        <v>789986540.47000003</v>
      </c>
      <c r="AK430" s="212">
        <v>0</v>
      </c>
      <c r="AL430" s="212">
        <v>945626964.88999999</v>
      </c>
      <c r="AM430" s="212">
        <v>932809604.09000003</v>
      </c>
      <c r="AN430" s="212">
        <v>933819369.01999998</v>
      </c>
      <c r="AO430" s="212">
        <v>0</v>
      </c>
      <c r="AP430" s="212">
        <v>789986540.47000003</v>
      </c>
      <c r="AQ430" s="212">
        <v>0</v>
      </c>
      <c r="AR430" s="212">
        <v>945626964.88999999</v>
      </c>
      <c r="AS430" s="212">
        <v>932809604.09000003</v>
      </c>
      <c r="AT430" s="212">
        <v>933819369.01999998</v>
      </c>
    </row>
    <row r="431" spans="1:46" ht="206.25" hidden="1" customHeight="1" x14ac:dyDescent="0.25">
      <c r="A431" s="213" t="s">
        <v>547</v>
      </c>
      <c r="B431" s="214" t="s">
        <v>548</v>
      </c>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c r="AB431" s="71"/>
      <c r="AC431" s="74" t="s">
        <v>118</v>
      </c>
      <c r="AD431" s="71" t="s">
        <v>292</v>
      </c>
      <c r="AE431" s="71" t="s">
        <v>120</v>
      </c>
      <c r="AF431" s="214" t="s">
        <v>73</v>
      </c>
      <c r="AG431" s="214" t="s">
        <v>74</v>
      </c>
      <c r="AH431" s="214" t="s">
        <v>74</v>
      </c>
      <c r="AI431" s="212">
        <v>0</v>
      </c>
      <c r="AJ431" s="212">
        <v>789986540.47000003</v>
      </c>
      <c r="AK431" s="212">
        <v>0</v>
      </c>
      <c r="AL431" s="212">
        <v>945626964.88999999</v>
      </c>
      <c r="AM431" s="212">
        <v>932809604.09000003</v>
      </c>
      <c r="AN431" s="212">
        <v>933819369.01999998</v>
      </c>
      <c r="AO431" s="212">
        <v>0</v>
      </c>
      <c r="AP431" s="212">
        <v>789986540.47000003</v>
      </c>
      <c r="AQ431" s="212">
        <v>0</v>
      </c>
      <c r="AR431" s="212">
        <v>945626964.88999999</v>
      </c>
      <c r="AS431" s="212">
        <v>932809604.09000003</v>
      </c>
      <c r="AT431" s="212">
        <v>933819369.01999998</v>
      </c>
    </row>
    <row r="432" spans="1:46" ht="68.849999999999994" hidden="1" customHeight="1" x14ac:dyDescent="0.25">
      <c r="A432" s="213" t="s">
        <v>547</v>
      </c>
      <c r="B432" s="214" t="s">
        <v>548</v>
      </c>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c r="AB432" s="71"/>
      <c r="AC432" s="71" t="s">
        <v>567</v>
      </c>
      <c r="AD432" s="71" t="s">
        <v>568</v>
      </c>
      <c r="AE432" s="71" t="s">
        <v>569</v>
      </c>
      <c r="AF432" s="214" t="s">
        <v>73</v>
      </c>
      <c r="AG432" s="214" t="s">
        <v>74</v>
      </c>
      <c r="AH432" s="214" t="s">
        <v>74</v>
      </c>
      <c r="AI432" s="212">
        <v>0</v>
      </c>
      <c r="AJ432" s="212">
        <v>789986540.47000003</v>
      </c>
      <c r="AK432" s="212">
        <v>0</v>
      </c>
      <c r="AL432" s="212">
        <v>945626964.88999999</v>
      </c>
      <c r="AM432" s="212">
        <v>932809604.09000003</v>
      </c>
      <c r="AN432" s="212">
        <v>933819369.01999998</v>
      </c>
      <c r="AO432" s="212">
        <v>0</v>
      </c>
      <c r="AP432" s="212">
        <v>789986540.47000003</v>
      </c>
      <c r="AQ432" s="212">
        <v>0</v>
      </c>
      <c r="AR432" s="212">
        <v>945626964.88999999</v>
      </c>
      <c r="AS432" s="212">
        <v>932809604.09000003</v>
      </c>
      <c r="AT432" s="212">
        <v>933819369.01999998</v>
      </c>
    </row>
    <row r="433" spans="1:46" ht="123.75" hidden="1" customHeight="1" x14ac:dyDescent="0.25">
      <c r="A433" s="213" t="s">
        <v>547</v>
      </c>
      <c r="B433" s="214" t="s">
        <v>548</v>
      </c>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c r="AB433" s="71"/>
      <c r="AC433" s="71" t="s">
        <v>302</v>
      </c>
      <c r="AD433" s="71" t="s">
        <v>68</v>
      </c>
      <c r="AE433" s="71" t="s">
        <v>303</v>
      </c>
      <c r="AF433" s="214" t="s">
        <v>73</v>
      </c>
      <c r="AG433" s="214" t="s">
        <v>74</v>
      </c>
      <c r="AH433" s="214" t="s">
        <v>74</v>
      </c>
      <c r="AI433" s="212">
        <v>0</v>
      </c>
      <c r="AJ433" s="212">
        <v>789986540.47000003</v>
      </c>
      <c r="AK433" s="212">
        <v>0</v>
      </c>
      <c r="AL433" s="212">
        <v>945626964.88999999</v>
      </c>
      <c r="AM433" s="212">
        <v>932809604.09000003</v>
      </c>
      <c r="AN433" s="212">
        <v>933819369.01999998</v>
      </c>
      <c r="AO433" s="212">
        <v>0</v>
      </c>
      <c r="AP433" s="212">
        <v>789986540.47000003</v>
      </c>
      <c r="AQ433" s="212">
        <v>0</v>
      </c>
      <c r="AR433" s="212">
        <v>945626964.88999999</v>
      </c>
      <c r="AS433" s="212">
        <v>932809604.09000003</v>
      </c>
      <c r="AT433" s="212">
        <v>933819369.01999998</v>
      </c>
    </row>
    <row r="434" spans="1:46" ht="123.75" hidden="1" customHeight="1" x14ac:dyDescent="0.25">
      <c r="A434" s="213" t="s">
        <v>547</v>
      </c>
      <c r="B434" s="214" t="s">
        <v>548</v>
      </c>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c r="AB434" s="71"/>
      <c r="AC434" s="71" t="s">
        <v>302</v>
      </c>
      <c r="AD434" s="71" t="s">
        <v>119</v>
      </c>
      <c r="AE434" s="71" t="s">
        <v>303</v>
      </c>
      <c r="AF434" s="214" t="s">
        <v>73</v>
      </c>
      <c r="AG434" s="214" t="s">
        <v>74</v>
      </c>
      <c r="AH434" s="214" t="s">
        <v>74</v>
      </c>
      <c r="AI434" s="212">
        <v>0</v>
      </c>
      <c r="AJ434" s="212">
        <v>789986540.47000003</v>
      </c>
      <c r="AK434" s="212">
        <v>0</v>
      </c>
      <c r="AL434" s="212">
        <v>945626964.88999999</v>
      </c>
      <c r="AM434" s="212">
        <v>932809604.09000003</v>
      </c>
      <c r="AN434" s="212">
        <v>933819369.01999998</v>
      </c>
      <c r="AO434" s="212">
        <v>0</v>
      </c>
      <c r="AP434" s="212">
        <v>789986540.47000003</v>
      </c>
      <c r="AQ434" s="212">
        <v>0</v>
      </c>
      <c r="AR434" s="212">
        <v>945626964.88999999</v>
      </c>
      <c r="AS434" s="212">
        <v>932809604.09000003</v>
      </c>
      <c r="AT434" s="212">
        <v>933819369.01999998</v>
      </c>
    </row>
    <row r="435" spans="1:46" ht="123.75" hidden="1" customHeight="1" x14ac:dyDescent="0.25">
      <c r="A435" s="213" t="s">
        <v>547</v>
      </c>
      <c r="B435" s="214" t="s">
        <v>548</v>
      </c>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c r="AB435" s="71"/>
      <c r="AC435" s="71" t="s">
        <v>302</v>
      </c>
      <c r="AD435" s="71" t="s">
        <v>165</v>
      </c>
      <c r="AE435" s="71" t="s">
        <v>303</v>
      </c>
      <c r="AF435" s="214" t="s">
        <v>73</v>
      </c>
      <c r="AG435" s="214" t="s">
        <v>74</v>
      </c>
      <c r="AH435" s="214" t="s">
        <v>74</v>
      </c>
      <c r="AI435" s="212">
        <v>0</v>
      </c>
      <c r="AJ435" s="212">
        <v>789986540.47000003</v>
      </c>
      <c r="AK435" s="212">
        <v>0</v>
      </c>
      <c r="AL435" s="212">
        <v>945626964.88999999</v>
      </c>
      <c r="AM435" s="212">
        <v>932809604.09000003</v>
      </c>
      <c r="AN435" s="212">
        <v>933819369.01999998</v>
      </c>
      <c r="AO435" s="212">
        <v>0</v>
      </c>
      <c r="AP435" s="212">
        <v>789986540.47000003</v>
      </c>
      <c r="AQ435" s="212">
        <v>0</v>
      </c>
      <c r="AR435" s="212">
        <v>945626964.88999999</v>
      </c>
      <c r="AS435" s="212">
        <v>932809604.09000003</v>
      </c>
      <c r="AT435" s="212">
        <v>933819369.01999998</v>
      </c>
    </row>
    <row r="436" spans="1:46" ht="110.1" hidden="1" customHeight="1" x14ac:dyDescent="0.25">
      <c r="A436" s="213" t="s">
        <v>547</v>
      </c>
      <c r="B436" s="214" t="s">
        <v>548</v>
      </c>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c r="AB436" s="71"/>
      <c r="AC436" s="71" t="s">
        <v>571</v>
      </c>
      <c r="AD436" s="71" t="s">
        <v>68</v>
      </c>
      <c r="AE436" s="71" t="s">
        <v>573</v>
      </c>
      <c r="AF436" s="214" t="s">
        <v>73</v>
      </c>
      <c r="AG436" s="214" t="s">
        <v>74</v>
      </c>
      <c r="AH436" s="214" t="s">
        <v>74</v>
      </c>
      <c r="AI436" s="212">
        <v>0</v>
      </c>
      <c r="AJ436" s="212">
        <v>789986540.47000003</v>
      </c>
      <c r="AK436" s="212">
        <v>0</v>
      </c>
      <c r="AL436" s="212">
        <v>945626964.88999999</v>
      </c>
      <c r="AM436" s="212">
        <v>932809604.09000003</v>
      </c>
      <c r="AN436" s="212">
        <v>933819369.01999998</v>
      </c>
      <c r="AO436" s="212">
        <v>0</v>
      </c>
      <c r="AP436" s="212">
        <v>789986540.47000003</v>
      </c>
      <c r="AQ436" s="212">
        <v>0</v>
      </c>
      <c r="AR436" s="212">
        <v>945626964.88999999</v>
      </c>
      <c r="AS436" s="212">
        <v>932809604.09000003</v>
      </c>
      <c r="AT436" s="212">
        <v>933819369.01999998</v>
      </c>
    </row>
    <row r="437" spans="1:46" ht="110.1" hidden="1" customHeight="1" x14ac:dyDescent="0.25">
      <c r="A437" s="213" t="s">
        <v>547</v>
      </c>
      <c r="B437" s="214" t="s">
        <v>548</v>
      </c>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c r="AB437" s="71"/>
      <c r="AC437" s="71" t="s">
        <v>571</v>
      </c>
      <c r="AD437" s="71" t="s">
        <v>1149</v>
      </c>
      <c r="AE437" s="71" t="s">
        <v>573</v>
      </c>
      <c r="AF437" s="214" t="s">
        <v>73</v>
      </c>
      <c r="AG437" s="214" t="s">
        <v>74</v>
      </c>
      <c r="AH437" s="214" t="s">
        <v>74</v>
      </c>
      <c r="AI437" s="212">
        <v>0</v>
      </c>
      <c r="AJ437" s="212">
        <v>789986540.47000003</v>
      </c>
      <c r="AK437" s="212">
        <v>0</v>
      </c>
      <c r="AL437" s="212">
        <v>945626964.88999999</v>
      </c>
      <c r="AM437" s="212">
        <v>932809604.09000003</v>
      </c>
      <c r="AN437" s="212">
        <v>933819369.01999998</v>
      </c>
      <c r="AO437" s="212">
        <v>0</v>
      </c>
      <c r="AP437" s="212">
        <v>789986540.47000003</v>
      </c>
      <c r="AQ437" s="212">
        <v>0</v>
      </c>
      <c r="AR437" s="212">
        <v>945626964.88999999</v>
      </c>
      <c r="AS437" s="212">
        <v>932809604.09000003</v>
      </c>
      <c r="AT437" s="212">
        <v>933819369.01999998</v>
      </c>
    </row>
    <row r="438" spans="1:46" ht="123.75" hidden="1" customHeight="1" x14ac:dyDescent="0.25">
      <c r="A438" s="213" t="s">
        <v>547</v>
      </c>
      <c r="B438" s="214" t="s">
        <v>548</v>
      </c>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c r="AB438" s="71"/>
      <c r="AC438" s="71" t="s">
        <v>70</v>
      </c>
      <c r="AD438" s="71" t="s">
        <v>552</v>
      </c>
      <c r="AE438" s="71" t="s">
        <v>72</v>
      </c>
      <c r="AF438" s="214" t="s">
        <v>73</v>
      </c>
      <c r="AG438" s="214" t="s">
        <v>74</v>
      </c>
      <c r="AH438" s="214" t="s">
        <v>74</v>
      </c>
      <c r="AI438" s="212">
        <v>0</v>
      </c>
      <c r="AJ438" s="212">
        <v>789986540.47000003</v>
      </c>
      <c r="AK438" s="212">
        <v>0</v>
      </c>
      <c r="AL438" s="212">
        <v>945626964.88999999</v>
      </c>
      <c r="AM438" s="212">
        <v>932809604.09000003</v>
      </c>
      <c r="AN438" s="212">
        <v>933819369.01999998</v>
      </c>
      <c r="AO438" s="212">
        <v>0</v>
      </c>
      <c r="AP438" s="212">
        <v>789986540.47000003</v>
      </c>
      <c r="AQ438" s="212">
        <v>0</v>
      </c>
      <c r="AR438" s="212">
        <v>945626964.88999999</v>
      </c>
      <c r="AS438" s="212">
        <v>932809604.09000003</v>
      </c>
      <c r="AT438" s="212">
        <v>933819369.01999998</v>
      </c>
    </row>
    <row r="439" spans="1:46" ht="165" hidden="1" customHeight="1" x14ac:dyDescent="0.25">
      <c r="A439" s="213" t="s">
        <v>547</v>
      </c>
      <c r="B439" s="214" t="s">
        <v>548</v>
      </c>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c r="AB439" s="71"/>
      <c r="AC439" s="71" t="s">
        <v>123</v>
      </c>
      <c r="AD439" s="71" t="s">
        <v>119</v>
      </c>
      <c r="AE439" s="71" t="s">
        <v>124</v>
      </c>
      <c r="AF439" s="214" t="s">
        <v>73</v>
      </c>
      <c r="AG439" s="214" t="s">
        <v>74</v>
      </c>
      <c r="AH439" s="214" t="s">
        <v>74</v>
      </c>
      <c r="AI439" s="212">
        <v>0</v>
      </c>
      <c r="AJ439" s="212">
        <v>789986540.47000003</v>
      </c>
      <c r="AK439" s="212">
        <v>0</v>
      </c>
      <c r="AL439" s="212">
        <v>945626964.88999999</v>
      </c>
      <c r="AM439" s="212">
        <v>932809604.09000003</v>
      </c>
      <c r="AN439" s="212">
        <v>933819369.01999998</v>
      </c>
      <c r="AO439" s="212">
        <v>0</v>
      </c>
      <c r="AP439" s="212">
        <v>789986540.47000003</v>
      </c>
      <c r="AQ439" s="212">
        <v>0</v>
      </c>
      <c r="AR439" s="212">
        <v>945626964.88999999</v>
      </c>
      <c r="AS439" s="212">
        <v>932809604.09000003</v>
      </c>
      <c r="AT439" s="212">
        <v>933819369.01999998</v>
      </c>
    </row>
    <row r="440" spans="1:46" ht="165" hidden="1" customHeight="1" x14ac:dyDescent="0.25">
      <c r="A440" s="213" t="s">
        <v>547</v>
      </c>
      <c r="B440" s="214" t="s">
        <v>548</v>
      </c>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c r="AB440" s="71"/>
      <c r="AC440" s="71" t="s">
        <v>123</v>
      </c>
      <c r="AD440" s="71" t="s">
        <v>292</v>
      </c>
      <c r="AE440" s="71" t="s">
        <v>124</v>
      </c>
      <c r="AF440" s="214" t="s">
        <v>73</v>
      </c>
      <c r="AG440" s="214" t="s">
        <v>74</v>
      </c>
      <c r="AH440" s="214" t="s">
        <v>74</v>
      </c>
      <c r="AI440" s="212">
        <v>0</v>
      </c>
      <c r="AJ440" s="212">
        <v>789986540.47000003</v>
      </c>
      <c r="AK440" s="212">
        <v>0</v>
      </c>
      <c r="AL440" s="212">
        <v>945626964.88999999</v>
      </c>
      <c r="AM440" s="212">
        <v>932809604.09000003</v>
      </c>
      <c r="AN440" s="212">
        <v>933819369.01999998</v>
      </c>
      <c r="AO440" s="212">
        <v>0</v>
      </c>
      <c r="AP440" s="212">
        <v>789986540.47000003</v>
      </c>
      <c r="AQ440" s="212">
        <v>0</v>
      </c>
      <c r="AR440" s="212">
        <v>945626964.88999999</v>
      </c>
      <c r="AS440" s="212">
        <v>932809604.09000003</v>
      </c>
      <c r="AT440" s="212">
        <v>933819369.01999998</v>
      </c>
    </row>
    <row r="441" spans="1:46" ht="192.6" hidden="1" customHeight="1" x14ac:dyDescent="0.25">
      <c r="A441" s="213" t="s">
        <v>547</v>
      </c>
      <c r="B441" s="214" t="s">
        <v>548</v>
      </c>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c r="AB441" s="71"/>
      <c r="AC441" s="74" t="s">
        <v>127</v>
      </c>
      <c r="AD441" s="71" t="s">
        <v>68</v>
      </c>
      <c r="AE441" s="71" t="s">
        <v>128</v>
      </c>
      <c r="AF441" s="214" t="s">
        <v>73</v>
      </c>
      <c r="AG441" s="214" t="s">
        <v>74</v>
      </c>
      <c r="AH441" s="214" t="s">
        <v>74</v>
      </c>
      <c r="AI441" s="212">
        <v>0</v>
      </c>
      <c r="AJ441" s="212">
        <v>789986540.47000003</v>
      </c>
      <c r="AK441" s="212">
        <v>0</v>
      </c>
      <c r="AL441" s="212">
        <v>945626964.88999999</v>
      </c>
      <c r="AM441" s="212">
        <v>932809604.09000003</v>
      </c>
      <c r="AN441" s="212">
        <v>933819369.01999998</v>
      </c>
      <c r="AO441" s="212">
        <v>0</v>
      </c>
      <c r="AP441" s="212">
        <v>789986540.47000003</v>
      </c>
      <c r="AQ441" s="212">
        <v>0</v>
      </c>
      <c r="AR441" s="212">
        <v>945626964.88999999</v>
      </c>
      <c r="AS441" s="212">
        <v>932809604.09000003</v>
      </c>
      <c r="AT441" s="212">
        <v>933819369.01999998</v>
      </c>
    </row>
    <row r="442" spans="1:46" ht="261.39999999999998" hidden="1" customHeight="1" x14ac:dyDescent="0.25">
      <c r="A442" s="213" t="s">
        <v>547</v>
      </c>
      <c r="B442" s="214" t="s">
        <v>548</v>
      </c>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c r="AB442" s="71"/>
      <c r="AC442" s="74" t="s">
        <v>129</v>
      </c>
      <c r="AD442" s="71" t="s">
        <v>68</v>
      </c>
      <c r="AE442" s="71" t="s">
        <v>130</v>
      </c>
      <c r="AF442" s="214" t="s">
        <v>73</v>
      </c>
      <c r="AG442" s="214" t="s">
        <v>74</v>
      </c>
      <c r="AH442" s="214" t="s">
        <v>74</v>
      </c>
      <c r="AI442" s="212">
        <v>0</v>
      </c>
      <c r="AJ442" s="212">
        <v>789986540.47000003</v>
      </c>
      <c r="AK442" s="212">
        <v>0</v>
      </c>
      <c r="AL442" s="212">
        <v>945626964.88999999</v>
      </c>
      <c r="AM442" s="212">
        <v>932809604.09000003</v>
      </c>
      <c r="AN442" s="212">
        <v>933819369.01999998</v>
      </c>
      <c r="AO442" s="212">
        <v>0</v>
      </c>
      <c r="AP442" s="212">
        <v>789986540.47000003</v>
      </c>
      <c r="AQ442" s="212">
        <v>0</v>
      </c>
      <c r="AR442" s="212">
        <v>945626964.88999999</v>
      </c>
      <c r="AS442" s="212">
        <v>932809604.09000003</v>
      </c>
      <c r="AT442" s="212">
        <v>933819369.01999998</v>
      </c>
    </row>
    <row r="443" spans="1:46" ht="110.1" hidden="1" customHeight="1" x14ac:dyDescent="0.25">
      <c r="A443" s="213" t="s">
        <v>547</v>
      </c>
      <c r="B443" s="214" t="s">
        <v>548</v>
      </c>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c r="AB443" s="71"/>
      <c r="AC443" s="71" t="s">
        <v>574</v>
      </c>
      <c r="AD443" s="71" t="s">
        <v>165</v>
      </c>
      <c r="AE443" s="71" t="s">
        <v>575</v>
      </c>
      <c r="AF443" s="214" t="s">
        <v>73</v>
      </c>
      <c r="AG443" s="214" t="s">
        <v>74</v>
      </c>
      <c r="AH443" s="214" t="s">
        <v>74</v>
      </c>
      <c r="AI443" s="212">
        <v>0</v>
      </c>
      <c r="AJ443" s="212">
        <v>789986540.47000003</v>
      </c>
      <c r="AK443" s="212">
        <v>0</v>
      </c>
      <c r="AL443" s="212">
        <v>945626964.88999999</v>
      </c>
      <c r="AM443" s="212">
        <v>932809604.09000003</v>
      </c>
      <c r="AN443" s="212">
        <v>933819369.01999998</v>
      </c>
      <c r="AO443" s="212">
        <v>0</v>
      </c>
      <c r="AP443" s="212">
        <v>789986540.47000003</v>
      </c>
      <c r="AQ443" s="212">
        <v>0</v>
      </c>
      <c r="AR443" s="212">
        <v>945626964.88999999</v>
      </c>
      <c r="AS443" s="212">
        <v>932809604.09000003</v>
      </c>
      <c r="AT443" s="212">
        <v>933819369.01999998</v>
      </c>
    </row>
    <row r="444" spans="1:46" ht="151.35" hidden="1" customHeight="1" x14ac:dyDescent="0.25">
      <c r="A444" s="213" t="s">
        <v>547</v>
      </c>
      <c r="B444" s="214" t="s">
        <v>548</v>
      </c>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c r="AB444" s="71"/>
      <c r="AC444" s="71" t="s">
        <v>576</v>
      </c>
      <c r="AD444" s="71" t="s">
        <v>68</v>
      </c>
      <c r="AE444" s="71" t="s">
        <v>578</v>
      </c>
      <c r="AF444" s="214" t="s">
        <v>73</v>
      </c>
      <c r="AG444" s="214" t="s">
        <v>74</v>
      </c>
      <c r="AH444" s="214" t="s">
        <v>74</v>
      </c>
      <c r="AI444" s="212">
        <v>0</v>
      </c>
      <c r="AJ444" s="212">
        <v>789986540.47000003</v>
      </c>
      <c r="AK444" s="212">
        <v>0</v>
      </c>
      <c r="AL444" s="212">
        <v>945626964.88999999</v>
      </c>
      <c r="AM444" s="212">
        <v>932809604.09000003</v>
      </c>
      <c r="AN444" s="212">
        <v>933819369.01999998</v>
      </c>
      <c r="AO444" s="212">
        <v>0</v>
      </c>
      <c r="AP444" s="212">
        <v>789986540.47000003</v>
      </c>
      <c r="AQ444" s="212">
        <v>0</v>
      </c>
      <c r="AR444" s="212">
        <v>945626964.88999999</v>
      </c>
      <c r="AS444" s="212">
        <v>932809604.09000003</v>
      </c>
      <c r="AT444" s="212">
        <v>933819369.01999998</v>
      </c>
    </row>
    <row r="445" spans="1:46" ht="151.35" hidden="1" customHeight="1" x14ac:dyDescent="0.25">
      <c r="A445" s="213" t="s">
        <v>547</v>
      </c>
      <c r="B445" s="214" t="s">
        <v>548</v>
      </c>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c r="AB445" s="71"/>
      <c r="AC445" s="71" t="s">
        <v>576</v>
      </c>
      <c r="AD445" s="71" t="s">
        <v>165</v>
      </c>
      <c r="AE445" s="71" t="s">
        <v>578</v>
      </c>
      <c r="AF445" s="214" t="s">
        <v>73</v>
      </c>
      <c r="AG445" s="214" t="s">
        <v>74</v>
      </c>
      <c r="AH445" s="214" t="s">
        <v>74</v>
      </c>
      <c r="AI445" s="212">
        <v>0</v>
      </c>
      <c r="AJ445" s="212">
        <v>789986540.47000003</v>
      </c>
      <c r="AK445" s="212">
        <v>0</v>
      </c>
      <c r="AL445" s="212">
        <v>945626964.88999999</v>
      </c>
      <c r="AM445" s="212">
        <v>932809604.09000003</v>
      </c>
      <c r="AN445" s="212">
        <v>933819369.01999998</v>
      </c>
      <c r="AO445" s="212">
        <v>0</v>
      </c>
      <c r="AP445" s="212">
        <v>789986540.47000003</v>
      </c>
      <c r="AQ445" s="212">
        <v>0</v>
      </c>
      <c r="AR445" s="212">
        <v>945626964.88999999</v>
      </c>
      <c r="AS445" s="212">
        <v>932809604.09000003</v>
      </c>
      <c r="AT445" s="212">
        <v>933819369.01999998</v>
      </c>
    </row>
    <row r="446" spans="1:46" ht="233.85" hidden="1" customHeight="1" x14ac:dyDescent="0.25">
      <c r="A446" s="213" t="s">
        <v>547</v>
      </c>
      <c r="B446" s="214" t="s">
        <v>548</v>
      </c>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c r="AB446" s="71"/>
      <c r="AC446" s="74" t="s">
        <v>579</v>
      </c>
      <c r="AD446" s="71" t="s">
        <v>68</v>
      </c>
      <c r="AE446" s="71" t="s">
        <v>580</v>
      </c>
      <c r="AF446" s="214" t="s">
        <v>73</v>
      </c>
      <c r="AG446" s="214" t="s">
        <v>74</v>
      </c>
      <c r="AH446" s="214" t="s">
        <v>74</v>
      </c>
      <c r="AI446" s="212">
        <v>0</v>
      </c>
      <c r="AJ446" s="212">
        <v>789986540.47000003</v>
      </c>
      <c r="AK446" s="212">
        <v>0</v>
      </c>
      <c r="AL446" s="212">
        <v>945626964.88999999</v>
      </c>
      <c r="AM446" s="212">
        <v>932809604.09000003</v>
      </c>
      <c r="AN446" s="212">
        <v>933819369.01999998</v>
      </c>
      <c r="AO446" s="212">
        <v>0</v>
      </c>
      <c r="AP446" s="212">
        <v>789986540.47000003</v>
      </c>
      <c r="AQ446" s="212">
        <v>0</v>
      </c>
      <c r="AR446" s="212">
        <v>945626964.88999999</v>
      </c>
      <c r="AS446" s="212">
        <v>932809604.09000003</v>
      </c>
      <c r="AT446" s="212">
        <v>933819369.01999998</v>
      </c>
    </row>
    <row r="447" spans="1:46" ht="192.6" hidden="1" customHeight="1" x14ac:dyDescent="0.25">
      <c r="A447" s="213" t="s">
        <v>547</v>
      </c>
      <c r="B447" s="214" t="s">
        <v>548</v>
      </c>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c r="AB447" s="71"/>
      <c r="AC447" s="71" t="s">
        <v>581</v>
      </c>
      <c r="AD447" s="71" t="s">
        <v>1150</v>
      </c>
      <c r="AE447" s="71" t="s">
        <v>583</v>
      </c>
      <c r="AF447" s="214" t="s">
        <v>73</v>
      </c>
      <c r="AG447" s="214" t="s">
        <v>74</v>
      </c>
      <c r="AH447" s="214" t="s">
        <v>74</v>
      </c>
      <c r="AI447" s="212">
        <v>0</v>
      </c>
      <c r="AJ447" s="212">
        <v>789986540.47000003</v>
      </c>
      <c r="AK447" s="212">
        <v>0</v>
      </c>
      <c r="AL447" s="212">
        <v>945626964.88999999</v>
      </c>
      <c r="AM447" s="212">
        <v>932809604.09000003</v>
      </c>
      <c r="AN447" s="212">
        <v>933819369.01999998</v>
      </c>
      <c r="AO447" s="212">
        <v>0</v>
      </c>
      <c r="AP447" s="212">
        <v>789986540.47000003</v>
      </c>
      <c r="AQ447" s="212">
        <v>0</v>
      </c>
      <c r="AR447" s="212">
        <v>945626964.88999999</v>
      </c>
      <c r="AS447" s="212">
        <v>932809604.09000003</v>
      </c>
      <c r="AT447" s="212">
        <v>933819369.01999998</v>
      </c>
    </row>
    <row r="448" spans="1:46" ht="192.6" hidden="1" customHeight="1" x14ac:dyDescent="0.25">
      <c r="A448" s="213" t="s">
        <v>547</v>
      </c>
      <c r="B448" s="214" t="s">
        <v>548</v>
      </c>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c r="AB448" s="71"/>
      <c r="AC448" s="71" t="s">
        <v>581</v>
      </c>
      <c r="AD448" s="71" t="s">
        <v>1151</v>
      </c>
      <c r="AE448" s="71" t="s">
        <v>583</v>
      </c>
      <c r="AF448" s="214" t="s">
        <v>73</v>
      </c>
      <c r="AG448" s="214" t="s">
        <v>74</v>
      </c>
      <c r="AH448" s="214" t="s">
        <v>74</v>
      </c>
      <c r="AI448" s="212">
        <v>0</v>
      </c>
      <c r="AJ448" s="212">
        <v>789986540.47000003</v>
      </c>
      <c r="AK448" s="212">
        <v>0</v>
      </c>
      <c r="AL448" s="212">
        <v>945626964.88999999</v>
      </c>
      <c r="AM448" s="212">
        <v>932809604.09000003</v>
      </c>
      <c r="AN448" s="212">
        <v>933819369.01999998</v>
      </c>
      <c r="AO448" s="212">
        <v>0</v>
      </c>
      <c r="AP448" s="212">
        <v>789986540.47000003</v>
      </c>
      <c r="AQ448" s="212">
        <v>0</v>
      </c>
      <c r="AR448" s="212">
        <v>945626964.88999999</v>
      </c>
      <c r="AS448" s="212">
        <v>932809604.09000003</v>
      </c>
      <c r="AT448" s="212">
        <v>933819369.01999998</v>
      </c>
    </row>
    <row r="449" spans="1:46" ht="123.75" hidden="1" customHeight="1" x14ac:dyDescent="0.25">
      <c r="A449" s="213" t="s">
        <v>547</v>
      </c>
      <c r="B449" s="214" t="s">
        <v>548</v>
      </c>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c r="AB449" s="71"/>
      <c r="AC449" s="71" t="s">
        <v>131</v>
      </c>
      <c r="AD449" s="71" t="s">
        <v>68</v>
      </c>
      <c r="AE449" s="71" t="s">
        <v>132</v>
      </c>
      <c r="AF449" s="214" t="s">
        <v>73</v>
      </c>
      <c r="AG449" s="214" t="s">
        <v>74</v>
      </c>
      <c r="AH449" s="214" t="s">
        <v>74</v>
      </c>
      <c r="AI449" s="212">
        <v>0</v>
      </c>
      <c r="AJ449" s="212">
        <v>789986540.47000003</v>
      </c>
      <c r="AK449" s="212">
        <v>0</v>
      </c>
      <c r="AL449" s="212">
        <v>945626964.88999999</v>
      </c>
      <c r="AM449" s="212">
        <v>932809604.09000003</v>
      </c>
      <c r="AN449" s="212">
        <v>933819369.01999998</v>
      </c>
      <c r="AO449" s="212">
        <v>0</v>
      </c>
      <c r="AP449" s="212">
        <v>789986540.47000003</v>
      </c>
      <c r="AQ449" s="212">
        <v>0</v>
      </c>
      <c r="AR449" s="212">
        <v>945626964.88999999</v>
      </c>
      <c r="AS449" s="212">
        <v>932809604.09000003</v>
      </c>
      <c r="AT449" s="212">
        <v>933819369.01999998</v>
      </c>
    </row>
    <row r="450" spans="1:46" ht="137.44999999999999" hidden="1" customHeight="1" x14ac:dyDescent="0.25">
      <c r="A450" s="213" t="s">
        <v>547</v>
      </c>
      <c r="B450" s="214" t="s">
        <v>548</v>
      </c>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c r="AC450" s="71" t="s">
        <v>417</v>
      </c>
      <c r="AD450" s="71" t="s">
        <v>68</v>
      </c>
      <c r="AE450" s="71" t="s">
        <v>69</v>
      </c>
      <c r="AF450" s="214" t="s">
        <v>73</v>
      </c>
      <c r="AG450" s="214" t="s">
        <v>74</v>
      </c>
      <c r="AH450" s="214" t="s">
        <v>74</v>
      </c>
      <c r="AI450" s="212">
        <v>0</v>
      </c>
      <c r="AJ450" s="212">
        <v>789986540.47000003</v>
      </c>
      <c r="AK450" s="212">
        <v>0</v>
      </c>
      <c r="AL450" s="212">
        <v>945626964.88999999</v>
      </c>
      <c r="AM450" s="212">
        <v>932809604.09000003</v>
      </c>
      <c r="AN450" s="212">
        <v>933819369.01999998</v>
      </c>
      <c r="AO450" s="212">
        <v>0</v>
      </c>
      <c r="AP450" s="212">
        <v>789986540.47000003</v>
      </c>
      <c r="AQ450" s="212">
        <v>0</v>
      </c>
      <c r="AR450" s="212">
        <v>945626964.88999999</v>
      </c>
      <c r="AS450" s="212">
        <v>932809604.09000003</v>
      </c>
      <c r="AT450" s="212">
        <v>933819369.01999998</v>
      </c>
    </row>
    <row r="451" spans="1:46" ht="123.75" hidden="1" customHeight="1" x14ac:dyDescent="0.25">
      <c r="A451" s="213" t="s">
        <v>547</v>
      </c>
      <c r="B451" s="214" t="s">
        <v>548</v>
      </c>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c r="AB451" s="71"/>
      <c r="AC451" s="71" t="s">
        <v>519</v>
      </c>
      <c r="AD451" s="71" t="s">
        <v>68</v>
      </c>
      <c r="AE451" s="71" t="s">
        <v>69</v>
      </c>
      <c r="AF451" s="214" t="s">
        <v>73</v>
      </c>
      <c r="AG451" s="214" t="s">
        <v>74</v>
      </c>
      <c r="AH451" s="214" t="s">
        <v>74</v>
      </c>
      <c r="AI451" s="212">
        <v>0</v>
      </c>
      <c r="AJ451" s="212">
        <v>789986540.47000003</v>
      </c>
      <c r="AK451" s="212">
        <v>0</v>
      </c>
      <c r="AL451" s="212">
        <v>945626964.88999999</v>
      </c>
      <c r="AM451" s="212">
        <v>932809604.09000003</v>
      </c>
      <c r="AN451" s="212">
        <v>933819369.01999998</v>
      </c>
      <c r="AO451" s="212">
        <v>0</v>
      </c>
      <c r="AP451" s="212">
        <v>789986540.47000003</v>
      </c>
      <c r="AQ451" s="212">
        <v>0</v>
      </c>
      <c r="AR451" s="212">
        <v>945626964.88999999</v>
      </c>
      <c r="AS451" s="212">
        <v>932809604.09000003</v>
      </c>
      <c r="AT451" s="212">
        <v>933819369.01999998</v>
      </c>
    </row>
    <row r="452" spans="1:46" ht="123.75" hidden="1" customHeight="1" x14ac:dyDescent="0.25">
      <c r="A452" s="213" t="s">
        <v>547</v>
      </c>
      <c r="B452" s="214" t="s">
        <v>548</v>
      </c>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c r="AB452" s="71"/>
      <c r="AC452" s="71" t="s">
        <v>587</v>
      </c>
      <c r="AD452" s="71" t="s">
        <v>68</v>
      </c>
      <c r="AE452" s="71" t="s">
        <v>132</v>
      </c>
      <c r="AF452" s="214" t="s">
        <v>73</v>
      </c>
      <c r="AG452" s="214" t="s">
        <v>74</v>
      </c>
      <c r="AH452" s="214" t="s">
        <v>74</v>
      </c>
      <c r="AI452" s="212">
        <v>0</v>
      </c>
      <c r="AJ452" s="212">
        <v>789986540.47000003</v>
      </c>
      <c r="AK452" s="212">
        <v>0</v>
      </c>
      <c r="AL452" s="212">
        <v>945626964.88999999</v>
      </c>
      <c r="AM452" s="212">
        <v>932809604.09000003</v>
      </c>
      <c r="AN452" s="212">
        <v>933819369.01999998</v>
      </c>
      <c r="AO452" s="212">
        <v>0</v>
      </c>
      <c r="AP452" s="212">
        <v>789986540.47000003</v>
      </c>
      <c r="AQ452" s="212">
        <v>0</v>
      </c>
      <c r="AR452" s="212">
        <v>945626964.88999999</v>
      </c>
      <c r="AS452" s="212">
        <v>932809604.09000003</v>
      </c>
      <c r="AT452" s="212">
        <v>933819369.01999998</v>
      </c>
    </row>
    <row r="453" spans="1:46" ht="123.75" hidden="1" customHeight="1" x14ac:dyDescent="0.25">
      <c r="A453" s="213" t="s">
        <v>547</v>
      </c>
      <c r="B453" s="214" t="s">
        <v>548</v>
      </c>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c r="AB453" s="71"/>
      <c r="AC453" s="71" t="s">
        <v>331</v>
      </c>
      <c r="AD453" s="71" t="s">
        <v>68</v>
      </c>
      <c r="AE453" s="71" t="s">
        <v>332</v>
      </c>
      <c r="AF453" s="214" t="s">
        <v>73</v>
      </c>
      <c r="AG453" s="214" t="s">
        <v>74</v>
      </c>
      <c r="AH453" s="214" t="s">
        <v>74</v>
      </c>
      <c r="AI453" s="212">
        <v>0</v>
      </c>
      <c r="AJ453" s="212">
        <v>789986540.47000003</v>
      </c>
      <c r="AK453" s="212">
        <v>0</v>
      </c>
      <c r="AL453" s="212">
        <v>945626964.88999999</v>
      </c>
      <c r="AM453" s="212">
        <v>932809604.09000003</v>
      </c>
      <c r="AN453" s="212">
        <v>933819369.01999998</v>
      </c>
      <c r="AO453" s="212">
        <v>0</v>
      </c>
      <c r="AP453" s="212">
        <v>789986540.47000003</v>
      </c>
      <c r="AQ453" s="212">
        <v>0</v>
      </c>
      <c r="AR453" s="212">
        <v>945626964.88999999</v>
      </c>
      <c r="AS453" s="212">
        <v>932809604.09000003</v>
      </c>
      <c r="AT453" s="212">
        <v>933819369.01999998</v>
      </c>
    </row>
    <row r="454" spans="1:46" ht="123.75" hidden="1" customHeight="1" x14ac:dyDescent="0.25">
      <c r="A454" s="213" t="s">
        <v>547</v>
      </c>
      <c r="B454" s="214" t="s">
        <v>548</v>
      </c>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c r="AB454" s="71"/>
      <c r="AC454" s="71" t="s">
        <v>81</v>
      </c>
      <c r="AD454" s="71" t="s">
        <v>68</v>
      </c>
      <c r="AE454" s="71" t="s">
        <v>69</v>
      </c>
      <c r="AF454" s="214" t="s">
        <v>73</v>
      </c>
      <c r="AG454" s="214" t="s">
        <v>74</v>
      </c>
      <c r="AH454" s="214" t="s">
        <v>74</v>
      </c>
      <c r="AI454" s="212">
        <v>0</v>
      </c>
      <c r="AJ454" s="212">
        <v>789986540.47000003</v>
      </c>
      <c r="AK454" s="212">
        <v>0</v>
      </c>
      <c r="AL454" s="212">
        <v>945626964.88999999</v>
      </c>
      <c r="AM454" s="212">
        <v>932809604.09000003</v>
      </c>
      <c r="AN454" s="212">
        <v>933819369.01999998</v>
      </c>
      <c r="AO454" s="212">
        <v>0</v>
      </c>
      <c r="AP454" s="212">
        <v>789986540.47000003</v>
      </c>
      <c r="AQ454" s="212">
        <v>0</v>
      </c>
      <c r="AR454" s="212">
        <v>945626964.88999999</v>
      </c>
      <c r="AS454" s="212">
        <v>932809604.09000003</v>
      </c>
      <c r="AT454" s="212">
        <v>933819369.01999998</v>
      </c>
    </row>
    <row r="455" spans="1:46" ht="178.7" hidden="1" customHeight="1" x14ac:dyDescent="0.25">
      <c r="A455" s="213" t="s">
        <v>547</v>
      </c>
      <c r="B455" s="214" t="s">
        <v>548</v>
      </c>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c r="AB455" s="71"/>
      <c r="AC455" s="71" t="s">
        <v>585</v>
      </c>
      <c r="AD455" s="71" t="s">
        <v>68</v>
      </c>
      <c r="AE455" s="71" t="s">
        <v>586</v>
      </c>
      <c r="AF455" s="214" t="s">
        <v>73</v>
      </c>
      <c r="AG455" s="214" t="s">
        <v>74</v>
      </c>
      <c r="AH455" s="214" t="s">
        <v>74</v>
      </c>
      <c r="AI455" s="212">
        <v>0</v>
      </c>
      <c r="AJ455" s="212">
        <v>789986540.47000003</v>
      </c>
      <c r="AK455" s="212">
        <v>0</v>
      </c>
      <c r="AL455" s="212">
        <v>945626964.88999999</v>
      </c>
      <c r="AM455" s="212">
        <v>932809604.09000003</v>
      </c>
      <c r="AN455" s="212">
        <v>933819369.01999998</v>
      </c>
      <c r="AO455" s="212">
        <v>0</v>
      </c>
      <c r="AP455" s="212">
        <v>789986540.47000003</v>
      </c>
      <c r="AQ455" s="212">
        <v>0</v>
      </c>
      <c r="AR455" s="212">
        <v>945626964.88999999</v>
      </c>
      <c r="AS455" s="212">
        <v>932809604.09000003</v>
      </c>
      <c r="AT455" s="212">
        <v>933819369.01999998</v>
      </c>
    </row>
    <row r="456" spans="1:46" ht="192.6" hidden="1" customHeight="1" x14ac:dyDescent="0.25">
      <c r="A456" s="213" t="s">
        <v>547</v>
      </c>
      <c r="B456" s="214" t="s">
        <v>548</v>
      </c>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c r="AB456" s="71"/>
      <c r="AC456" s="74" t="s">
        <v>584</v>
      </c>
      <c r="AD456" s="71" t="s">
        <v>68</v>
      </c>
      <c r="AE456" s="71" t="s">
        <v>230</v>
      </c>
      <c r="AF456" s="214" t="s">
        <v>73</v>
      </c>
      <c r="AG456" s="214" t="s">
        <v>74</v>
      </c>
      <c r="AH456" s="214" t="s">
        <v>74</v>
      </c>
      <c r="AI456" s="212">
        <v>0</v>
      </c>
      <c r="AJ456" s="212">
        <v>789986540.47000003</v>
      </c>
      <c r="AK456" s="212">
        <v>0</v>
      </c>
      <c r="AL456" s="212">
        <v>945626964.88999999</v>
      </c>
      <c r="AM456" s="212">
        <v>932809604.09000003</v>
      </c>
      <c r="AN456" s="212">
        <v>933819369.01999998</v>
      </c>
      <c r="AO456" s="212">
        <v>0</v>
      </c>
      <c r="AP456" s="212">
        <v>789986540.47000003</v>
      </c>
      <c r="AQ456" s="212">
        <v>0</v>
      </c>
      <c r="AR456" s="212">
        <v>945626964.88999999</v>
      </c>
      <c r="AS456" s="212">
        <v>932809604.09000003</v>
      </c>
      <c r="AT456" s="212">
        <v>933819369.01999998</v>
      </c>
    </row>
    <row r="457" spans="1:46" ht="137.44999999999999" hidden="1" customHeight="1" x14ac:dyDescent="0.25">
      <c r="A457" s="213" t="s">
        <v>588</v>
      </c>
      <c r="B457" s="214" t="s">
        <v>589</v>
      </c>
      <c r="C457" s="71" t="s">
        <v>64</v>
      </c>
      <c r="D457" s="71" t="s">
        <v>590</v>
      </c>
      <c r="E457" s="71" t="s">
        <v>66</v>
      </c>
      <c r="F457" s="71"/>
      <c r="G457" s="71"/>
      <c r="H457" s="71"/>
      <c r="I457" s="71"/>
      <c r="J457" s="71"/>
      <c r="K457" s="71"/>
      <c r="L457" s="71"/>
      <c r="M457" s="71"/>
      <c r="N457" s="71"/>
      <c r="O457" s="71"/>
      <c r="P457" s="71"/>
      <c r="Q457" s="71"/>
      <c r="R457" s="71"/>
      <c r="S457" s="71"/>
      <c r="T457" s="71"/>
      <c r="U457" s="71"/>
      <c r="V457" s="71"/>
      <c r="W457" s="71"/>
      <c r="X457" s="71"/>
      <c r="Y457" s="71"/>
      <c r="Z457" s="71"/>
      <c r="AA457" s="71"/>
      <c r="AB457" s="71"/>
      <c r="AC457" s="71" t="s">
        <v>597</v>
      </c>
      <c r="AD457" s="71" t="s">
        <v>68</v>
      </c>
      <c r="AE457" s="71" t="s">
        <v>598</v>
      </c>
      <c r="AF457" s="214" t="s">
        <v>592</v>
      </c>
      <c r="AG457" s="214" t="s">
        <v>74</v>
      </c>
      <c r="AH457" s="214" t="s">
        <v>74</v>
      </c>
      <c r="AI457" s="212">
        <v>0</v>
      </c>
      <c r="AJ457" s="212">
        <v>60936330.289999999</v>
      </c>
      <c r="AK457" s="212">
        <v>0</v>
      </c>
      <c r="AL457" s="212">
        <v>89249496.230000004</v>
      </c>
      <c r="AM457" s="212">
        <v>105778928.75</v>
      </c>
      <c r="AN457" s="212">
        <v>99062550.340000004</v>
      </c>
      <c r="AO457" s="212">
        <v>0</v>
      </c>
      <c r="AP457" s="212">
        <v>60936330.289999999</v>
      </c>
      <c r="AQ457" s="212">
        <v>0</v>
      </c>
      <c r="AR457" s="212">
        <v>89249496.230000004</v>
      </c>
      <c r="AS457" s="212">
        <v>105778928.75</v>
      </c>
      <c r="AT457" s="212">
        <v>99062550.340000004</v>
      </c>
    </row>
    <row r="458" spans="1:46" ht="123.75" hidden="1" customHeight="1" x14ac:dyDescent="0.25">
      <c r="A458" s="213" t="s">
        <v>588</v>
      </c>
      <c r="B458" s="214" t="s">
        <v>589</v>
      </c>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c r="AB458" s="71"/>
      <c r="AC458" s="71" t="s">
        <v>599</v>
      </c>
      <c r="AD458" s="71" t="s">
        <v>68</v>
      </c>
      <c r="AE458" s="71" t="s">
        <v>600</v>
      </c>
      <c r="AF458" s="214" t="s">
        <v>592</v>
      </c>
      <c r="AG458" s="214" t="s">
        <v>74</v>
      </c>
      <c r="AH458" s="214" t="s">
        <v>74</v>
      </c>
      <c r="AI458" s="212">
        <v>0</v>
      </c>
      <c r="AJ458" s="212">
        <v>60936330.289999999</v>
      </c>
      <c r="AK458" s="212">
        <v>0</v>
      </c>
      <c r="AL458" s="212">
        <v>89249496.230000004</v>
      </c>
      <c r="AM458" s="212">
        <v>105778928.75</v>
      </c>
      <c r="AN458" s="212">
        <v>99062550.340000004</v>
      </c>
      <c r="AO458" s="212">
        <v>0</v>
      </c>
      <c r="AP458" s="212">
        <v>60936330.289999999</v>
      </c>
      <c r="AQ458" s="212">
        <v>0</v>
      </c>
      <c r="AR458" s="212">
        <v>89249496.230000004</v>
      </c>
      <c r="AS458" s="212">
        <v>105778928.75</v>
      </c>
      <c r="AT458" s="212">
        <v>99062550.340000004</v>
      </c>
    </row>
    <row r="459" spans="1:46" ht="137.44999999999999" hidden="1" customHeight="1" x14ac:dyDescent="0.25">
      <c r="A459" s="213" t="s">
        <v>588</v>
      </c>
      <c r="B459" s="214" t="s">
        <v>589</v>
      </c>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c r="AB459" s="71"/>
      <c r="AC459" s="71" t="s">
        <v>601</v>
      </c>
      <c r="AD459" s="71" t="s">
        <v>68</v>
      </c>
      <c r="AE459" s="71" t="s">
        <v>602</v>
      </c>
      <c r="AF459" s="214" t="s">
        <v>592</v>
      </c>
      <c r="AG459" s="214" t="s">
        <v>74</v>
      </c>
      <c r="AH459" s="214" t="s">
        <v>74</v>
      </c>
      <c r="AI459" s="212">
        <v>0</v>
      </c>
      <c r="AJ459" s="212">
        <v>60936330.289999999</v>
      </c>
      <c r="AK459" s="212">
        <v>0</v>
      </c>
      <c r="AL459" s="212">
        <v>89249496.230000004</v>
      </c>
      <c r="AM459" s="212">
        <v>105778928.75</v>
      </c>
      <c r="AN459" s="212">
        <v>99062550.340000004</v>
      </c>
      <c r="AO459" s="212">
        <v>0</v>
      </c>
      <c r="AP459" s="212">
        <v>60936330.289999999</v>
      </c>
      <c r="AQ459" s="212">
        <v>0</v>
      </c>
      <c r="AR459" s="212">
        <v>89249496.230000004</v>
      </c>
      <c r="AS459" s="212">
        <v>105778928.75</v>
      </c>
      <c r="AT459" s="212">
        <v>99062550.340000004</v>
      </c>
    </row>
    <row r="460" spans="1:46" ht="137.44999999999999" hidden="1" customHeight="1" x14ac:dyDescent="0.25">
      <c r="A460" s="213" t="s">
        <v>588</v>
      </c>
      <c r="B460" s="214" t="s">
        <v>589</v>
      </c>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c r="AB460" s="71"/>
      <c r="AC460" s="71" t="s">
        <v>603</v>
      </c>
      <c r="AD460" s="71" t="s">
        <v>68</v>
      </c>
      <c r="AE460" s="71" t="s">
        <v>604</v>
      </c>
      <c r="AF460" s="214" t="s">
        <v>592</v>
      </c>
      <c r="AG460" s="214" t="s">
        <v>74</v>
      </c>
      <c r="AH460" s="214" t="s">
        <v>74</v>
      </c>
      <c r="AI460" s="212">
        <v>0</v>
      </c>
      <c r="AJ460" s="212">
        <v>60936330.289999999</v>
      </c>
      <c r="AK460" s="212">
        <v>0</v>
      </c>
      <c r="AL460" s="212">
        <v>89249496.230000004</v>
      </c>
      <c r="AM460" s="212">
        <v>105778928.75</v>
      </c>
      <c r="AN460" s="212">
        <v>99062550.340000004</v>
      </c>
      <c r="AO460" s="212">
        <v>0</v>
      </c>
      <c r="AP460" s="212">
        <v>60936330.289999999</v>
      </c>
      <c r="AQ460" s="212">
        <v>0</v>
      </c>
      <c r="AR460" s="212">
        <v>89249496.230000004</v>
      </c>
      <c r="AS460" s="212">
        <v>105778928.75</v>
      </c>
      <c r="AT460" s="212">
        <v>99062550.340000004</v>
      </c>
    </row>
    <row r="461" spans="1:46" ht="82.5" hidden="1" customHeight="1" x14ac:dyDescent="0.25">
      <c r="A461" s="213" t="s">
        <v>588</v>
      </c>
      <c r="B461" s="214" t="s">
        <v>589</v>
      </c>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c r="AB461" s="71"/>
      <c r="AC461" s="71" t="s">
        <v>75</v>
      </c>
      <c r="AD461" s="71" t="s">
        <v>593</v>
      </c>
      <c r="AE461" s="71" t="s">
        <v>77</v>
      </c>
      <c r="AF461" s="214" t="s">
        <v>592</v>
      </c>
      <c r="AG461" s="214" t="s">
        <v>74</v>
      </c>
      <c r="AH461" s="214" t="s">
        <v>74</v>
      </c>
      <c r="AI461" s="212">
        <v>0</v>
      </c>
      <c r="AJ461" s="212">
        <v>60936330.289999999</v>
      </c>
      <c r="AK461" s="212">
        <v>0</v>
      </c>
      <c r="AL461" s="212">
        <v>89249496.230000004</v>
      </c>
      <c r="AM461" s="212">
        <v>105778928.75</v>
      </c>
      <c r="AN461" s="212">
        <v>99062550.340000004</v>
      </c>
      <c r="AO461" s="212">
        <v>0</v>
      </c>
      <c r="AP461" s="212">
        <v>60936330.289999999</v>
      </c>
      <c r="AQ461" s="212">
        <v>0</v>
      </c>
      <c r="AR461" s="212">
        <v>89249496.230000004</v>
      </c>
      <c r="AS461" s="212">
        <v>105778928.75</v>
      </c>
      <c r="AT461" s="212">
        <v>99062550.340000004</v>
      </c>
    </row>
    <row r="462" spans="1:46" ht="82.5" hidden="1" customHeight="1" x14ac:dyDescent="0.25">
      <c r="A462" s="213" t="s">
        <v>588</v>
      </c>
      <c r="B462" s="214" t="s">
        <v>589</v>
      </c>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c r="AB462" s="71"/>
      <c r="AC462" s="71" t="s">
        <v>148</v>
      </c>
      <c r="AD462" s="71" t="s">
        <v>1152</v>
      </c>
      <c r="AE462" s="71" t="s">
        <v>115</v>
      </c>
      <c r="AF462" s="214" t="s">
        <v>592</v>
      </c>
      <c r="AG462" s="214" t="s">
        <v>74</v>
      </c>
      <c r="AH462" s="214" t="s">
        <v>74</v>
      </c>
      <c r="AI462" s="212">
        <v>0</v>
      </c>
      <c r="AJ462" s="212">
        <v>60936330.289999999</v>
      </c>
      <c r="AK462" s="212">
        <v>0</v>
      </c>
      <c r="AL462" s="212">
        <v>89249496.230000004</v>
      </c>
      <c r="AM462" s="212">
        <v>105778928.75</v>
      </c>
      <c r="AN462" s="212">
        <v>99062550.340000004</v>
      </c>
      <c r="AO462" s="212">
        <v>0</v>
      </c>
      <c r="AP462" s="212">
        <v>60936330.289999999</v>
      </c>
      <c r="AQ462" s="212">
        <v>0</v>
      </c>
      <c r="AR462" s="212">
        <v>89249496.230000004</v>
      </c>
      <c r="AS462" s="212">
        <v>105778928.75</v>
      </c>
      <c r="AT462" s="212">
        <v>99062550.340000004</v>
      </c>
    </row>
    <row r="463" spans="1:46" ht="82.5" hidden="1" customHeight="1" x14ac:dyDescent="0.25">
      <c r="A463" s="213" t="s">
        <v>588</v>
      </c>
      <c r="B463" s="214" t="s">
        <v>589</v>
      </c>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c r="AB463" s="71"/>
      <c r="AC463" s="71" t="s">
        <v>148</v>
      </c>
      <c r="AD463" s="71" t="s">
        <v>1153</v>
      </c>
      <c r="AE463" s="71" t="s">
        <v>115</v>
      </c>
      <c r="AF463" s="214" t="s">
        <v>592</v>
      </c>
      <c r="AG463" s="214" t="s">
        <v>74</v>
      </c>
      <c r="AH463" s="214" t="s">
        <v>74</v>
      </c>
      <c r="AI463" s="212">
        <v>0</v>
      </c>
      <c r="AJ463" s="212">
        <v>60936330.289999999</v>
      </c>
      <c r="AK463" s="212">
        <v>0</v>
      </c>
      <c r="AL463" s="212">
        <v>89249496.230000004</v>
      </c>
      <c r="AM463" s="212">
        <v>105778928.75</v>
      </c>
      <c r="AN463" s="212">
        <v>99062550.340000004</v>
      </c>
      <c r="AO463" s="212">
        <v>0</v>
      </c>
      <c r="AP463" s="212">
        <v>60936330.289999999</v>
      </c>
      <c r="AQ463" s="212">
        <v>0</v>
      </c>
      <c r="AR463" s="212">
        <v>89249496.230000004</v>
      </c>
      <c r="AS463" s="212">
        <v>105778928.75</v>
      </c>
      <c r="AT463" s="212">
        <v>99062550.340000004</v>
      </c>
    </row>
    <row r="464" spans="1:46" ht="123.75" hidden="1" customHeight="1" x14ac:dyDescent="0.25">
      <c r="A464" s="213" t="s">
        <v>588</v>
      </c>
      <c r="B464" s="214" t="s">
        <v>589</v>
      </c>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c r="AB464" s="71"/>
      <c r="AC464" s="71" t="s">
        <v>595</v>
      </c>
      <c r="AD464" s="71" t="s">
        <v>596</v>
      </c>
      <c r="AE464" s="71" t="s">
        <v>99</v>
      </c>
      <c r="AF464" s="214" t="s">
        <v>592</v>
      </c>
      <c r="AG464" s="214" t="s">
        <v>74</v>
      </c>
      <c r="AH464" s="214" t="s">
        <v>74</v>
      </c>
      <c r="AI464" s="212">
        <v>0</v>
      </c>
      <c r="AJ464" s="212">
        <v>60936330.289999999</v>
      </c>
      <c r="AK464" s="212">
        <v>0</v>
      </c>
      <c r="AL464" s="212">
        <v>89249496.230000004</v>
      </c>
      <c r="AM464" s="212">
        <v>105778928.75</v>
      </c>
      <c r="AN464" s="212">
        <v>99062550.340000004</v>
      </c>
      <c r="AO464" s="212">
        <v>0</v>
      </c>
      <c r="AP464" s="212">
        <v>60936330.289999999</v>
      </c>
      <c r="AQ464" s="212">
        <v>0</v>
      </c>
      <c r="AR464" s="212">
        <v>89249496.230000004</v>
      </c>
      <c r="AS464" s="212">
        <v>105778928.75</v>
      </c>
      <c r="AT464" s="212">
        <v>99062550.340000004</v>
      </c>
    </row>
    <row r="465" spans="1:46" ht="123.75" hidden="1" customHeight="1" x14ac:dyDescent="0.25">
      <c r="A465" s="213" t="s">
        <v>588</v>
      </c>
      <c r="B465" s="214" t="s">
        <v>589</v>
      </c>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c r="AB465" s="71"/>
      <c r="AC465" s="71" t="s">
        <v>70</v>
      </c>
      <c r="AD465" s="71" t="s">
        <v>1154</v>
      </c>
      <c r="AE465" s="71" t="s">
        <v>72</v>
      </c>
      <c r="AF465" s="214" t="s">
        <v>592</v>
      </c>
      <c r="AG465" s="214" t="s">
        <v>74</v>
      </c>
      <c r="AH465" s="214" t="s">
        <v>74</v>
      </c>
      <c r="AI465" s="212">
        <v>0</v>
      </c>
      <c r="AJ465" s="212">
        <v>60936330.289999999</v>
      </c>
      <c r="AK465" s="212">
        <v>0</v>
      </c>
      <c r="AL465" s="212">
        <v>89249496.230000004</v>
      </c>
      <c r="AM465" s="212">
        <v>105778928.75</v>
      </c>
      <c r="AN465" s="212">
        <v>99062550.340000004</v>
      </c>
      <c r="AO465" s="212">
        <v>0</v>
      </c>
      <c r="AP465" s="212">
        <v>60936330.289999999</v>
      </c>
      <c r="AQ465" s="212">
        <v>0</v>
      </c>
      <c r="AR465" s="212">
        <v>89249496.230000004</v>
      </c>
      <c r="AS465" s="212">
        <v>105778928.75</v>
      </c>
      <c r="AT465" s="212">
        <v>99062550.340000004</v>
      </c>
    </row>
    <row r="466" spans="1:46" ht="123.75" hidden="1" customHeight="1" x14ac:dyDescent="0.25">
      <c r="A466" s="213" t="s">
        <v>588</v>
      </c>
      <c r="B466" s="214" t="s">
        <v>589</v>
      </c>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c r="AB466" s="71"/>
      <c r="AC466" s="71" t="s">
        <v>70</v>
      </c>
      <c r="AD466" s="71" t="s">
        <v>1155</v>
      </c>
      <c r="AE466" s="71" t="s">
        <v>72</v>
      </c>
      <c r="AF466" s="214" t="s">
        <v>592</v>
      </c>
      <c r="AG466" s="214" t="s">
        <v>74</v>
      </c>
      <c r="AH466" s="214" t="s">
        <v>74</v>
      </c>
      <c r="AI466" s="212">
        <v>0</v>
      </c>
      <c r="AJ466" s="212">
        <v>60936330.289999999</v>
      </c>
      <c r="AK466" s="212">
        <v>0</v>
      </c>
      <c r="AL466" s="212">
        <v>89249496.230000004</v>
      </c>
      <c r="AM466" s="212">
        <v>105778928.75</v>
      </c>
      <c r="AN466" s="212">
        <v>99062550.340000004</v>
      </c>
      <c r="AO466" s="212">
        <v>0</v>
      </c>
      <c r="AP466" s="212">
        <v>60936330.289999999</v>
      </c>
      <c r="AQ466" s="212">
        <v>0</v>
      </c>
      <c r="AR466" s="212">
        <v>89249496.230000004</v>
      </c>
      <c r="AS466" s="212">
        <v>105778928.75</v>
      </c>
      <c r="AT466" s="212">
        <v>99062550.340000004</v>
      </c>
    </row>
    <row r="467" spans="1:46" ht="123.75" hidden="1" customHeight="1" x14ac:dyDescent="0.25">
      <c r="A467" s="213" t="s">
        <v>588</v>
      </c>
      <c r="B467" s="214" t="s">
        <v>589</v>
      </c>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c r="AB467" s="71"/>
      <c r="AC467" s="71" t="s">
        <v>81</v>
      </c>
      <c r="AD467" s="71" t="s">
        <v>68</v>
      </c>
      <c r="AE467" s="71" t="s">
        <v>69</v>
      </c>
      <c r="AF467" s="214" t="s">
        <v>592</v>
      </c>
      <c r="AG467" s="214" t="s">
        <v>74</v>
      </c>
      <c r="AH467" s="214" t="s">
        <v>74</v>
      </c>
      <c r="AI467" s="212">
        <v>0</v>
      </c>
      <c r="AJ467" s="212">
        <v>60936330.289999999</v>
      </c>
      <c r="AK467" s="212">
        <v>0</v>
      </c>
      <c r="AL467" s="212">
        <v>89249496.230000004</v>
      </c>
      <c r="AM467" s="212">
        <v>105778928.75</v>
      </c>
      <c r="AN467" s="212">
        <v>99062550.340000004</v>
      </c>
      <c r="AO467" s="212">
        <v>0</v>
      </c>
      <c r="AP467" s="212">
        <v>60936330.289999999</v>
      </c>
      <c r="AQ467" s="212">
        <v>0</v>
      </c>
      <c r="AR467" s="212">
        <v>89249496.230000004</v>
      </c>
      <c r="AS467" s="212">
        <v>105778928.75</v>
      </c>
      <c r="AT467" s="212">
        <v>99062550.340000004</v>
      </c>
    </row>
    <row r="468" spans="1:46" ht="192.6" hidden="1" customHeight="1" x14ac:dyDescent="0.25">
      <c r="A468" s="215" t="s">
        <v>605</v>
      </c>
      <c r="B468" s="214" t="s">
        <v>606</v>
      </c>
      <c r="C468" s="71" t="s">
        <v>95</v>
      </c>
      <c r="D468" s="71" t="s">
        <v>68</v>
      </c>
      <c r="E468" s="71" t="s">
        <v>96</v>
      </c>
      <c r="F468" s="71"/>
      <c r="G468" s="71"/>
      <c r="H468" s="71"/>
      <c r="I468" s="71"/>
      <c r="J468" s="71"/>
      <c r="K468" s="71"/>
      <c r="L468" s="71"/>
      <c r="M468" s="71"/>
      <c r="N468" s="71"/>
      <c r="O468" s="71"/>
      <c r="P468" s="71"/>
      <c r="Q468" s="71"/>
      <c r="R468" s="71"/>
      <c r="S468" s="71"/>
      <c r="T468" s="71"/>
      <c r="U468" s="71"/>
      <c r="V468" s="71"/>
      <c r="W468" s="71"/>
      <c r="X468" s="71"/>
      <c r="Y468" s="71"/>
      <c r="Z468" s="71" t="s">
        <v>512</v>
      </c>
      <c r="AA468" s="71" t="s">
        <v>68</v>
      </c>
      <c r="AB468" s="71" t="s">
        <v>69</v>
      </c>
      <c r="AC468" s="74" t="s">
        <v>100</v>
      </c>
      <c r="AD468" s="71" t="s">
        <v>68</v>
      </c>
      <c r="AE468" s="71" t="s">
        <v>101</v>
      </c>
      <c r="AF468" s="214" t="s">
        <v>73</v>
      </c>
      <c r="AG468" s="214" t="s">
        <v>74</v>
      </c>
      <c r="AH468" s="214" t="s">
        <v>74</v>
      </c>
      <c r="AI468" s="212">
        <v>0</v>
      </c>
      <c r="AJ468" s="212">
        <v>1331866849.75</v>
      </c>
      <c r="AK468" s="212">
        <v>0</v>
      </c>
      <c r="AL468" s="212">
        <v>1400399263.54</v>
      </c>
      <c r="AM468" s="212">
        <v>1380774176.1199999</v>
      </c>
      <c r="AN468" s="212">
        <v>1385004517.0799999</v>
      </c>
      <c r="AO468" s="212">
        <v>0</v>
      </c>
      <c r="AP468" s="212">
        <v>1283448307.6099999</v>
      </c>
      <c r="AQ468" s="212">
        <v>0</v>
      </c>
      <c r="AR468" s="212">
        <v>1400399263.54</v>
      </c>
      <c r="AS468" s="212">
        <v>1380774176.1199999</v>
      </c>
      <c r="AT468" s="212">
        <v>1385004517.0799999</v>
      </c>
    </row>
    <row r="469" spans="1:46" ht="137.44999999999999" hidden="1" customHeight="1" x14ac:dyDescent="0.25">
      <c r="A469" s="215" t="s">
        <v>605</v>
      </c>
      <c r="B469" s="214" t="s">
        <v>606</v>
      </c>
      <c r="C469" s="71" t="s">
        <v>121</v>
      </c>
      <c r="D469" s="71" t="s">
        <v>68</v>
      </c>
      <c r="E469" s="71" t="s">
        <v>122</v>
      </c>
      <c r="F469" s="71"/>
      <c r="G469" s="71"/>
      <c r="H469" s="71"/>
      <c r="I469" s="71"/>
      <c r="J469" s="71"/>
      <c r="K469" s="71"/>
      <c r="L469" s="71"/>
      <c r="M469" s="71"/>
      <c r="N469" s="71"/>
      <c r="O469" s="71"/>
      <c r="P469" s="71"/>
      <c r="Q469" s="71"/>
      <c r="R469" s="71"/>
      <c r="S469" s="71"/>
      <c r="T469" s="71"/>
      <c r="U469" s="71"/>
      <c r="V469" s="71"/>
      <c r="W469" s="71"/>
      <c r="X469" s="71"/>
      <c r="Y469" s="71"/>
      <c r="Z469" s="71"/>
      <c r="AA469" s="71"/>
      <c r="AB469" s="71"/>
      <c r="AC469" s="71" t="s">
        <v>296</v>
      </c>
      <c r="AD469" s="71" t="s">
        <v>68</v>
      </c>
      <c r="AE469" s="71" t="s">
        <v>297</v>
      </c>
      <c r="AF469" s="214" t="s">
        <v>73</v>
      </c>
      <c r="AG469" s="214" t="s">
        <v>74</v>
      </c>
      <c r="AH469" s="214" t="s">
        <v>74</v>
      </c>
      <c r="AI469" s="212">
        <v>0</v>
      </c>
      <c r="AJ469" s="212">
        <v>1331866849.75</v>
      </c>
      <c r="AK469" s="212">
        <v>0</v>
      </c>
      <c r="AL469" s="212">
        <v>1400399263.54</v>
      </c>
      <c r="AM469" s="212">
        <v>1380774176.1199999</v>
      </c>
      <c r="AN469" s="212">
        <v>1385004517.0799999</v>
      </c>
      <c r="AO469" s="212">
        <v>0</v>
      </c>
      <c r="AP469" s="212">
        <v>1283448307.6099999</v>
      </c>
      <c r="AQ469" s="212">
        <v>0</v>
      </c>
      <c r="AR469" s="212">
        <v>1400399263.54</v>
      </c>
      <c r="AS469" s="212">
        <v>1380774176.1199999</v>
      </c>
      <c r="AT469" s="212">
        <v>1385004517.0799999</v>
      </c>
    </row>
    <row r="470" spans="1:46" ht="123.75" hidden="1" customHeight="1" x14ac:dyDescent="0.25">
      <c r="A470" s="215" t="s">
        <v>605</v>
      </c>
      <c r="B470" s="214" t="s">
        <v>606</v>
      </c>
      <c r="C470" s="71" t="s">
        <v>286</v>
      </c>
      <c r="D470" s="71" t="s">
        <v>68</v>
      </c>
      <c r="E470" s="71" t="s">
        <v>288</v>
      </c>
      <c r="F470" s="71"/>
      <c r="G470" s="71"/>
      <c r="H470" s="71"/>
      <c r="I470" s="71"/>
      <c r="J470" s="71"/>
      <c r="K470" s="71"/>
      <c r="L470" s="71"/>
      <c r="M470" s="71"/>
      <c r="N470" s="71"/>
      <c r="O470" s="71"/>
      <c r="P470" s="71"/>
      <c r="Q470" s="71"/>
      <c r="R470" s="71"/>
      <c r="S470" s="71"/>
      <c r="T470" s="71"/>
      <c r="U470" s="71"/>
      <c r="V470" s="71"/>
      <c r="W470" s="71"/>
      <c r="X470" s="71"/>
      <c r="Y470" s="71"/>
      <c r="Z470" s="71"/>
      <c r="AA470" s="71"/>
      <c r="AB470" s="71"/>
      <c r="AC470" s="71" t="s">
        <v>70</v>
      </c>
      <c r="AD470" s="71" t="s">
        <v>1156</v>
      </c>
      <c r="AE470" s="71" t="s">
        <v>72</v>
      </c>
      <c r="AF470" s="214" t="s">
        <v>73</v>
      </c>
      <c r="AG470" s="214" t="s">
        <v>74</v>
      </c>
      <c r="AH470" s="214" t="s">
        <v>74</v>
      </c>
      <c r="AI470" s="212">
        <v>0</v>
      </c>
      <c r="AJ470" s="212">
        <v>1331866849.75</v>
      </c>
      <c r="AK470" s="212">
        <v>0</v>
      </c>
      <c r="AL470" s="212">
        <v>1400399263.54</v>
      </c>
      <c r="AM470" s="212">
        <v>1380774176.1199999</v>
      </c>
      <c r="AN470" s="212">
        <v>1385004517.0799999</v>
      </c>
      <c r="AO470" s="212">
        <v>0</v>
      </c>
      <c r="AP470" s="212">
        <v>1283448307.6099999</v>
      </c>
      <c r="AQ470" s="212">
        <v>0</v>
      </c>
      <c r="AR470" s="212">
        <v>1400399263.54</v>
      </c>
      <c r="AS470" s="212">
        <v>1380774176.1199999</v>
      </c>
      <c r="AT470" s="212">
        <v>1385004517.0799999</v>
      </c>
    </row>
    <row r="471" spans="1:46" ht="123.75" hidden="1" customHeight="1" x14ac:dyDescent="0.25">
      <c r="A471" s="215" t="s">
        <v>605</v>
      </c>
      <c r="B471" s="214" t="s">
        <v>606</v>
      </c>
      <c r="C471" s="71" t="s">
        <v>286</v>
      </c>
      <c r="D471" s="71" t="s">
        <v>1073</v>
      </c>
      <c r="E471" s="71" t="s">
        <v>288</v>
      </c>
      <c r="F471" s="71"/>
      <c r="G471" s="71"/>
      <c r="H471" s="71"/>
      <c r="I471" s="71"/>
      <c r="J471" s="71"/>
      <c r="K471" s="71"/>
      <c r="L471" s="71"/>
      <c r="M471" s="71"/>
      <c r="N471" s="71"/>
      <c r="O471" s="71"/>
      <c r="P471" s="71"/>
      <c r="Q471" s="71"/>
      <c r="R471" s="71"/>
      <c r="S471" s="71"/>
      <c r="T471" s="71"/>
      <c r="U471" s="71"/>
      <c r="V471" s="71"/>
      <c r="W471" s="71"/>
      <c r="X471" s="71"/>
      <c r="Y471" s="71"/>
      <c r="Z471" s="71"/>
      <c r="AA471" s="71"/>
      <c r="AB471" s="71"/>
      <c r="AC471" s="71" t="s">
        <v>70</v>
      </c>
      <c r="AD471" s="71" t="s">
        <v>1157</v>
      </c>
      <c r="AE471" s="71" t="s">
        <v>72</v>
      </c>
      <c r="AF471" s="214" t="s">
        <v>73</v>
      </c>
      <c r="AG471" s="214" t="s">
        <v>74</v>
      </c>
      <c r="AH471" s="214" t="s">
        <v>74</v>
      </c>
      <c r="AI471" s="212">
        <v>0</v>
      </c>
      <c r="AJ471" s="212">
        <v>1331866849.75</v>
      </c>
      <c r="AK471" s="212">
        <v>0</v>
      </c>
      <c r="AL471" s="212">
        <v>1400399263.54</v>
      </c>
      <c r="AM471" s="212">
        <v>1380774176.1199999</v>
      </c>
      <c r="AN471" s="212">
        <v>1385004517.0799999</v>
      </c>
      <c r="AO471" s="212">
        <v>0</v>
      </c>
      <c r="AP471" s="212">
        <v>1283448307.6099999</v>
      </c>
      <c r="AQ471" s="212">
        <v>0</v>
      </c>
      <c r="AR471" s="212">
        <v>1400399263.54</v>
      </c>
      <c r="AS471" s="212">
        <v>1380774176.1199999</v>
      </c>
      <c r="AT471" s="212">
        <v>1385004517.0799999</v>
      </c>
    </row>
    <row r="472" spans="1:46" ht="123.75" hidden="1" customHeight="1" x14ac:dyDescent="0.25">
      <c r="A472" s="215" t="s">
        <v>605</v>
      </c>
      <c r="B472" s="214" t="s">
        <v>606</v>
      </c>
      <c r="C472" s="71" t="s">
        <v>286</v>
      </c>
      <c r="D472" s="71" t="s">
        <v>1074</v>
      </c>
      <c r="E472" s="71" t="s">
        <v>288</v>
      </c>
      <c r="F472" s="71"/>
      <c r="G472" s="71"/>
      <c r="H472" s="71"/>
      <c r="I472" s="71"/>
      <c r="J472" s="71"/>
      <c r="K472" s="71"/>
      <c r="L472" s="71"/>
      <c r="M472" s="71"/>
      <c r="N472" s="71"/>
      <c r="O472" s="71"/>
      <c r="P472" s="71"/>
      <c r="Q472" s="71"/>
      <c r="R472" s="71"/>
      <c r="S472" s="71"/>
      <c r="T472" s="71"/>
      <c r="U472" s="71"/>
      <c r="V472" s="71"/>
      <c r="W472" s="71"/>
      <c r="X472" s="71"/>
      <c r="Y472" s="71"/>
      <c r="Z472" s="71"/>
      <c r="AA472" s="71"/>
      <c r="AB472" s="71"/>
      <c r="AC472" s="71" t="s">
        <v>322</v>
      </c>
      <c r="AD472" s="71" t="s">
        <v>1081</v>
      </c>
      <c r="AE472" s="71" t="s">
        <v>324</v>
      </c>
      <c r="AF472" s="214" t="s">
        <v>73</v>
      </c>
      <c r="AG472" s="214" t="s">
        <v>74</v>
      </c>
      <c r="AH472" s="214" t="s">
        <v>74</v>
      </c>
      <c r="AI472" s="212">
        <v>0</v>
      </c>
      <c r="AJ472" s="212">
        <v>1331866849.75</v>
      </c>
      <c r="AK472" s="212">
        <v>0</v>
      </c>
      <c r="AL472" s="212">
        <v>1400399263.54</v>
      </c>
      <c r="AM472" s="212">
        <v>1380774176.1199999</v>
      </c>
      <c r="AN472" s="212">
        <v>1385004517.0799999</v>
      </c>
      <c r="AO472" s="212">
        <v>0</v>
      </c>
      <c r="AP472" s="212">
        <v>1283448307.6099999</v>
      </c>
      <c r="AQ472" s="212">
        <v>0</v>
      </c>
      <c r="AR472" s="212">
        <v>1400399263.54</v>
      </c>
      <c r="AS472" s="212">
        <v>1380774176.1199999</v>
      </c>
      <c r="AT472" s="212">
        <v>1385004517.0799999</v>
      </c>
    </row>
    <row r="473" spans="1:46" ht="123.75" hidden="1" customHeight="1" x14ac:dyDescent="0.25">
      <c r="A473" s="215" t="s">
        <v>605</v>
      </c>
      <c r="B473" s="214" t="s">
        <v>606</v>
      </c>
      <c r="C473" s="71" t="s">
        <v>64</v>
      </c>
      <c r="D473" s="71" t="s">
        <v>1147</v>
      </c>
      <c r="E473" s="71" t="s">
        <v>66</v>
      </c>
      <c r="F473" s="71"/>
      <c r="G473" s="71"/>
      <c r="H473" s="71"/>
      <c r="I473" s="71"/>
      <c r="J473" s="71"/>
      <c r="K473" s="71"/>
      <c r="L473" s="71"/>
      <c r="M473" s="71"/>
      <c r="N473" s="71"/>
      <c r="O473" s="71"/>
      <c r="P473" s="71"/>
      <c r="Q473" s="71"/>
      <c r="R473" s="71"/>
      <c r="S473" s="71"/>
      <c r="T473" s="71"/>
      <c r="U473" s="71"/>
      <c r="V473" s="71"/>
      <c r="W473" s="71"/>
      <c r="X473" s="71"/>
      <c r="Y473" s="71"/>
      <c r="Z473" s="71"/>
      <c r="AA473" s="71"/>
      <c r="AB473" s="71"/>
      <c r="AC473" s="71" t="s">
        <v>322</v>
      </c>
      <c r="AD473" s="71" t="s">
        <v>1082</v>
      </c>
      <c r="AE473" s="71" t="s">
        <v>324</v>
      </c>
      <c r="AF473" s="214" t="s">
        <v>73</v>
      </c>
      <c r="AG473" s="214" t="s">
        <v>74</v>
      </c>
      <c r="AH473" s="214" t="s">
        <v>74</v>
      </c>
      <c r="AI473" s="212">
        <v>0</v>
      </c>
      <c r="AJ473" s="212">
        <v>1331866849.75</v>
      </c>
      <c r="AK473" s="212">
        <v>0</v>
      </c>
      <c r="AL473" s="212">
        <v>1400399263.54</v>
      </c>
      <c r="AM473" s="212">
        <v>1380774176.1199999</v>
      </c>
      <c r="AN473" s="212">
        <v>1385004517.0799999</v>
      </c>
      <c r="AO473" s="212">
        <v>0</v>
      </c>
      <c r="AP473" s="212">
        <v>1283448307.6099999</v>
      </c>
      <c r="AQ473" s="212">
        <v>0</v>
      </c>
      <c r="AR473" s="212">
        <v>1400399263.54</v>
      </c>
      <c r="AS473" s="212">
        <v>1380774176.1199999</v>
      </c>
      <c r="AT473" s="212">
        <v>1385004517.0799999</v>
      </c>
    </row>
    <row r="474" spans="1:46" ht="123.75" hidden="1" customHeight="1" x14ac:dyDescent="0.25">
      <c r="A474" s="215" t="s">
        <v>605</v>
      </c>
      <c r="B474" s="214" t="s">
        <v>606</v>
      </c>
      <c r="C474" s="71" t="s">
        <v>64</v>
      </c>
      <c r="D474" s="71" t="s">
        <v>1158</v>
      </c>
      <c r="E474" s="71" t="s">
        <v>66</v>
      </c>
      <c r="F474" s="71"/>
      <c r="G474" s="71"/>
      <c r="H474" s="71"/>
      <c r="I474" s="71"/>
      <c r="J474" s="71"/>
      <c r="K474" s="71"/>
      <c r="L474" s="71"/>
      <c r="M474" s="71"/>
      <c r="N474" s="71"/>
      <c r="O474" s="71"/>
      <c r="P474" s="71"/>
      <c r="Q474" s="71"/>
      <c r="R474" s="71"/>
      <c r="S474" s="71"/>
      <c r="T474" s="71"/>
      <c r="U474" s="71"/>
      <c r="V474" s="71"/>
      <c r="W474" s="71"/>
      <c r="X474" s="71"/>
      <c r="Y474" s="71"/>
      <c r="Z474" s="71"/>
      <c r="AA474" s="71"/>
      <c r="AB474" s="71"/>
      <c r="AC474" s="71" t="s">
        <v>322</v>
      </c>
      <c r="AD474" s="71" t="s">
        <v>1159</v>
      </c>
      <c r="AE474" s="71" t="s">
        <v>324</v>
      </c>
      <c r="AF474" s="214" t="s">
        <v>73</v>
      </c>
      <c r="AG474" s="214" t="s">
        <v>74</v>
      </c>
      <c r="AH474" s="214" t="s">
        <v>74</v>
      </c>
      <c r="AI474" s="212">
        <v>0</v>
      </c>
      <c r="AJ474" s="212">
        <v>1331866849.75</v>
      </c>
      <c r="AK474" s="212">
        <v>0</v>
      </c>
      <c r="AL474" s="212">
        <v>1400399263.54</v>
      </c>
      <c r="AM474" s="212">
        <v>1380774176.1199999</v>
      </c>
      <c r="AN474" s="212">
        <v>1385004517.0799999</v>
      </c>
      <c r="AO474" s="212">
        <v>0</v>
      </c>
      <c r="AP474" s="212">
        <v>1283448307.6099999</v>
      </c>
      <c r="AQ474" s="212">
        <v>0</v>
      </c>
      <c r="AR474" s="212">
        <v>1400399263.54</v>
      </c>
      <c r="AS474" s="212">
        <v>1380774176.1199999</v>
      </c>
      <c r="AT474" s="212">
        <v>1385004517.0799999</v>
      </c>
    </row>
    <row r="475" spans="1:46" ht="123.75" hidden="1" customHeight="1" x14ac:dyDescent="0.25">
      <c r="A475" s="215" t="s">
        <v>605</v>
      </c>
      <c r="B475" s="214" t="s">
        <v>606</v>
      </c>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c r="AB475" s="71"/>
      <c r="AC475" s="71" t="s">
        <v>322</v>
      </c>
      <c r="AD475" s="71" t="s">
        <v>1160</v>
      </c>
      <c r="AE475" s="71" t="s">
        <v>324</v>
      </c>
      <c r="AF475" s="214" t="s">
        <v>73</v>
      </c>
      <c r="AG475" s="214" t="s">
        <v>74</v>
      </c>
      <c r="AH475" s="214" t="s">
        <v>74</v>
      </c>
      <c r="AI475" s="212">
        <v>0</v>
      </c>
      <c r="AJ475" s="212">
        <v>1331866849.75</v>
      </c>
      <c r="AK475" s="212">
        <v>0</v>
      </c>
      <c r="AL475" s="212">
        <v>1400399263.54</v>
      </c>
      <c r="AM475" s="212">
        <v>1380774176.1199999</v>
      </c>
      <c r="AN475" s="212">
        <v>1385004517.0799999</v>
      </c>
      <c r="AO475" s="212">
        <v>0</v>
      </c>
      <c r="AP475" s="212">
        <v>1283448307.6099999</v>
      </c>
      <c r="AQ475" s="212">
        <v>0</v>
      </c>
      <c r="AR475" s="212">
        <v>1400399263.54</v>
      </c>
      <c r="AS475" s="212">
        <v>1380774176.1199999</v>
      </c>
      <c r="AT475" s="212">
        <v>1385004517.0799999</v>
      </c>
    </row>
    <row r="476" spans="1:46" ht="123.75" hidden="1" customHeight="1" x14ac:dyDescent="0.25">
      <c r="A476" s="215" t="s">
        <v>605</v>
      </c>
      <c r="B476" s="214" t="s">
        <v>606</v>
      </c>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c r="AB476" s="71"/>
      <c r="AC476" s="71" t="s">
        <v>322</v>
      </c>
      <c r="AD476" s="71" t="s">
        <v>1161</v>
      </c>
      <c r="AE476" s="71" t="s">
        <v>324</v>
      </c>
      <c r="AF476" s="214" t="s">
        <v>73</v>
      </c>
      <c r="AG476" s="214" t="s">
        <v>74</v>
      </c>
      <c r="AH476" s="214" t="s">
        <v>74</v>
      </c>
      <c r="AI476" s="212">
        <v>0</v>
      </c>
      <c r="AJ476" s="212">
        <v>1331866849.75</v>
      </c>
      <c r="AK476" s="212">
        <v>0</v>
      </c>
      <c r="AL476" s="212">
        <v>1400399263.54</v>
      </c>
      <c r="AM476" s="212">
        <v>1380774176.1199999</v>
      </c>
      <c r="AN476" s="212">
        <v>1385004517.0799999</v>
      </c>
      <c r="AO476" s="212">
        <v>0</v>
      </c>
      <c r="AP476" s="212">
        <v>1283448307.6099999</v>
      </c>
      <c r="AQ476" s="212">
        <v>0</v>
      </c>
      <c r="AR476" s="212">
        <v>1400399263.54</v>
      </c>
      <c r="AS476" s="212">
        <v>1380774176.1199999</v>
      </c>
      <c r="AT476" s="212">
        <v>1385004517.0799999</v>
      </c>
    </row>
    <row r="477" spans="1:46" ht="123.75" hidden="1" customHeight="1" x14ac:dyDescent="0.25">
      <c r="A477" s="215" t="s">
        <v>605</v>
      </c>
      <c r="B477" s="214" t="s">
        <v>606</v>
      </c>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c r="AB477" s="71"/>
      <c r="AC477" s="71" t="s">
        <v>131</v>
      </c>
      <c r="AD477" s="71" t="s">
        <v>68</v>
      </c>
      <c r="AE477" s="71" t="s">
        <v>132</v>
      </c>
      <c r="AF477" s="214" t="s">
        <v>73</v>
      </c>
      <c r="AG477" s="214" t="s">
        <v>74</v>
      </c>
      <c r="AH477" s="214" t="s">
        <v>74</v>
      </c>
      <c r="AI477" s="212">
        <v>0</v>
      </c>
      <c r="AJ477" s="212">
        <v>1331866849.75</v>
      </c>
      <c r="AK477" s="212">
        <v>0</v>
      </c>
      <c r="AL477" s="212">
        <v>1400399263.54</v>
      </c>
      <c r="AM477" s="212">
        <v>1380774176.1199999</v>
      </c>
      <c r="AN477" s="212">
        <v>1385004517.0799999</v>
      </c>
      <c r="AO477" s="212">
        <v>0</v>
      </c>
      <c r="AP477" s="212">
        <v>1283448307.6099999</v>
      </c>
      <c r="AQ477" s="212">
        <v>0</v>
      </c>
      <c r="AR477" s="212">
        <v>1400399263.54</v>
      </c>
      <c r="AS477" s="212">
        <v>1380774176.1199999</v>
      </c>
      <c r="AT477" s="212">
        <v>1385004517.0799999</v>
      </c>
    </row>
    <row r="478" spans="1:46" ht="137.44999999999999" hidden="1" customHeight="1" x14ac:dyDescent="0.25">
      <c r="A478" s="215" t="s">
        <v>605</v>
      </c>
      <c r="B478" s="214" t="s">
        <v>606</v>
      </c>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c r="AB478" s="71"/>
      <c r="AC478" s="71" t="s">
        <v>417</v>
      </c>
      <c r="AD478" s="71" t="s">
        <v>68</v>
      </c>
      <c r="AE478" s="71" t="s">
        <v>69</v>
      </c>
      <c r="AF478" s="214" t="s">
        <v>73</v>
      </c>
      <c r="AG478" s="214" t="s">
        <v>74</v>
      </c>
      <c r="AH478" s="214" t="s">
        <v>74</v>
      </c>
      <c r="AI478" s="212">
        <v>0</v>
      </c>
      <c r="AJ478" s="212">
        <v>1331866849.75</v>
      </c>
      <c r="AK478" s="212">
        <v>0</v>
      </c>
      <c r="AL478" s="212">
        <v>1400399263.54</v>
      </c>
      <c r="AM478" s="212">
        <v>1380774176.1199999</v>
      </c>
      <c r="AN478" s="212">
        <v>1385004517.0799999</v>
      </c>
      <c r="AO478" s="212">
        <v>0</v>
      </c>
      <c r="AP478" s="212">
        <v>1283448307.6099999</v>
      </c>
      <c r="AQ478" s="212">
        <v>0</v>
      </c>
      <c r="AR478" s="212">
        <v>1400399263.54</v>
      </c>
      <c r="AS478" s="212">
        <v>1380774176.1199999</v>
      </c>
      <c r="AT478" s="212">
        <v>1385004517.0799999</v>
      </c>
    </row>
    <row r="479" spans="1:46" ht="178.7" hidden="1" customHeight="1" x14ac:dyDescent="0.25">
      <c r="A479" s="215" t="s">
        <v>605</v>
      </c>
      <c r="B479" s="214" t="s">
        <v>606</v>
      </c>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c r="AB479" s="71"/>
      <c r="AC479" s="71" t="s">
        <v>195</v>
      </c>
      <c r="AD479" s="71" t="s">
        <v>68</v>
      </c>
      <c r="AE479" s="71" t="s">
        <v>132</v>
      </c>
      <c r="AF479" s="214" t="s">
        <v>73</v>
      </c>
      <c r="AG479" s="214" t="s">
        <v>74</v>
      </c>
      <c r="AH479" s="214" t="s">
        <v>74</v>
      </c>
      <c r="AI479" s="212">
        <v>0</v>
      </c>
      <c r="AJ479" s="212">
        <v>1331866849.75</v>
      </c>
      <c r="AK479" s="212">
        <v>0</v>
      </c>
      <c r="AL479" s="212">
        <v>1400399263.54</v>
      </c>
      <c r="AM479" s="212">
        <v>1380774176.1199999</v>
      </c>
      <c r="AN479" s="212">
        <v>1385004517.0799999</v>
      </c>
      <c r="AO479" s="212">
        <v>0</v>
      </c>
      <c r="AP479" s="212">
        <v>1283448307.6099999</v>
      </c>
      <c r="AQ479" s="212">
        <v>0</v>
      </c>
      <c r="AR479" s="212">
        <v>1400399263.54</v>
      </c>
      <c r="AS479" s="212">
        <v>1380774176.1199999</v>
      </c>
      <c r="AT479" s="212">
        <v>1385004517.0799999</v>
      </c>
    </row>
    <row r="480" spans="1:46" ht="137.44999999999999" hidden="1" customHeight="1" x14ac:dyDescent="0.25">
      <c r="A480" s="215" t="s">
        <v>605</v>
      </c>
      <c r="B480" s="214" t="s">
        <v>606</v>
      </c>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c r="AB480" s="71"/>
      <c r="AC480" s="71" t="s">
        <v>133</v>
      </c>
      <c r="AD480" s="71" t="s">
        <v>68</v>
      </c>
      <c r="AE480" s="71" t="s">
        <v>132</v>
      </c>
      <c r="AF480" s="214" t="s">
        <v>73</v>
      </c>
      <c r="AG480" s="214" t="s">
        <v>74</v>
      </c>
      <c r="AH480" s="214" t="s">
        <v>74</v>
      </c>
      <c r="AI480" s="212">
        <v>0</v>
      </c>
      <c r="AJ480" s="212">
        <v>1331866849.75</v>
      </c>
      <c r="AK480" s="212">
        <v>0</v>
      </c>
      <c r="AL480" s="212">
        <v>1400399263.54</v>
      </c>
      <c r="AM480" s="212">
        <v>1380774176.1199999</v>
      </c>
      <c r="AN480" s="212">
        <v>1385004517.0799999</v>
      </c>
      <c r="AO480" s="212">
        <v>0</v>
      </c>
      <c r="AP480" s="212">
        <v>1283448307.6099999</v>
      </c>
      <c r="AQ480" s="212">
        <v>0</v>
      </c>
      <c r="AR480" s="212">
        <v>1400399263.54</v>
      </c>
      <c r="AS480" s="212">
        <v>1380774176.1199999</v>
      </c>
      <c r="AT480" s="212">
        <v>1385004517.0799999</v>
      </c>
    </row>
    <row r="481" spans="1:46" ht="123.75" hidden="1" customHeight="1" x14ac:dyDescent="0.25">
      <c r="A481" s="215" t="s">
        <v>605</v>
      </c>
      <c r="B481" s="214" t="s">
        <v>606</v>
      </c>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c r="AB481" s="71"/>
      <c r="AC481" s="71" t="s">
        <v>519</v>
      </c>
      <c r="AD481" s="71" t="s">
        <v>68</v>
      </c>
      <c r="AE481" s="71" t="s">
        <v>69</v>
      </c>
      <c r="AF481" s="214" t="s">
        <v>73</v>
      </c>
      <c r="AG481" s="214" t="s">
        <v>74</v>
      </c>
      <c r="AH481" s="214" t="s">
        <v>74</v>
      </c>
      <c r="AI481" s="212">
        <v>0</v>
      </c>
      <c r="AJ481" s="212">
        <v>1331866849.75</v>
      </c>
      <c r="AK481" s="212">
        <v>0</v>
      </c>
      <c r="AL481" s="212">
        <v>1400399263.54</v>
      </c>
      <c r="AM481" s="212">
        <v>1380774176.1199999</v>
      </c>
      <c r="AN481" s="212">
        <v>1385004517.0799999</v>
      </c>
      <c r="AO481" s="212">
        <v>0</v>
      </c>
      <c r="AP481" s="212">
        <v>1283448307.6099999</v>
      </c>
      <c r="AQ481" s="212">
        <v>0</v>
      </c>
      <c r="AR481" s="212">
        <v>1400399263.54</v>
      </c>
      <c r="AS481" s="212">
        <v>1380774176.1199999</v>
      </c>
      <c r="AT481" s="212">
        <v>1385004517.0799999</v>
      </c>
    </row>
    <row r="482" spans="1:46" ht="123.75" hidden="1" customHeight="1" x14ac:dyDescent="0.25">
      <c r="A482" s="215" t="s">
        <v>605</v>
      </c>
      <c r="B482" s="214" t="s">
        <v>606</v>
      </c>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c r="AB482" s="71"/>
      <c r="AC482" s="71" t="s">
        <v>587</v>
      </c>
      <c r="AD482" s="71" t="s">
        <v>68</v>
      </c>
      <c r="AE482" s="71" t="s">
        <v>132</v>
      </c>
      <c r="AF482" s="214" t="s">
        <v>73</v>
      </c>
      <c r="AG482" s="214" t="s">
        <v>74</v>
      </c>
      <c r="AH482" s="214" t="s">
        <v>74</v>
      </c>
      <c r="AI482" s="212">
        <v>0</v>
      </c>
      <c r="AJ482" s="212">
        <v>1331866849.75</v>
      </c>
      <c r="AK482" s="212">
        <v>0</v>
      </c>
      <c r="AL482" s="212">
        <v>1400399263.54</v>
      </c>
      <c r="AM482" s="212">
        <v>1380774176.1199999</v>
      </c>
      <c r="AN482" s="212">
        <v>1385004517.0799999</v>
      </c>
      <c r="AO482" s="212">
        <v>0</v>
      </c>
      <c r="AP482" s="212">
        <v>1283448307.6099999</v>
      </c>
      <c r="AQ482" s="212">
        <v>0</v>
      </c>
      <c r="AR482" s="212">
        <v>1400399263.54</v>
      </c>
      <c r="AS482" s="212">
        <v>1380774176.1199999</v>
      </c>
      <c r="AT482" s="212">
        <v>1385004517.0799999</v>
      </c>
    </row>
    <row r="483" spans="1:46" ht="123.75" hidden="1" customHeight="1" x14ac:dyDescent="0.25">
      <c r="A483" s="215" t="s">
        <v>605</v>
      </c>
      <c r="B483" s="214" t="s">
        <v>606</v>
      </c>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c r="AB483" s="71"/>
      <c r="AC483" s="71" t="s">
        <v>351</v>
      </c>
      <c r="AD483" s="71" t="s">
        <v>68</v>
      </c>
      <c r="AE483" s="71" t="s">
        <v>352</v>
      </c>
      <c r="AF483" s="214" t="s">
        <v>73</v>
      </c>
      <c r="AG483" s="214" t="s">
        <v>74</v>
      </c>
      <c r="AH483" s="214" t="s">
        <v>74</v>
      </c>
      <c r="AI483" s="212">
        <v>0</v>
      </c>
      <c r="AJ483" s="212">
        <v>1331866849.75</v>
      </c>
      <c r="AK483" s="212">
        <v>0</v>
      </c>
      <c r="AL483" s="212">
        <v>1400399263.54</v>
      </c>
      <c r="AM483" s="212">
        <v>1380774176.1199999</v>
      </c>
      <c r="AN483" s="212">
        <v>1385004517.0799999</v>
      </c>
      <c r="AO483" s="212">
        <v>0</v>
      </c>
      <c r="AP483" s="212">
        <v>1283448307.6099999</v>
      </c>
      <c r="AQ483" s="212">
        <v>0</v>
      </c>
      <c r="AR483" s="212">
        <v>1400399263.54</v>
      </c>
      <c r="AS483" s="212">
        <v>1380774176.1199999</v>
      </c>
      <c r="AT483" s="212">
        <v>1385004517.0799999</v>
      </c>
    </row>
    <row r="484" spans="1:46" ht="96.2" hidden="1" customHeight="1" x14ac:dyDescent="0.25">
      <c r="A484" s="215" t="s">
        <v>605</v>
      </c>
      <c r="B484" s="214" t="s">
        <v>606</v>
      </c>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c r="AB484" s="71"/>
      <c r="AC484" s="71" t="s">
        <v>381</v>
      </c>
      <c r="AD484" s="71" t="s">
        <v>68</v>
      </c>
      <c r="AE484" s="71" t="s">
        <v>132</v>
      </c>
      <c r="AF484" s="214" t="s">
        <v>73</v>
      </c>
      <c r="AG484" s="214" t="s">
        <v>74</v>
      </c>
      <c r="AH484" s="214" t="s">
        <v>74</v>
      </c>
      <c r="AI484" s="212">
        <v>0</v>
      </c>
      <c r="AJ484" s="212">
        <v>1331866849.75</v>
      </c>
      <c r="AK484" s="212">
        <v>0</v>
      </c>
      <c r="AL484" s="212">
        <v>1400399263.54</v>
      </c>
      <c r="AM484" s="212">
        <v>1380774176.1199999</v>
      </c>
      <c r="AN484" s="212">
        <v>1385004517.0799999</v>
      </c>
      <c r="AO484" s="212">
        <v>0</v>
      </c>
      <c r="AP484" s="212">
        <v>1283448307.6099999</v>
      </c>
      <c r="AQ484" s="212">
        <v>0</v>
      </c>
      <c r="AR484" s="212">
        <v>1400399263.54</v>
      </c>
      <c r="AS484" s="212">
        <v>1380774176.1199999</v>
      </c>
      <c r="AT484" s="212">
        <v>1385004517.0799999</v>
      </c>
    </row>
    <row r="485" spans="1:46" ht="123.75" hidden="1" customHeight="1" x14ac:dyDescent="0.25">
      <c r="A485" s="215" t="s">
        <v>605</v>
      </c>
      <c r="B485" s="214" t="s">
        <v>606</v>
      </c>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c r="AB485" s="71"/>
      <c r="AC485" s="71" t="s">
        <v>331</v>
      </c>
      <c r="AD485" s="71" t="s">
        <v>68</v>
      </c>
      <c r="AE485" s="71" t="s">
        <v>332</v>
      </c>
      <c r="AF485" s="214" t="s">
        <v>73</v>
      </c>
      <c r="AG485" s="214" t="s">
        <v>74</v>
      </c>
      <c r="AH485" s="214" t="s">
        <v>74</v>
      </c>
      <c r="AI485" s="212">
        <v>0</v>
      </c>
      <c r="AJ485" s="212">
        <v>1331866849.75</v>
      </c>
      <c r="AK485" s="212">
        <v>0</v>
      </c>
      <c r="AL485" s="212">
        <v>1400399263.54</v>
      </c>
      <c r="AM485" s="212">
        <v>1380774176.1199999</v>
      </c>
      <c r="AN485" s="212">
        <v>1385004517.0799999</v>
      </c>
      <c r="AO485" s="212">
        <v>0</v>
      </c>
      <c r="AP485" s="212">
        <v>1283448307.6099999</v>
      </c>
      <c r="AQ485" s="212">
        <v>0</v>
      </c>
      <c r="AR485" s="212">
        <v>1400399263.54</v>
      </c>
      <c r="AS485" s="212">
        <v>1380774176.1199999</v>
      </c>
      <c r="AT485" s="212">
        <v>1385004517.0799999</v>
      </c>
    </row>
    <row r="486" spans="1:46" ht="165" hidden="1" customHeight="1" x14ac:dyDescent="0.25">
      <c r="A486" s="215" t="s">
        <v>605</v>
      </c>
      <c r="B486" s="214" t="s">
        <v>606</v>
      </c>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c r="AB486" s="71"/>
      <c r="AC486" s="71" t="s">
        <v>134</v>
      </c>
      <c r="AD486" s="71" t="s">
        <v>68</v>
      </c>
      <c r="AE486" s="71" t="s">
        <v>132</v>
      </c>
      <c r="AF486" s="214" t="s">
        <v>73</v>
      </c>
      <c r="AG486" s="214" t="s">
        <v>74</v>
      </c>
      <c r="AH486" s="214" t="s">
        <v>74</v>
      </c>
      <c r="AI486" s="212">
        <v>0</v>
      </c>
      <c r="AJ486" s="212">
        <v>1331866849.75</v>
      </c>
      <c r="AK486" s="212">
        <v>0</v>
      </c>
      <c r="AL486" s="212">
        <v>1400399263.54</v>
      </c>
      <c r="AM486" s="212">
        <v>1380774176.1199999</v>
      </c>
      <c r="AN486" s="212">
        <v>1385004517.0799999</v>
      </c>
      <c r="AO486" s="212">
        <v>0</v>
      </c>
      <c r="AP486" s="212">
        <v>1283448307.6099999</v>
      </c>
      <c r="AQ486" s="212">
        <v>0</v>
      </c>
      <c r="AR486" s="212">
        <v>1400399263.54</v>
      </c>
      <c r="AS486" s="212">
        <v>1380774176.1199999</v>
      </c>
      <c r="AT486" s="212">
        <v>1385004517.0799999</v>
      </c>
    </row>
    <row r="487" spans="1:46" ht="137.44999999999999" hidden="1" customHeight="1" x14ac:dyDescent="0.25">
      <c r="A487" s="215" t="s">
        <v>605</v>
      </c>
      <c r="B487" s="214" t="s">
        <v>606</v>
      </c>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c r="AB487" s="71"/>
      <c r="AC487" s="71" t="s">
        <v>382</v>
      </c>
      <c r="AD487" s="71" t="s">
        <v>383</v>
      </c>
      <c r="AE487" s="71" t="s">
        <v>384</v>
      </c>
      <c r="AF487" s="214" t="s">
        <v>73</v>
      </c>
      <c r="AG487" s="214" t="s">
        <v>74</v>
      </c>
      <c r="AH487" s="214" t="s">
        <v>74</v>
      </c>
      <c r="AI487" s="212">
        <v>0</v>
      </c>
      <c r="AJ487" s="212">
        <v>1331866849.75</v>
      </c>
      <c r="AK487" s="212">
        <v>0</v>
      </c>
      <c r="AL487" s="212">
        <v>1400399263.54</v>
      </c>
      <c r="AM487" s="212">
        <v>1380774176.1199999</v>
      </c>
      <c r="AN487" s="212">
        <v>1385004517.0799999</v>
      </c>
      <c r="AO487" s="212">
        <v>0</v>
      </c>
      <c r="AP487" s="212">
        <v>1283448307.6099999</v>
      </c>
      <c r="AQ487" s="212">
        <v>0</v>
      </c>
      <c r="AR487" s="212">
        <v>1400399263.54</v>
      </c>
      <c r="AS487" s="212">
        <v>1380774176.1199999</v>
      </c>
      <c r="AT487" s="212">
        <v>1385004517.0799999</v>
      </c>
    </row>
    <row r="488" spans="1:46" ht="247.5" hidden="1" customHeight="1" x14ac:dyDescent="0.25">
      <c r="A488" s="215" t="s">
        <v>605</v>
      </c>
      <c r="B488" s="214" t="s">
        <v>606</v>
      </c>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c r="AB488" s="71"/>
      <c r="AC488" s="74" t="s">
        <v>610</v>
      </c>
      <c r="AD488" s="71" t="s">
        <v>68</v>
      </c>
      <c r="AE488" s="71" t="s">
        <v>611</v>
      </c>
      <c r="AF488" s="214" t="s">
        <v>73</v>
      </c>
      <c r="AG488" s="214" t="s">
        <v>74</v>
      </c>
      <c r="AH488" s="214" t="s">
        <v>74</v>
      </c>
      <c r="AI488" s="212">
        <v>0</v>
      </c>
      <c r="AJ488" s="212">
        <v>1331866849.75</v>
      </c>
      <c r="AK488" s="212">
        <v>0</v>
      </c>
      <c r="AL488" s="212">
        <v>1400399263.54</v>
      </c>
      <c r="AM488" s="212">
        <v>1380774176.1199999</v>
      </c>
      <c r="AN488" s="212">
        <v>1385004517.0799999</v>
      </c>
      <c r="AO488" s="212">
        <v>0</v>
      </c>
      <c r="AP488" s="212">
        <v>1283448307.6099999</v>
      </c>
      <c r="AQ488" s="212">
        <v>0</v>
      </c>
      <c r="AR488" s="212">
        <v>1400399263.54</v>
      </c>
      <c r="AS488" s="212">
        <v>1380774176.1199999</v>
      </c>
      <c r="AT488" s="212">
        <v>1385004517.0799999</v>
      </c>
    </row>
    <row r="489" spans="1:46" ht="123.75" hidden="1" customHeight="1" x14ac:dyDescent="0.25">
      <c r="A489" s="215" t="s">
        <v>612</v>
      </c>
      <c r="B489" s="214" t="s">
        <v>613</v>
      </c>
      <c r="C489" s="71" t="s">
        <v>64</v>
      </c>
      <c r="D489" s="71" t="s">
        <v>614</v>
      </c>
      <c r="E489" s="71" t="s">
        <v>66</v>
      </c>
      <c r="F489" s="71"/>
      <c r="G489" s="71"/>
      <c r="H489" s="71"/>
      <c r="I489" s="71"/>
      <c r="J489" s="71"/>
      <c r="K489" s="71"/>
      <c r="L489" s="71"/>
      <c r="M489" s="71"/>
      <c r="N489" s="71"/>
      <c r="O489" s="71"/>
      <c r="P489" s="71"/>
      <c r="Q489" s="71"/>
      <c r="R489" s="71"/>
      <c r="S489" s="71"/>
      <c r="T489" s="71"/>
      <c r="U489" s="71"/>
      <c r="V489" s="71"/>
      <c r="W489" s="71" t="s">
        <v>615</v>
      </c>
      <c r="X489" s="71" t="s">
        <v>616</v>
      </c>
      <c r="Y489" s="71" t="s">
        <v>617</v>
      </c>
      <c r="Z489" s="71"/>
      <c r="AA489" s="71"/>
      <c r="AB489" s="71"/>
      <c r="AC489" s="71" t="s">
        <v>70</v>
      </c>
      <c r="AD489" s="71" t="s">
        <v>618</v>
      </c>
      <c r="AE489" s="71" t="s">
        <v>72</v>
      </c>
      <c r="AF489" s="214" t="s">
        <v>73</v>
      </c>
      <c r="AG489" s="214" t="s">
        <v>74</v>
      </c>
      <c r="AH489" s="214" t="s">
        <v>74</v>
      </c>
      <c r="AI489" s="212">
        <v>0</v>
      </c>
      <c r="AJ489" s="212">
        <v>0</v>
      </c>
      <c r="AK489" s="212">
        <v>0</v>
      </c>
      <c r="AL489" s="212">
        <v>3290331.08</v>
      </c>
      <c r="AM489" s="212">
        <v>0</v>
      </c>
      <c r="AN489" s="212">
        <v>0</v>
      </c>
      <c r="AO489" s="212">
        <v>0</v>
      </c>
      <c r="AP489" s="212">
        <v>0</v>
      </c>
      <c r="AQ489" s="212">
        <v>0</v>
      </c>
      <c r="AR489" s="212">
        <v>3290331.08</v>
      </c>
      <c r="AS489" s="212">
        <v>0</v>
      </c>
      <c r="AT489" s="212">
        <v>0</v>
      </c>
    </row>
    <row r="490" spans="1:46" ht="123.75" hidden="1" customHeight="1" x14ac:dyDescent="0.25">
      <c r="A490" s="215" t="s">
        <v>612</v>
      </c>
      <c r="B490" s="214" t="s">
        <v>613</v>
      </c>
      <c r="C490" s="71" t="s">
        <v>619</v>
      </c>
      <c r="D490" s="71" t="s">
        <v>620</v>
      </c>
      <c r="E490" s="71" t="s">
        <v>621</v>
      </c>
      <c r="F490" s="71"/>
      <c r="G490" s="71"/>
      <c r="H490" s="71"/>
      <c r="I490" s="71"/>
      <c r="J490" s="71"/>
      <c r="K490" s="71"/>
      <c r="L490" s="71"/>
      <c r="M490" s="71"/>
      <c r="N490" s="71"/>
      <c r="O490" s="71"/>
      <c r="P490" s="71"/>
      <c r="Q490" s="71"/>
      <c r="R490" s="71"/>
      <c r="S490" s="71"/>
      <c r="T490" s="71"/>
      <c r="U490" s="71"/>
      <c r="V490" s="71"/>
      <c r="W490" s="71"/>
      <c r="X490" s="71"/>
      <c r="Y490" s="71"/>
      <c r="Z490" s="71"/>
      <c r="AA490" s="71"/>
      <c r="AB490" s="71"/>
      <c r="AC490" s="71" t="s">
        <v>131</v>
      </c>
      <c r="AD490" s="71" t="s">
        <v>68</v>
      </c>
      <c r="AE490" s="71" t="s">
        <v>132</v>
      </c>
      <c r="AF490" s="214" t="s">
        <v>73</v>
      </c>
      <c r="AG490" s="214" t="s">
        <v>74</v>
      </c>
      <c r="AH490" s="214" t="s">
        <v>74</v>
      </c>
      <c r="AI490" s="212">
        <v>0</v>
      </c>
      <c r="AJ490" s="212">
        <v>0</v>
      </c>
      <c r="AK490" s="212">
        <v>0</v>
      </c>
      <c r="AL490" s="212">
        <v>3290331.08</v>
      </c>
      <c r="AM490" s="212">
        <v>0</v>
      </c>
      <c r="AN490" s="212">
        <v>0</v>
      </c>
      <c r="AO490" s="212">
        <v>0</v>
      </c>
      <c r="AP490" s="212">
        <v>0</v>
      </c>
      <c r="AQ490" s="212">
        <v>0</v>
      </c>
      <c r="AR490" s="212">
        <v>3290331.08</v>
      </c>
      <c r="AS490" s="212">
        <v>0</v>
      </c>
      <c r="AT490" s="212">
        <v>0</v>
      </c>
    </row>
    <row r="491" spans="1:46" ht="123.75" hidden="1" customHeight="1" x14ac:dyDescent="0.25">
      <c r="A491" s="213" t="s">
        <v>622</v>
      </c>
      <c r="B491" s="214" t="s">
        <v>623</v>
      </c>
      <c r="C491" s="71" t="s">
        <v>64</v>
      </c>
      <c r="D491" s="71" t="s">
        <v>624</v>
      </c>
      <c r="E491" s="71" t="s">
        <v>66</v>
      </c>
      <c r="F491" s="71"/>
      <c r="G491" s="71"/>
      <c r="H491" s="71"/>
      <c r="I491" s="71"/>
      <c r="J491" s="71"/>
      <c r="K491" s="71"/>
      <c r="L491" s="71"/>
      <c r="M491" s="71"/>
      <c r="N491" s="71"/>
      <c r="O491" s="71"/>
      <c r="P491" s="71"/>
      <c r="Q491" s="71"/>
      <c r="R491" s="71"/>
      <c r="S491" s="71"/>
      <c r="T491" s="71"/>
      <c r="U491" s="71"/>
      <c r="V491" s="71"/>
      <c r="W491" s="71"/>
      <c r="X491" s="71"/>
      <c r="Y491" s="71"/>
      <c r="Z491" s="71"/>
      <c r="AA491" s="71"/>
      <c r="AB491" s="71"/>
      <c r="AC491" s="71" t="s">
        <v>70</v>
      </c>
      <c r="AD491" s="71" t="s">
        <v>625</v>
      </c>
      <c r="AE491" s="71" t="s">
        <v>72</v>
      </c>
      <c r="AF491" s="214" t="s">
        <v>73</v>
      </c>
      <c r="AG491" s="214" t="s">
        <v>74</v>
      </c>
      <c r="AH491" s="214" t="s">
        <v>74</v>
      </c>
      <c r="AI491" s="212">
        <v>0</v>
      </c>
      <c r="AJ491" s="212">
        <v>437240</v>
      </c>
      <c r="AK491" s="212">
        <v>0</v>
      </c>
      <c r="AL491" s="212">
        <v>562692.35</v>
      </c>
      <c r="AM491" s="212">
        <v>681137.68</v>
      </c>
      <c r="AN491" s="212">
        <v>681137.68</v>
      </c>
      <c r="AO491" s="212">
        <v>0</v>
      </c>
      <c r="AP491" s="212">
        <v>437240</v>
      </c>
      <c r="AQ491" s="212">
        <v>0</v>
      </c>
      <c r="AR491" s="212">
        <v>562692.35</v>
      </c>
      <c r="AS491" s="212">
        <v>681137.68</v>
      </c>
      <c r="AT491" s="212">
        <v>681137.68</v>
      </c>
    </row>
    <row r="492" spans="1:46" ht="123.75" hidden="1" customHeight="1" x14ac:dyDescent="0.25">
      <c r="A492" s="213" t="s">
        <v>622</v>
      </c>
      <c r="B492" s="214" t="s">
        <v>623</v>
      </c>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c r="AB492" s="71"/>
      <c r="AC492" s="71" t="s">
        <v>519</v>
      </c>
      <c r="AD492" s="71" t="s">
        <v>68</v>
      </c>
      <c r="AE492" s="71" t="s">
        <v>69</v>
      </c>
      <c r="AF492" s="214" t="s">
        <v>73</v>
      </c>
      <c r="AG492" s="214" t="s">
        <v>74</v>
      </c>
      <c r="AH492" s="214" t="s">
        <v>74</v>
      </c>
      <c r="AI492" s="212">
        <v>0</v>
      </c>
      <c r="AJ492" s="212">
        <v>437240</v>
      </c>
      <c r="AK492" s="212">
        <v>0</v>
      </c>
      <c r="AL492" s="212">
        <v>562692.35</v>
      </c>
      <c r="AM492" s="212">
        <v>681137.68</v>
      </c>
      <c r="AN492" s="212">
        <v>681137.68</v>
      </c>
      <c r="AO492" s="212">
        <v>0</v>
      </c>
      <c r="AP492" s="212">
        <v>437240</v>
      </c>
      <c r="AQ492" s="212">
        <v>0</v>
      </c>
      <c r="AR492" s="212">
        <v>562692.35</v>
      </c>
      <c r="AS492" s="212">
        <v>681137.68</v>
      </c>
      <c r="AT492" s="212">
        <v>681137.68</v>
      </c>
    </row>
    <row r="493" spans="1:46" ht="123.75" hidden="1" customHeight="1" x14ac:dyDescent="0.25">
      <c r="A493" s="215" t="s">
        <v>626</v>
      </c>
      <c r="B493" s="214" t="s">
        <v>627</v>
      </c>
      <c r="C493" s="71" t="s">
        <v>630</v>
      </c>
      <c r="D493" s="71" t="s">
        <v>631</v>
      </c>
      <c r="E493" s="71" t="s">
        <v>632</v>
      </c>
      <c r="F493" s="71"/>
      <c r="G493" s="71"/>
      <c r="H493" s="71"/>
      <c r="I493" s="71"/>
      <c r="J493" s="71"/>
      <c r="K493" s="71"/>
      <c r="L493" s="71"/>
      <c r="M493" s="71"/>
      <c r="N493" s="71"/>
      <c r="O493" s="71"/>
      <c r="P493" s="71"/>
      <c r="Q493" s="71"/>
      <c r="R493" s="71"/>
      <c r="S493" s="71"/>
      <c r="T493" s="71"/>
      <c r="U493" s="71"/>
      <c r="V493" s="71"/>
      <c r="W493" s="71"/>
      <c r="X493" s="71"/>
      <c r="Y493" s="71"/>
      <c r="Z493" s="71"/>
      <c r="AA493" s="71"/>
      <c r="AB493" s="71"/>
      <c r="AC493" s="71" t="s">
        <v>70</v>
      </c>
      <c r="AD493" s="71" t="s">
        <v>629</v>
      </c>
      <c r="AE493" s="71" t="s">
        <v>72</v>
      </c>
      <c r="AF493" s="214" t="s">
        <v>73</v>
      </c>
      <c r="AG493" s="214" t="s">
        <v>74</v>
      </c>
      <c r="AH493" s="214" t="s">
        <v>74</v>
      </c>
      <c r="AI493" s="212">
        <v>0</v>
      </c>
      <c r="AJ493" s="212">
        <v>8036071.6100000003</v>
      </c>
      <c r="AK493" s="212">
        <v>0</v>
      </c>
      <c r="AL493" s="212">
        <v>8236367.1200000001</v>
      </c>
      <c r="AM493" s="212">
        <v>8236367.1200000001</v>
      </c>
      <c r="AN493" s="212">
        <v>8236367.1200000001</v>
      </c>
      <c r="AO493" s="212">
        <v>0</v>
      </c>
      <c r="AP493" s="212">
        <v>8036071.6100000003</v>
      </c>
      <c r="AQ493" s="212">
        <v>0</v>
      </c>
      <c r="AR493" s="212">
        <v>8236367.1200000001</v>
      </c>
      <c r="AS493" s="212">
        <v>8236367.1200000001</v>
      </c>
      <c r="AT493" s="212">
        <v>8236367.1200000001</v>
      </c>
    </row>
    <row r="494" spans="1:46" ht="123.75" hidden="1" customHeight="1" x14ac:dyDescent="0.25">
      <c r="A494" s="215" t="s">
        <v>626</v>
      </c>
      <c r="B494" s="214" t="s">
        <v>627</v>
      </c>
      <c r="C494" s="71" t="s">
        <v>64</v>
      </c>
      <c r="D494" s="71" t="s">
        <v>628</v>
      </c>
      <c r="E494" s="71" t="s">
        <v>66</v>
      </c>
      <c r="F494" s="71"/>
      <c r="G494" s="71"/>
      <c r="H494" s="71"/>
      <c r="I494" s="71"/>
      <c r="J494" s="71"/>
      <c r="K494" s="71"/>
      <c r="L494" s="71"/>
      <c r="M494" s="71"/>
      <c r="N494" s="71"/>
      <c r="O494" s="71"/>
      <c r="P494" s="71"/>
      <c r="Q494" s="71"/>
      <c r="R494" s="71"/>
      <c r="S494" s="71"/>
      <c r="T494" s="71"/>
      <c r="U494" s="71"/>
      <c r="V494" s="71"/>
      <c r="W494" s="71"/>
      <c r="X494" s="71"/>
      <c r="Y494" s="71"/>
      <c r="Z494" s="71"/>
      <c r="AA494" s="71"/>
      <c r="AB494" s="71"/>
      <c r="AC494" s="71" t="s">
        <v>519</v>
      </c>
      <c r="AD494" s="71" t="s">
        <v>68</v>
      </c>
      <c r="AE494" s="71" t="s">
        <v>69</v>
      </c>
      <c r="AF494" s="214" t="s">
        <v>73</v>
      </c>
      <c r="AG494" s="214" t="s">
        <v>74</v>
      </c>
      <c r="AH494" s="214" t="s">
        <v>74</v>
      </c>
      <c r="AI494" s="212">
        <v>0</v>
      </c>
      <c r="AJ494" s="212">
        <v>8036071.6100000003</v>
      </c>
      <c r="AK494" s="212">
        <v>0</v>
      </c>
      <c r="AL494" s="212">
        <v>8236367.1200000001</v>
      </c>
      <c r="AM494" s="212">
        <v>8236367.1200000001</v>
      </c>
      <c r="AN494" s="212">
        <v>8236367.1200000001</v>
      </c>
      <c r="AO494" s="212">
        <v>0</v>
      </c>
      <c r="AP494" s="212">
        <v>8036071.6100000003</v>
      </c>
      <c r="AQ494" s="212">
        <v>0</v>
      </c>
      <c r="AR494" s="212">
        <v>8236367.1200000001</v>
      </c>
      <c r="AS494" s="212">
        <v>8236367.1200000001</v>
      </c>
      <c r="AT494" s="212">
        <v>8236367.1200000001</v>
      </c>
    </row>
    <row r="495" spans="1:46" ht="137.44999999999999" hidden="1" customHeight="1" x14ac:dyDescent="0.25">
      <c r="A495" s="215" t="s">
        <v>633</v>
      </c>
      <c r="B495" s="214" t="s">
        <v>634</v>
      </c>
      <c r="C495" s="71" t="s">
        <v>102</v>
      </c>
      <c r="D495" s="71" t="s">
        <v>103</v>
      </c>
      <c r="E495" s="71" t="s">
        <v>104</v>
      </c>
      <c r="F495" s="71"/>
      <c r="G495" s="71"/>
      <c r="H495" s="71"/>
      <c r="I495" s="71"/>
      <c r="J495" s="71"/>
      <c r="K495" s="71"/>
      <c r="L495" s="71"/>
      <c r="M495" s="71"/>
      <c r="N495" s="71"/>
      <c r="O495" s="71"/>
      <c r="P495" s="71"/>
      <c r="Q495" s="71"/>
      <c r="R495" s="71"/>
      <c r="S495" s="71"/>
      <c r="T495" s="71"/>
      <c r="U495" s="71"/>
      <c r="V495" s="71"/>
      <c r="W495" s="71" t="s">
        <v>89</v>
      </c>
      <c r="X495" s="71" t="s">
        <v>1162</v>
      </c>
      <c r="Y495" s="71" t="s">
        <v>91</v>
      </c>
      <c r="Z495" s="71"/>
      <c r="AA495" s="71"/>
      <c r="AB495" s="71"/>
      <c r="AC495" s="71" t="s">
        <v>109</v>
      </c>
      <c r="AD495" s="71" t="s">
        <v>110</v>
      </c>
      <c r="AE495" s="71" t="s">
        <v>111</v>
      </c>
      <c r="AF495" s="214" t="s">
        <v>73</v>
      </c>
      <c r="AG495" s="214" t="s">
        <v>74</v>
      </c>
      <c r="AH495" s="214" t="s">
        <v>74</v>
      </c>
      <c r="AI495" s="212">
        <v>0</v>
      </c>
      <c r="AJ495" s="212">
        <v>3109521.99</v>
      </c>
      <c r="AK495" s="212">
        <v>0</v>
      </c>
      <c r="AL495" s="212">
        <v>4189659.87</v>
      </c>
      <c r="AM495" s="212">
        <v>4539659.87</v>
      </c>
      <c r="AN495" s="212">
        <v>4045659.87</v>
      </c>
      <c r="AO495" s="212">
        <v>0</v>
      </c>
      <c r="AP495" s="212">
        <v>3109521.99</v>
      </c>
      <c r="AQ495" s="212">
        <v>0</v>
      </c>
      <c r="AR495" s="212">
        <v>4189659.87</v>
      </c>
      <c r="AS495" s="212">
        <v>4539659.87</v>
      </c>
      <c r="AT495" s="212">
        <v>4045659.87</v>
      </c>
    </row>
    <row r="496" spans="1:46" ht="137.44999999999999" hidden="1" customHeight="1" x14ac:dyDescent="0.25">
      <c r="A496" s="215" t="s">
        <v>633</v>
      </c>
      <c r="B496" s="214" t="s">
        <v>634</v>
      </c>
      <c r="C496" s="71" t="s">
        <v>102</v>
      </c>
      <c r="D496" s="71" t="s">
        <v>1163</v>
      </c>
      <c r="E496" s="71" t="s">
        <v>104</v>
      </c>
      <c r="F496" s="71"/>
      <c r="G496" s="71"/>
      <c r="H496" s="71"/>
      <c r="I496" s="71"/>
      <c r="J496" s="71"/>
      <c r="K496" s="71"/>
      <c r="L496" s="71"/>
      <c r="M496" s="71"/>
      <c r="N496" s="71"/>
      <c r="O496" s="71"/>
      <c r="P496" s="71"/>
      <c r="Q496" s="71"/>
      <c r="R496" s="71"/>
      <c r="S496" s="71"/>
      <c r="T496" s="71"/>
      <c r="U496" s="71"/>
      <c r="V496" s="71"/>
      <c r="W496" s="71" t="s">
        <v>89</v>
      </c>
      <c r="X496" s="71" t="s">
        <v>1164</v>
      </c>
      <c r="Y496" s="71" t="s">
        <v>91</v>
      </c>
      <c r="Z496" s="71"/>
      <c r="AA496" s="71"/>
      <c r="AB496" s="71"/>
      <c r="AC496" s="71" t="s">
        <v>109</v>
      </c>
      <c r="AD496" s="71" t="s">
        <v>220</v>
      </c>
      <c r="AE496" s="71" t="s">
        <v>111</v>
      </c>
      <c r="AF496" s="214" t="s">
        <v>73</v>
      </c>
      <c r="AG496" s="214" t="s">
        <v>74</v>
      </c>
      <c r="AH496" s="214" t="s">
        <v>74</v>
      </c>
      <c r="AI496" s="212">
        <v>0</v>
      </c>
      <c r="AJ496" s="212">
        <v>3109521.99</v>
      </c>
      <c r="AK496" s="212">
        <v>0</v>
      </c>
      <c r="AL496" s="212">
        <v>4189659.87</v>
      </c>
      <c r="AM496" s="212">
        <v>4539659.87</v>
      </c>
      <c r="AN496" s="212">
        <v>4045659.87</v>
      </c>
      <c r="AO496" s="212">
        <v>0</v>
      </c>
      <c r="AP496" s="212">
        <v>3109521.99</v>
      </c>
      <c r="AQ496" s="212">
        <v>0</v>
      </c>
      <c r="AR496" s="212">
        <v>4189659.87</v>
      </c>
      <c r="AS496" s="212">
        <v>4539659.87</v>
      </c>
      <c r="AT496" s="212">
        <v>4045659.87</v>
      </c>
    </row>
    <row r="497" spans="1:46" ht="123.75" hidden="1" customHeight="1" x14ac:dyDescent="0.25">
      <c r="A497" s="215" t="s">
        <v>633</v>
      </c>
      <c r="B497" s="214" t="s">
        <v>634</v>
      </c>
      <c r="C497" s="71" t="s">
        <v>64</v>
      </c>
      <c r="D497" s="71" t="s">
        <v>638</v>
      </c>
      <c r="E497" s="71" t="s">
        <v>66</v>
      </c>
      <c r="F497" s="71"/>
      <c r="G497" s="71"/>
      <c r="H497" s="71"/>
      <c r="I497" s="71"/>
      <c r="J497" s="71"/>
      <c r="K497" s="71"/>
      <c r="L497" s="71"/>
      <c r="M497" s="71"/>
      <c r="N497" s="71"/>
      <c r="O497" s="71"/>
      <c r="P497" s="71"/>
      <c r="Q497" s="71"/>
      <c r="R497" s="71"/>
      <c r="S497" s="71"/>
      <c r="T497" s="71"/>
      <c r="U497" s="71"/>
      <c r="V497" s="71"/>
      <c r="W497" s="71"/>
      <c r="X497" s="71"/>
      <c r="Y497" s="71"/>
      <c r="Z497" s="71"/>
      <c r="AA497" s="71"/>
      <c r="AB497" s="71"/>
      <c r="AC497" s="71" t="s">
        <v>70</v>
      </c>
      <c r="AD497" s="71" t="s">
        <v>1165</v>
      </c>
      <c r="AE497" s="71" t="s">
        <v>72</v>
      </c>
      <c r="AF497" s="214" t="s">
        <v>73</v>
      </c>
      <c r="AG497" s="214" t="s">
        <v>74</v>
      </c>
      <c r="AH497" s="214" t="s">
        <v>74</v>
      </c>
      <c r="AI497" s="212">
        <v>0</v>
      </c>
      <c r="AJ497" s="212">
        <v>3109521.99</v>
      </c>
      <c r="AK497" s="212">
        <v>0</v>
      </c>
      <c r="AL497" s="212">
        <v>4189659.87</v>
      </c>
      <c r="AM497" s="212">
        <v>4539659.87</v>
      </c>
      <c r="AN497" s="212">
        <v>4045659.87</v>
      </c>
      <c r="AO497" s="212">
        <v>0</v>
      </c>
      <c r="AP497" s="212">
        <v>3109521.99</v>
      </c>
      <c r="AQ497" s="212">
        <v>0</v>
      </c>
      <c r="AR497" s="212">
        <v>4189659.87</v>
      </c>
      <c r="AS497" s="212">
        <v>4539659.87</v>
      </c>
      <c r="AT497" s="212">
        <v>4045659.87</v>
      </c>
    </row>
    <row r="498" spans="1:46" ht="123.75" hidden="1" customHeight="1" x14ac:dyDescent="0.25">
      <c r="A498" s="215" t="s">
        <v>633</v>
      </c>
      <c r="B498" s="214" t="s">
        <v>634</v>
      </c>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c r="AB498" s="71"/>
      <c r="AC498" s="71" t="s">
        <v>70</v>
      </c>
      <c r="AD498" s="71" t="s">
        <v>1157</v>
      </c>
      <c r="AE498" s="71" t="s">
        <v>72</v>
      </c>
      <c r="AF498" s="214" t="s">
        <v>73</v>
      </c>
      <c r="AG498" s="214" t="s">
        <v>74</v>
      </c>
      <c r="AH498" s="214" t="s">
        <v>74</v>
      </c>
      <c r="AI498" s="212">
        <v>0</v>
      </c>
      <c r="AJ498" s="212">
        <v>3109521.99</v>
      </c>
      <c r="AK498" s="212">
        <v>0</v>
      </c>
      <c r="AL498" s="212">
        <v>4189659.87</v>
      </c>
      <c r="AM498" s="212">
        <v>4539659.87</v>
      </c>
      <c r="AN498" s="212">
        <v>4045659.87</v>
      </c>
      <c r="AO498" s="212">
        <v>0</v>
      </c>
      <c r="AP498" s="212">
        <v>3109521.99</v>
      </c>
      <c r="AQ498" s="212">
        <v>0</v>
      </c>
      <c r="AR498" s="212">
        <v>4189659.87</v>
      </c>
      <c r="AS498" s="212">
        <v>4539659.87</v>
      </c>
      <c r="AT498" s="212">
        <v>4045659.87</v>
      </c>
    </row>
    <row r="499" spans="1:46" ht="165" hidden="1" customHeight="1" x14ac:dyDescent="0.25">
      <c r="A499" s="215" t="s">
        <v>633</v>
      </c>
      <c r="B499" s="214" t="s">
        <v>634</v>
      </c>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c r="AB499" s="71"/>
      <c r="AC499" s="71" t="s">
        <v>500</v>
      </c>
      <c r="AD499" s="71" t="s">
        <v>68</v>
      </c>
      <c r="AE499" s="71" t="s">
        <v>132</v>
      </c>
      <c r="AF499" s="214" t="s">
        <v>73</v>
      </c>
      <c r="AG499" s="214" t="s">
        <v>74</v>
      </c>
      <c r="AH499" s="214" t="s">
        <v>74</v>
      </c>
      <c r="AI499" s="212">
        <v>0</v>
      </c>
      <c r="AJ499" s="212">
        <v>3109521.99</v>
      </c>
      <c r="AK499" s="212">
        <v>0</v>
      </c>
      <c r="AL499" s="212">
        <v>4189659.87</v>
      </c>
      <c r="AM499" s="212">
        <v>4539659.87</v>
      </c>
      <c r="AN499" s="212">
        <v>4045659.87</v>
      </c>
      <c r="AO499" s="212">
        <v>0</v>
      </c>
      <c r="AP499" s="212">
        <v>3109521.99</v>
      </c>
      <c r="AQ499" s="212">
        <v>0</v>
      </c>
      <c r="AR499" s="212">
        <v>4189659.87</v>
      </c>
      <c r="AS499" s="212">
        <v>4539659.87</v>
      </c>
      <c r="AT499" s="212">
        <v>4045659.87</v>
      </c>
    </row>
    <row r="500" spans="1:46" ht="110.1" hidden="1" customHeight="1" x14ac:dyDescent="0.25">
      <c r="A500" s="215" t="s">
        <v>633</v>
      </c>
      <c r="B500" s="214" t="s">
        <v>634</v>
      </c>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c r="AB500" s="71"/>
      <c r="AC500" s="71" t="s">
        <v>416</v>
      </c>
      <c r="AD500" s="71" t="s">
        <v>68</v>
      </c>
      <c r="AE500" s="71" t="s">
        <v>132</v>
      </c>
      <c r="AF500" s="214" t="s">
        <v>73</v>
      </c>
      <c r="AG500" s="214" t="s">
        <v>74</v>
      </c>
      <c r="AH500" s="214" t="s">
        <v>74</v>
      </c>
      <c r="AI500" s="212">
        <v>0</v>
      </c>
      <c r="AJ500" s="212">
        <v>3109521.99</v>
      </c>
      <c r="AK500" s="212">
        <v>0</v>
      </c>
      <c r="AL500" s="212">
        <v>4189659.87</v>
      </c>
      <c r="AM500" s="212">
        <v>4539659.87</v>
      </c>
      <c r="AN500" s="212">
        <v>4045659.87</v>
      </c>
      <c r="AO500" s="212">
        <v>0</v>
      </c>
      <c r="AP500" s="212">
        <v>3109521.99</v>
      </c>
      <c r="AQ500" s="212">
        <v>0</v>
      </c>
      <c r="AR500" s="212">
        <v>4189659.87</v>
      </c>
      <c r="AS500" s="212">
        <v>4539659.87</v>
      </c>
      <c r="AT500" s="212">
        <v>4045659.87</v>
      </c>
    </row>
    <row r="501" spans="1:46" ht="123.75" hidden="1" customHeight="1" x14ac:dyDescent="0.25">
      <c r="A501" s="215" t="s">
        <v>633</v>
      </c>
      <c r="B501" s="214" t="s">
        <v>634</v>
      </c>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c r="AB501" s="71"/>
      <c r="AC501" s="71" t="s">
        <v>131</v>
      </c>
      <c r="AD501" s="71" t="s">
        <v>68</v>
      </c>
      <c r="AE501" s="71" t="s">
        <v>132</v>
      </c>
      <c r="AF501" s="214" t="s">
        <v>73</v>
      </c>
      <c r="AG501" s="214" t="s">
        <v>74</v>
      </c>
      <c r="AH501" s="214" t="s">
        <v>74</v>
      </c>
      <c r="AI501" s="212">
        <v>0</v>
      </c>
      <c r="AJ501" s="212">
        <v>3109521.99</v>
      </c>
      <c r="AK501" s="212">
        <v>0</v>
      </c>
      <c r="AL501" s="212">
        <v>4189659.87</v>
      </c>
      <c r="AM501" s="212">
        <v>4539659.87</v>
      </c>
      <c r="AN501" s="212">
        <v>4045659.87</v>
      </c>
      <c r="AO501" s="212">
        <v>0</v>
      </c>
      <c r="AP501" s="212">
        <v>3109521.99</v>
      </c>
      <c r="AQ501" s="212">
        <v>0</v>
      </c>
      <c r="AR501" s="212">
        <v>4189659.87</v>
      </c>
      <c r="AS501" s="212">
        <v>4539659.87</v>
      </c>
      <c r="AT501" s="212">
        <v>4045659.87</v>
      </c>
    </row>
    <row r="502" spans="1:46" ht="137.44999999999999" hidden="1" customHeight="1" x14ac:dyDescent="0.25">
      <c r="A502" s="215" t="s">
        <v>633</v>
      </c>
      <c r="B502" s="214" t="s">
        <v>634</v>
      </c>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c r="AB502" s="71"/>
      <c r="AC502" s="71" t="s">
        <v>417</v>
      </c>
      <c r="AD502" s="71" t="s">
        <v>68</v>
      </c>
      <c r="AE502" s="71" t="s">
        <v>69</v>
      </c>
      <c r="AF502" s="214" t="s">
        <v>73</v>
      </c>
      <c r="AG502" s="214" t="s">
        <v>74</v>
      </c>
      <c r="AH502" s="214" t="s">
        <v>74</v>
      </c>
      <c r="AI502" s="212">
        <v>0</v>
      </c>
      <c r="AJ502" s="212">
        <v>3109521.99</v>
      </c>
      <c r="AK502" s="212">
        <v>0</v>
      </c>
      <c r="AL502" s="212">
        <v>4189659.87</v>
      </c>
      <c r="AM502" s="212">
        <v>4539659.87</v>
      </c>
      <c r="AN502" s="212">
        <v>4045659.87</v>
      </c>
      <c r="AO502" s="212">
        <v>0</v>
      </c>
      <c r="AP502" s="212">
        <v>3109521.99</v>
      </c>
      <c r="AQ502" s="212">
        <v>0</v>
      </c>
      <c r="AR502" s="212">
        <v>4189659.87</v>
      </c>
      <c r="AS502" s="212">
        <v>4539659.87</v>
      </c>
      <c r="AT502" s="212">
        <v>4045659.87</v>
      </c>
    </row>
    <row r="503" spans="1:46" ht="178.7" hidden="1" customHeight="1" x14ac:dyDescent="0.25">
      <c r="A503" s="215" t="s">
        <v>633</v>
      </c>
      <c r="B503" s="214" t="s">
        <v>634</v>
      </c>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c r="AB503" s="71"/>
      <c r="AC503" s="71" t="s">
        <v>195</v>
      </c>
      <c r="AD503" s="71" t="s">
        <v>68</v>
      </c>
      <c r="AE503" s="71" t="s">
        <v>132</v>
      </c>
      <c r="AF503" s="214" t="s">
        <v>73</v>
      </c>
      <c r="AG503" s="214" t="s">
        <v>74</v>
      </c>
      <c r="AH503" s="214" t="s">
        <v>74</v>
      </c>
      <c r="AI503" s="212">
        <v>0</v>
      </c>
      <c r="AJ503" s="212">
        <v>3109521.99</v>
      </c>
      <c r="AK503" s="212">
        <v>0</v>
      </c>
      <c r="AL503" s="212">
        <v>4189659.87</v>
      </c>
      <c r="AM503" s="212">
        <v>4539659.87</v>
      </c>
      <c r="AN503" s="212">
        <v>4045659.87</v>
      </c>
      <c r="AO503" s="212">
        <v>0</v>
      </c>
      <c r="AP503" s="212">
        <v>3109521.99</v>
      </c>
      <c r="AQ503" s="212">
        <v>0</v>
      </c>
      <c r="AR503" s="212">
        <v>4189659.87</v>
      </c>
      <c r="AS503" s="212">
        <v>4539659.87</v>
      </c>
      <c r="AT503" s="212">
        <v>4045659.87</v>
      </c>
    </row>
    <row r="504" spans="1:46" ht="123.75" hidden="1" customHeight="1" x14ac:dyDescent="0.25">
      <c r="A504" s="215" t="s">
        <v>633</v>
      </c>
      <c r="B504" s="214" t="s">
        <v>634</v>
      </c>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c r="AB504" s="71"/>
      <c r="AC504" s="71" t="s">
        <v>262</v>
      </c>
      <c r="AD504" s="71" t="s">
        <v>68</v>
      </c>
      <c r="AE504" s="71" t="s">
        <v>263</v>
      </c>
      <c r="AF504" s="214" t="s">
        <v>73</v>
      </c>
      <c r="AG504" s="214" t="s">
        <v>74</v>
      </c>
      <c r="AH504" s="214" t="s">
        <v>74</v>
      </c>
      <c r="AI504" s="212">
        <v>0</v>
      </c>
      <c r="AJ504" s="212">
        <v>3109521.99</v>
      </c>
      <c r="AK504" s="212">
        <v>0</v>
      </c>
      <c r="AL504" s="212">
        <v>4189659.87</v>
      </c>
      <c r="AM504" s="212">
        <v>4539659.87</v>
      </c>
      <c r="AN504" s="212">
        <v>4045659.87</v>
      </c>
      <c r="AO504" s="212">
        <v>0</v>
      </c>
      <c r="AP504" s="212">
        <v>3109521.99</v>
      </c>
      <c r="AQ504" s="212">
        <v>0</v>
      </c>
      <c r="AR504" s="212">
        <v>4189659.87</v>
      </c>
      <c r="AS504" s="212">
        <v>4539659.87</v>
      </c>
      <c r="AT504" s="212">
        <v>4045659.87</v>
      </c>
    </row>
    <row r="505" spans="1:46" ht="123.75" hidden="1" customHeight="1" x14ac:dyDescent="0.25">
      <c r="A505" s="215" t="s">
        <v>633</v>
      </c>
      <c r="B505" s="214" t="s">
        <v>634</v>
      </c>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c r="AB505" s="71"/>
      <c r="AC505" s="71" t="s">
        <v>519</v>
      </c>
      <c r="AD505" s="71" t="s">
        <v>68</v>
      </c>
      <c r="AE505" s="71" t="s">
        <v>69</v>
      </c>
      <c r="AF505" s="214" t="s">
        <v>73</v>
      </c>
      <c r="AG505" s="214" t="s">
        <v>74</v>
      </c>
      <c r="AH505" s="214" t="s">
        <v>74</v>
      </c>
      <c r="AI505" s="212">
        <v>0</v>
      </c>
      <c r="AJ505" s="212">
        <v>3109521.99</v>
      </c>
      <c r="AK505" s="212">
        <v>0</v>
      </c>
      <c r="AL505" s="212">
        <v>4189659.87</v>
      </c>
      <c r="AM505" s="212">
        <v>4539659.87</v>
      </c>
      <c r="AN505" s="212">
        <v>4045659.87</v>
      </c>
      <c r="AO505" s="212">
        <v>0</v>
      </c>
      <c r="AP505" s="212">
        <v>3109521.99</v>
      </c>
      <c r="AQ505" s="212">
        <v>0</v>
      </c>
      <c r="AR505" s="212">
        <v>4189659.87</v>
      </c>
      <c r="AS505" s="212">
        <v>4539659.87</v>
      </c>
      <c r="AT505" s="212">
        <v>4045659.87</v>
      </c>
    </row>
    <row r="506" spans="1:46" ht="123.75" hidden="1" customHeight="1" x14ac:dyDescent="0.25">
      <c r="A506" s="215" t="s">
        <v>633</v>
      </c>
      <c r="B506" s="214" t="s">
        <v>634</v>
      </c>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c r="AB506" s="71"/>
      <c r="AC506" s="71" t="s">
        <v>587</v>
      </c>
      <c r="AD506" s="71" t="s">
        <v>68</v>
      </c>
      <c r="AE506" s="71" t="s">
        <v>132</v>
      </c>
      <c r="AF506" s="214" t="s">
        <v>73</v>
      </c>
      <c r="AG506" s="214" t="s">
        <v>74</v>
      </c>
      <c r="AH506" s="214" t="s">
        <v>74</v>
      </c>
      <c r="AI506" s="212">
        <v>0</v>
      </c>
      <c r="AJ506" s="212">
        <v>3109521.99</v>
      </c>
      <c r="AK506" s="212">
        <v>0</v>
      </c>
      <c r="AL506" s="212">
        <v>4189659.87</v>
      </c>
      <c r="AM506" s="212">
        <v>4539659.87</v>
      </c>
      <c r="AN506" s="212">
        <v>4045659.87</v>
      </c>
      <c r="AO506" s="212">
        <v>0</v>
      </c>
      <c r="AP506" s="212">
        <v>3109521.99</v>
      </c>
      <c r="AQ506" s="212">
        <v>0</v>
      </c>
      <c r="AR506" s="212">
        <v>4189659.87</v>
      </c>
      <c r="AS506" s="212">
        <v>4539659.87</v>
      </c>
      <c r="AT506" s="212">
        <v>4045659.87</v>
      </c>
    </row>
    <row r="507" spans="1:46" ht="123.75" hidden="1" customHeight="1" x14ac:dyDescent="0.25">
      <c r="A507" s="215" t="s">
        <v>633</v>
      </c>
      <c r="B507" s="214" t="s">
        <v>634</v>
      </c>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c r="AB507" s="71"/>
      <c r="AC507" s="71" t="s">
        <v>328</v>
      </c>
      <c r="AD507" s="71" t="s">
        <v>68</v>
      </c>
      <c r="AE507" s="71" t="s">
        <v>329</v>
      </c>
      <c r="AF507" s="214" t="s">
        <v>73</v>
      </c>
      <c r="AG507" s="214" t="s">
        <v>74</v>
      </c>
      <c r="AH507" s="214" t="s">
        <v>74</v>
      </c>
      <c r="AI507" s="212">
        <v>0</v>
      </c>
      <c r="AJ507" s="212">
        <v>3109521.99</v>
      </c>
      <c r="AK507" s="212">
        <v>0</v>
      </c>
      <c r="AL507" s="212">
        <v>4189659.87</v>
      </c>
      <c r="AM507" s="212">
        <v>4539659.87</v>
      </c>
      <c r="AN507" s="212">
        <v>4045659.87</v>
      </c>
      <c r="AO507" s="212">
        <v>0</v>
      </c>
      <c r="AP507" s="212">
        <v>3109521.99</v>
      </c>
      <c r="AQ507" s="212">
        <v>0</v>
      </c>
      <c r="AR507" s="212">
        <v>4189659.87</v>
      </c>
      <c r="AS507" s="212">
        <v>4539659.87</v>
      </c>
      <c r="AT507" s="212">
        <v>4045659.87</v>
      </c>
    </row>
    <row r="508" spans="1:46" ht="96.2" hidden="1" customHeight="1" x14ac:dyDescent="0.25">
      <c r="A508" s="215" t="s">
        <v>633</v>
      </c>
      <c r="B508" s="214" t="s">
        <v>634</v>
      </c>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c r="AB508" s="71"/>
      <c r="AC508" s="71" t="s">
        <v>381</v>
      </c>
      <c r="AD508" s="71" t="s">
        <v>68</v>
      </c>
      <c r="AE508" s="71" t="s">
        <v>132</v>
      </c>
      <c r="AF508" s="214" t="s">
        <v>73</v>
      </c>
      <c r="AG508" s="214" t="s">
        <v>74</v>
      </c>
      <c r="AH508" s="214" t="s">
        <v>74</v>
      </c>
      <c r="AI508" s="212">
        <v>0</v>
      </c>
      <c r="AJ508" s="212">
        <v>3109521.99</v>
      </c>
      <c r="AK508" s="212">
        <v>0</v>
      </c>
      <c r="AL508" s="212">
        <v>4189659.87</v>
      </c>
      <c r="AM508" s="212">
        <v>4539659.87</v>
      </c>
      <c r="AN508" s="212">
        <v>4045659.87</v>
      </c>
      <c r="AO508" s="212">
        <v>0</v>
      </c>
      <c r="AP508" s="212">
        <v>3109521.99</v>
      </c>
      <c r="AQ508" s="212">
        <v>0</v>
      </c>
      <c r="AR508" s="212">
        <v>4189659.87</v>
      </c>
      <c r="AS508" s="212">
        <v>4539659.87</v>
      </c>
      <c r="AT508" s="212">
        <v>4045659.87</v>
      </c>
    </row>
    <row r="509" spans="1:46" ht="123.75" hidden="1" customHeight="1" x14ac:dyDescent="0.25">
      <c r="A509" s="215" t="s">
        <v>633</v>
      </c>
      <c r="B509" s="214" t="s">
        <v>634</v>
      </c>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c r="AB509" s="71"/>
      <c r="AC509" s="71" t="s">
        <v>331</v>
      </c>
      <c r="AD509" s="71" t="s">
        <v>68</v>
      </c>
      <c r="AE509" s="71" t="s">
        <v>332</v>
      </c>
      <c r="AF509" s="214" t="s">
        <v>73</v>
      </c>
      <c r="AG509" s="214" t="s">
        <v>74</v>
      </c>
      <c r="AH509" s="214" t="s">
        <v>74</v>
      </c>
      <c r="AI509" s="212">
        <v>0</v>
      </c>
      <c r="AJ509" s="212">
        <v>3109521.99</v>
      </c>
      <c r="AK509" s="212">
        <v>0</v>
      </c>
      <c r="AL509" s="212">
        <v>4189659.87</v>
      </c>
      <c r="AM509" s="212">
        <v>4539659.87</v>
      </c>
      <c r="AN509" s="212">
        <v>4045659.87</v>
      </c>
      <c r="AO509" s="212">
        <v>0</v>
      </c>
      <c r="AP509" s="212">
        <v>3109521.99</v>
      </c>
      <c r="AQ509" s="212">
        <v>0</v>
      </c>
      <c r="AR509" s="212">
        <v>4189659.87</v>
      </c>
      <c r="AS509" s="212">
        <v>4539659.87</v>
      </c>
      <c r="AT509" s="212">
        <v>4045659.87</v>
      </c>
    </row>
    <row r="510" spans="1:46" ht="165" hidden="1" customHeight="1" x14ac:dyDescent="0.25">
      <c r="A510" s="215" t="s">
        <v>633</v>
      </c>
      <c r="B510" s="214" t="s">
        <v>634</v>
      </c>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c r="AB510" s="71"/>
      <c r="AC510" s="71" t="s">
        <v>134</v>
      </c>
      <c r="AD510" s="71" t="s">
        <v>68</v>
      </c>
      <c r="AE510" s="71" t="s">
        <v>132</v>
      </c>
      <c r="AF510" s="214" t="s">
        <v>73</v>
      </c>
      <c r="AG510" s="214" t="s">
        <v>74</v>
      </c>
      <c r="AH510" s="214" t="s">
        <v>74</v>
      </c>
      <c r="AI510" s="212">
        <v>0</v>
      </c>
      <c r="AJ510" s="212">
        <v>3109521.99</v>
      </c>
      <c r="AK510" s="212">
        <v>0</v>
      </c>
      <c r="AL510" s="212">
        <v>4189659.87</v>
      </c>
      <c r="AM510" s="212">
        <v>4539659.87</v>
      </c>
      <c r="AN510" s="212">
        <v>4045659.87</v>
      </c>
      <c r="AO510" s="212">
        <v>0</v>
      </c>
      <c r="AP510" s="212">
        <v>3109521.99</v>
      </c>
      <c r="AQ510" s="212">
        <v>0</v>
      </c>
      <c r="AR510" s="212">
        <v>4189659.87</v>
      </c>
      <c r="AS510" s="212">
        <v>4539659.87</v>
      </c>
      <c r="AT510" s="212">
        <v>4045659.87</v>
      </c>
    </row>
    <row r="511" spans="1:46" ht="165" hidden="1" customHeight="1" x14ac:dyDescent="0.25">
      <c r="A511" s="215" t="s">
        <v>633</v>
      </c>
      <c r="B511" s="214" t="s">
        <v>634</v>
      </c>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c r="AB511" s="71"/>
      <c r="AC511" s="71" t="s">
        <v>640</v>
      </c>
      <c r="AD511" s="71" t="s">
        <v>68</v>
      </c>
      <c r="AE511" s="71" t="s">
        <v>642</v>
      </c>
      <c r="AF511" s="214" t="s">
        <v>73</v>
      </c>
      <c r="AG511" s="214" t="s">
        <v>74</v>
      </c>
      <c r="AH511" s="214" t="s">
        <v>74</v>
      </c>
      <c r="AI511" s="212">
        <v>0</v>
      </c>
      <c r="AJ511" s="212">
        <v>3109521.99</v>
      </c>
      <c r="AK511" s="212">
        <v>0</v>
      </c>
      <c r="AL511" s="212">
        <v>4189659.87</v>
      </c>
      <c r="AM511" s="212">
        <v>4539659.87</v>
      </c>
      <c r="AN511" s="212">
        <v>4045659.87</v>
      </c>
      <c r="AO511" s="212">
        <v>0</v>
      </c>
      <c r="AP511" s="212">
        <v>3109521.99</v>
      </c>
      <c r="AQ511" s="212">
        <v>0</v>
      </c>
      <c r="AR511" s="212">
        <v>4189659.87</v>
      </c>
      <c r="AS511" s="212">
        <v>4539659.87</v>
      </c>
      <c r="AT511" s="212">
        <v>4045659.87</v>
      </c>
    </row>
    <row r="512" spans="1:46" ht="165" hidden="1" customHeight="1" x14ac:dyDescent="0.25">
      <c r="A512" s="215" t="s">
        <v>633</v>
      </c>
      <c r="B512" s="214" t="s">
        <v>634</v>
      </c>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c r="AB512" s="71"/>
      <c r="AC512" s="71" t="s">
        <v>640</v>
      </c>
      <c r="AD512" s="71" t="s">
        <v>1166</v>
      </c>
      <c r="AE512" s="71" t="s">
        <v>642</v>
      </c>
      <c r="AF512" s="214" t="s">
        <v>73</v>
      </c>
      <c r="AG512" s="214" t="s">
        <v>74</v>
      </c>
      <c r="AH512" s="214" t="s">
        <v>74</v>
      </c>
      <c r="AI512" s="212">
        <v>0</v>
      </c>
      <c r="AJ512" s="212">
        <v>3109521.99</v>
      </c>
      <c r="AK512" s="212">
        <v>0</v>
      </c>
      <c r="AL512" s="212">
        <v>4189659.87</v>
      </c>
      <c r="AM512" s="212">
        <v>4539659.87</v>
      </c>
      <c r="AN512" s="212">
        <v>4045659.87</v>
      </c>
      <c r="AO512" s="212">
        <v>0</v>
      </c>
      <c r="AP512" s="212">
        <v>3109521.99</v>
      </c>
      <c r="AQ512" s="212">
        <v>0</v>
      </c>
      <c r="AR512" s="212">
        <v>4189659.87</v>
      </c>
      <c r="AS512" s="212">
        <v>4539659.87</v>
      </c>
      <c r="AT512" s="212">
        <v>4045659.87</v>
      </c>
    </row>
    <row r="513" spans="1:46" ht="192.6" hidden="1" customHeight="1" x14ac:dyDescent="0.25">
      <c r="A513" s="215" t="s">
        <v>633</v>
      </c>
      <c r="B513" s="214" t="s">
        <v>634</v>
      </c>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c r="AB513" s="71"/>
      <c r="AC513" s="74" t="s">
        <v>584</v>
      </c>
      <c r="AD513" s="71" t="s">
        <v>68</v>
      </c>
      <c r="AE513" s="71" t="s">
        <v>230</v>
      </c>
      <c r="AF513" s="214" t="s">
        <v>73</v>
      </c>
      <c r="AG513" s="214" t="s">
        <v>74</v>
      </c>
      <c r="AH513" s="214" t="s">
        <v>74</v>
      </c>
      <c r="AI513" s="212">
        <v>0</v>
      </c>
      <c r="AJ513" s="212">
        <v>3109521.99</v>
      </c>
      <c r="AK513" s="212">
        <v>0</v>
      </c>
      <c r="AL513" s="212">
        <v>4189659.87</v>
      </c>
      <c r="AM513" s="212">
        <v>4539659.87</v>
      </c>
      <c r="AN513" s="212">
        <v>4045659.87</v>
      </c>
      <c r="AO513" s="212">
        <v>0</v>
      </c>
      <c r="AP513" s="212">
        <v>3109521.99</v>
      </c>
      <c r="AQ513" s="212">
        <v>0</v>
      </c>
      <c r="AR513" s="212">
        <v>4189659.87</v>
      </c>
      <c r="AS513" s="212">
        <v>4539659.87</v>
      </c>
      <c r="AT513" s="212">
        <v>4045659.87</v>
      </c>
    </row>
    <row r="514" spans="1:46" ht="261.39999999999998" hidden="1" customHeight="1" x14ac:dyDescent="0.25">
      <c r="A514" s="215" t="s">
        <v>643</v>
      </c>
      <c r="B514" s="214" t="s">
        <v>644</v>
      </c>
      <c r="C514" s="71" t="s">
        <v>64</v>
      </c>
      <c r="D514" s="71" t="s">
        <v>645</v>
      </c>
      <c r="E514" s="71" t="s">
        <v>66</v>
      </c>
      <c r="F514" s="71"/>
      <c r="G514" s="71"/>
      <c r="H514" s="71"/>
      <c r="I514" s="71"/>
      <c r="J514" s="71" t="s">
        <v>646</v>
      </c>
      <c r="K514" s="71" t="s">
        <v>647</v>
      </c>
      <c r="L514" s="71" t="s">
        <v>648</v>
      </c>
      <c r="M514" s="71"/>
      <c r="N514" s="71"/>
      <c r="O514" s="71"/>
      <c r="P514" s="71"/>
      <c r="Q514" s="71"/>
      <c r="R514" s="71"/>
      <c r="S514" s="71"/>
      <c r="T514" s="71"/>
      <c r="U514" s="71"/>
      <c r="V514" s="71"/>
      <c r="W514" s="71"/>
      <c r="X514" s="71"/>
      <c r="Y514" s="71"/>
      <c r="Z514" s="71" t="s">
        <v>142</v>
      </c>
      <c r="AA514" s="71" t="s">
        <v>68</v>
      </c>
      <c r="AB514" s="71" t="s">
        <v>69</v>
      </c>
      <c r="AC514" s="74" t="s">
        <v>653</v>
      </c>
      <c r="AD514" s="71" t="s">
        <v>68</v>
      </c>
      <c r="AE514" s="71" t="s">
        <v>654</v>
      </c>
      <c r="AF514" s="214" t="s">
        <v>145</v>
      </c>
      <c r="AG514" s="214" t="s">
        <v>74</v>
      </c>
      <c r="AH514" s="214" t="s">
        <v>74</v>
      </c>
      <c r="AI514" s="212">
        <v>0</v>
      </c>
      <c r="AJ514" s="212">
        <v>23646206.809999999</v>
      </c>
      <c r="AK514" s="212">
        <v>0</v>
      </c>
      <c r="AL514" s="212">
        <v>5824812.4800000004</v>
      </c>
      <c r="AM514" s="212">
        <v>31739807.850000001</v>
      </c>
      <c r="AN514" s="212">
        <v>11838335.93</v>
      </c>
      <c r="AO514" s="212">
        <v>0</v>
      </c>
      <c r="AP514" s="212">
        <v>782366.45</v>
      </c>
      <c r="AQ514" s="212">
        <v>0</v>
      </c>
      <c r="AR514" s="212">
        <v>5824812.4800000004</v>
      </c>
      <c r="AS514" s="212">
        <v>31739807.850000001</v>
      </c>
      <c r="AT514" s="212">
        <v>11838335.93</v>
      </c>
    </row>
    <row r="515" spans="1:46" ht="137.44999999999999" hidden="1" customHeight="1" x14ac:dyDescent="0.25">
      <c r="A515" s="215" t="s">
        <v>643</v>
      </c>
      <c r="B515" s="214" t="s">
        <v>644</v>
      </c>
      <c r="C515" s="71" t="s">
        <v>650</v>
      </c>
      <c r="D515" s="71" t="s">
        <v>818</v>
      </c>
      <c r="E515" s="71" t="s">
        <v>652</v>
      </c>
      <c r="F515" s="71"/>
      <c r="G515" s="71"/>
      <c r="H515" s="71"/>
      <c r="I515" s="71"/>
      <c r="J515" s="71"/>
      <c r="K515" s="71"/>
      <c r="L515" s="71"/>
      <c r="M515" s="71"/>
      <c r="N515" s="71"/>
      <c r="O515" s="71"/>
      <c r="P515" s="71"/>
      <c r="Q515" s="71"/>
      <c r="R515" s="71"/>
      <c r="S515" s="71"/>
      <c r="T515" s="71"/>
      <c r="U515" s="71"/>
      <c r="V515" s="71"/>
      <c r="W515" s="71"/>
      <c r="X515" s="71"/>
      <c r="Y515" s="71"/>
      <c r="Z515" s="71"/>
      <c r="AA515" s="71"/>
      <c r="AB515" s="71"/>
      <c r="AC515" s="71" t="s">
        <v>70</v>
      </c>
      <c r="AD515" s="71" t="s">
        <v>649</v>
      </c>
      <c r="AE515" s="71" t="s">
        <v>72</v>
      </c>
      <c r="AF515" s="214" t="s">
        <v>145</v>
      </c>
      <c r="AG515" s="214" t="s">
        <v>74</v>
      </c>
      <c r="AH515" s="214" t="s">
        <v>74</v>
      </c>
      <c r="AI515" s="212">
        <v>0</v>
      </c>
      <c r="AJ515" s="212">
        <v>23646206.809999999</v>
      </c>
      <c r="AK515" s="212">
        <v>0</v>
      </c>
      <c r="AL515" s="212">
        <v>5824812.4800000004</v>
      </c>
      <c r="AM515" s="212">
        <v>31739807.850000001</v>
      </c>
      <c r="AN515" s="212">
        <v>11838335.93</v>
      </c>
      <c r="AO515" s="212">
        <v>0</v>
      </c>
      <c r="AP515" s="212">
        <v>782366.45</v>
      </c>
      <c r="AQ515" s="212">
        <v>0</v>
      </c>
      <c r="AR515" s="212">
        <v>5824812.4800000004</v>
      </c>
      <c r="AS515" s="212">
        <v>31739807.850000001</v>
      </c>
      <c r="AT515" s="212">
        <v>11838335.93</v>
      </c>
    </row>
    <row r="516" spans="1:46" ht="165" hidden="1" customHeight="1" x14ac:dyDescent="0.25">
      <c r="A516" s="215" t="s">
        <v>643</v>
      </c>
      <c r="B516" s="214" t="s">
        <v>644</v>
      </c>
      <c r="C516" s="71" t="s">
        <v>650</v>
      </c>
      <c r="D516" s="71" t="s">
        <v>1167</v>
      </c>
      <c r="E516" s="71" t="s">
        <v>652</v>
      </c>
      <c r="F516" s="71"/>
      <c r="G516" s="71"/>
      <c r="H516" s="71"/>
      <c r="I516" s="71"/>
      <c r="J516" s="71"/>
      <c r="K516" s="71"/>
      <c r="L516" s="71"/>
      <c r="M516" s="71"/>
      <c r="N516" s="71"/>
      <c r="O516" s="71"/>
      <c r="P516" s="71"/>
      <c r="Q516" s="71"/>
      <c r="R516" s="71"/>
      <c r="S516" s="71"/>
      <c r="T516" s="71"/>
      <c r="U516" s="71"/>
      <c r="V516" s="71"/>
      <c r="W516" s="71"/>
      <c r="X516" s="71"/>
      <c r="Y516" s="71"/>
      <c r="Z516" s="71"/>
      <c r="AA516" s="71"/>
      <c r="AB516" s="71"/>
      <c r="AC516" s="71" t="s">
        <v>136</v>
      </c>
      <c r="AD516" s="71" t="s">
        <v>68</v>
      </c>
      <c r="AE516" s="71" t="s">
        <v>132</v>
      </c>
      <c r="AF516" s="214" t="s">
        <v>145</v>
      </c>
      <c r="AG516" s="214" t="s">
        <v>74</v>
      </c>
      <c r="AH516" s="214" t="s">
        <v>74</v>
      </c>
      <c r="AI516" s="212">
        <v>0</v>
      </c>
      <c r="AJ516" s="212">
        <v>23646206.809999999</v>
      </c>
      <c r="AK516" s="212">
        <v>0</v>
      </c>
      <c r="AL516" s="212">
        <v>5824812.4800000004</v>
      </c>
      <c r="AM516" s="212">
        <v>31739807.850000001</v>
      </c>
      <c r="AN516" s="212">
        <v>11838335.93</v>
      </c>
      <c r="AO516" s="212">
        <v>0</v>
      </c>
      <c r="AP516" s="212">
        <v>782366.45</v>
      </c>
      <c r="AQ516" s="212">
        <v>0</v>
      </c>
      <c r="AR516" s="212">
        <v>5824812.4800000004</v>
      </c>
      <c r="AS516" s="212">
        <v>31739807.850000001</v>
      </c>
      <c r="AT516" s="212">
        <v>11838335.93</v>
      </c>
    </row>
    <row r="517" spans="1:46" ht="123.75" hidden="1" customHeight="1" x14ac:dyDescent="0.25">
      <c r="A517" s="75" t="s">
        <v>655</v>
      </c>
      <c r="B517" s="71" t="s">
        <v>656</v>
      </c>
      <c r="C517" s="71" t="s">
        <v>59</v>
      </c>
      <c r="D517" s="71" t="s">
        <v>59</v>
      </c>
      <c r="E517" s="71" t="s">
        <v>59</v>
      </c>
      <c r="F517" s="71" t="s">
        <v>59</v>
      </c>
      <c r="G517" s="71" t="s">
        <v>59</v>
      </c>
      <c r="H517" s="71" t="s">
        <v>59</v>
      </c>
      <c r="I517" s="71" t="s">
        <v>59</v>
      </c>
      <c r="J517" s="71" t="s">
        <v>59</v>
      </c>
      <c r="K517" s="71" t="s">
        <v>59</v>
      </c>
      <c r="L517" s="71" t="s">
        <v>59</v>
      </c>
      <c r="M517" s="71" t="s">
        <v>59</v>
      </c>
      <c r="N517" s="71" t="s">
        <v>59</v>
      </c>
      <c r="O517" s="71" t="s">
        <v>59</v>
      </c>
      <c r="P517" s="71" t="s">
        <v>59</v>
      </c>
      <c r="Q517" s="71" t="s">
        <v>59</v>
      </c>
      <c r="R517" s="71" t="s">
        <v>59</v>
      </c>
      <c r="S517" s="71" t="s">
        <v>59</v>
      </c>
      <c r="T517" s="71" t="s">
        <v>59</v>
      </c>
      <c r="U517" s="71" t="s">
        <v>59</v>
      </c>
      <c r="V517" s="71" t="s">
        <v>59</v>
      </c>
      <c r="W517" s="71" t="s">
        <v>59</v>
      </c>
      <c r="X517" s="71" t="s">
        <v>59</v>
      </c>
      <c r="Y517" s="71" t="s">
        <v>59</v>
      </c>
      <c r="Z517" s="71" t="s">
        <v>59</v>
      </c>
      <c r="AA517" s="71" t="s">
        <v>59</v>
      </c>
      <c r="AB517" s="71" t="s">
        <v>59</v>
      </c>
      <c r="AC517" s="71" t="s">
        <v>59</v>
      </c>
      <c r="AD517" s="71" t="s">
        <v>59</v>
      </c>
      <c r="AE517" s="71" t="s">
        <v>59</v>
      </c>
      <c r="AF517" s="71" t="s">
        <v>59</v>
      </c>
      <c r="AG517" s="71" t="s">
        <v>59</v>
      </c>
      <c r="AH517" s="71" t="s">
        <v>59</v>
      </c>
      <c r="AI517" s="72">
        <v>0</v>
      </c>
      <c r="AJ517" s="72">
        <v>378694906.35000002</v>
      </c>
      <c r="AK517" s="72">
        <v>0</v>
      </c>
      <c r="AL517" s="72">
        <v>183027810.09999999</v>
      </c>
      <c r="AM517" s="72">
        <v>165961659.28</v>
      </c>
      <c r="AN517" s="72">
        <v>165030051.31999999</v>
      </c>
      <c r="AO517" s="72">
        <v>0</v>
      </c>
      <c r="AP517" s="72">
        <v>378646931.35000002</v>
      </c>
      <c r="AQ517" s="72">
        <v>0</v>
      </c>
      <c r="AR517" s="72">
        <v>183027810.09999999</v>
      </c>
      <c r="AS517" s="72">
        <v>165961659.28</v>
      </c>
      <c r="AT517" s="72">
        <v>165030051.31999999</v>
      </c>
    </row>
    <row r="518" spans="1:46" ht="13.7" hidden="1" customHeight="1" x14ac:dyDescent="0.25">
      <c r="A518" s="70" t="s">
        <v>60</v>
      </c>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c r="AB518" s="71"/>
      <c r="AC518" s="71"/>
      <c r="AD518" s="71"/>
      <c r="AE518" s="71"/>
      <c r="AF518" s="71"/>
      <c r="AG518" s="71"/>
      <c r="AH518" s="71"/>
      <c r="AI518" s="73"/>
      <c r="AJ518" s="73"/>
      <c r="AK518" s="73"/>
      <c r="AL518" s="73"/>
      <c r="AM518" s="73"/>
      <c r="AN518" s="73"/>
      <c r="AO518" s="73"/>
      <c r="AP518" s="73"/>
      <c r="AQ518" s="73"/>
      <c r="AR518" s="73"/>
      <c r="AS518" s="73"/>
      <c r="AT518" s="73"/>
    </row>
    <row r="519" spans="1:46" ht="82.5" customHeight="1" x14ac:dyDescent="0.25">
      <c r="A519" s="70" t="s">
        <v>657</v>
      </c>
      <c r="B519" s="71" t="s">
        <v>658</v>
      </c>
      <c r="C519" s="71" t="s">
        <v>59</v>
      </c>
      <c r="D519" s="71" t="s">
        <v>59</v>
      </c>
      <c r="E519" s="71" t="s">
        <v>59</v>
      </c>
      <c r="F519" s="71" t="s">
        <v>59</v>
      </c>
      <c r="G519" s="71" t="s">
        <v>59</v>
      </c>
      <c r="H519" s="71" t="s">
        <v>59</v>
      </c>
      <c r="I519" s="71" t="s">
        <v>59</v>
      </c>
      <c r="J519" s="71" t="s">
        <v>59</v>
      </c>
      <c r="K519" s="71" t="s">
        <v>59</v>
      </c>
      <c r="L519" s="71" t="s">
        <v>59</v>
      </c>
      <c r="M519" s="71" t="s">
        <v>59</v>
      </c>
      <c r="N519" s="71" t="s">
        <v>59</v>
      </c>
      <c r="O519" s="71" t="s">
        <v>59</v>
      </c>
      <c r="P519" s="71" t="s">
        <v>59</v>
      </c>
      <c r="Q519" s="71" t="s">
        <v>59</v>
      </c>
      <c r="R519" s="71" t="s">
        <v>59</v>
      </c>
      <c r="S519" s="71" t="s">
        <v>59</v>
      </c>
      <c r="T519" s="71" t="s">
        <v>59</v>
      </c>
      <c r="U519" s="71" t="s">
        <v>59</v>
      </c>
      <c r="V519" s="71" t="s">
        <v>59</v>
      </c>
      <c r="W519" s="71" t="s">
        <v>59</v>
      </c>
      <c r="X519" s="71" t="s">
        <v>59</v>
      </c>
      <c r="Y519" s="71" t="s">
        <v>59</v>
      </c>
      <c r="Z519" s="71" t="s">
        <v>59</v>
      </c>
      <c r="AA519" s="71" t="s">
        <v>59</v>
      </c>
      <c r="AB519" s="71" t="s">
        <v>59</v>
      </c>
      <c r="AC519" s="71" t="s">
        <v>59</v>
      </c>
      <c r="AD519" s="71" t="s">
        <v>59</v>
      </c>
      <c r="AE519" s="71" t="s">
        <v>59</v>
      </c>
      <c r="AF519" s="71" t="s">
        <v>59</v>
      </c>
      <c r="AG519" s="71" t="s">
        <v>59</v>
      </c>
      <c r="AH519" s="71" t="s">
        <v>59</v>
      </c>
      <c r="AI519" s="72">
        <v>0</v>
      </c>
      <c r="AJ519" s="72">
        <v>755161</v>
      </c>
      <c r="AK519" s="72">
        <v>0</v>
      </c>
      <c r="AL519" s="72">
        <v>660000</v>
      </c>
      <c r="AM519" s="72">
        <v>660000</v>
      </c>
      <c r="AN519" s="72">
        <v>600000</v>
      </c>
      <c r="AO519" s="72">
        <v>0</v>
      </c>
      <c r="AP519" s="72">
        <v>755161</v>
      </c>
      <c r="AQ519" s="72">
        <v>0</v>
      </c>
      <c r="AR519" s="72">
        <v>660000</v>
      </c>
      <c r="AS519" s="72">
        <v>660000</v>
      </c>
      <c r="AT519" s="72">
        <v>600000</v>
      </c>
    </row>
    <row r="520" spans="1:46" ht="13.7" hidden="1" customHeight="1" x14ac:dyDescent="0.25">
      <c r="A520" s="70" t="s">
        <v>60</v>
      </c>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c r="AB520" s="71"/>
      <c r="AC520" s="71"/>
      <c r="AD520" s="71"/>
      <c r="AE520" s="71"/>
      <c r="AF520" s="71"/>
      <c r="AG520" s="71"/>
      <c r="AH520" s="71"/>
      <c r="AI520" s="73"/>
      <c r="AJ520" s="73"/>
      <c r="AK520" s="73"/>
      <c r="AL520" s="73"/>
      <c r="AM520" s="73"/>
      <c r="AN520" s="73"/>
      <c r="AO520" s="73"/>
      <c r="AP520" s="73"/>
      <c r="AQ520" s="73"/>
      <c r="AR520" s="73"/>
      <c r="AS520" s="73"/>
      <c r="AT520" s="73"/>
    </row>
    <row r="521" spans="1:46" ht="137.44999999999999" hidden="1" customHeight="1" x14ac:dyDescent="0.25">
      <c r="A521" s="213" t="s">
        <v>659</v>
      </c>
      <c r="B521" s="214" t="s">
        <v>660</v>
      </c>
      <c r="C521" s="71" t="s">
        <v>64</v>
      </c>
      <c r="D521" s="71" t="s">
        <v>669</v>
      </c>
      <c r="E521" s="71" t="s">
        <v>66</v>
      </c>
      <c r="F521" s="71"/>
      <c r="G521" s="71"/>
      <c r="H521" s="71"/>
      <c r="I521" s="71"/>
      <c r="J521" s="71"/>
      <c r="K521" s="71"/>
      <c r="L521" s="71"/>
      <c r="M521" s="71"/>
      <c r="N521" s="71"/>
      <c r="O521" s="71"/>
      <c r="P521" s="71"/>
      <c r="Q521" s="71"/>
      <c r="R521" s="71"/>
      <c r="S521" s="71"/>
      <c r="T521" s="71"/>
      <c r="U521" s="71"/>
      <c r="V521" s="71"/>
      <c r="W521" s="71"/>
      <c r="X521" s="71"/>
      <c r="Y521" s="71"/>
      <c r="Z521" s="71"/>
      <c r="AA521" s="71"/>
      <c r="AB521" s="71"/>
      <c r="AC521" s="71" t="s">
        <v>109</v>
      </c>
      <c r="AD521" s="71" t="s">
        <v>220</v>
      </c>
      <c r="AE521" s="71" t="s">
        <v>111</v>
      </c>
      <c r="AF521" s="214" t="s">
        <v>662</v>
      </c>
      <c r="AG521" s="214" t="s">
        <v>74</v>
      </c>
      <c r="AH521" s="214" t="s">
        <v>74</v>
      </c>
      <c r="AI521" s="212">
        <v>0</v>
      </c>
      <c r="AJ521" s="212">
        <v>595786</v>
      </c>
      <c r="AK521" s="212">
        <v>0</v>
      </c>
      <c r="AL521" s="212">
        <v>600000</v>
      </c>
      <c r="AM521" s="212">
        <v>600000</v>
      </c>
      <c r="AN521" s="212">
        <v>600000</v>
      </c>
      <c r="AO521" s="212">
        <v>0</v>
      </c>
      <c r="AP521" s="212">
        <v>595786</v>
      </c>
      <c r="AQ521" s="212">
        <v>0</v>
      </c>
      <c r="AR521" s="212">
        <v>600000</v>
      </c>
      <c r="AS521" s="212">
        <v>600000</v>
      </c>
      <c r="AT521" s="212">
        <v>600000</v>
      </c>
    </row>
    <row r="522" spans="1:46" ht="137.44999999999999" hidden="1" customHeight="1" x14ac:dyDescent="0.25">
      <c r="A522" s="213" t="s">
        <v>659</v>
      </c>
      <c r="B522" s="214" t="s">
        <v>660</v>
      </c>
      <c r="C522" s="71" t="s">
        <v>64</v>
      </c>
      <c r="D522" s="71" t="s">
        <v>1168</v>
      </c>
      <c r="E522" s="71" t="s">
        <v>66</v>
      </c>
      <c r="F522" s="71"/>
      <c r="G522" s="71"/>
      <c r="H522" s="71"/>
      <c r="I522" s="71"/>
      <c r="J522" s="71"/>
      <c r="K522" s="71"/>
      <c r="L522" s="71"/>
      <c r="M522" s="71"/>
      <c r="N522" s="71"/>
      <c r="O522" s="71"/>
      <c r="P522" s="71"/>
      <c r="Q522" s="71"/>
      <c r="R522" s="71"/>
      <c r="S522" s="71"/>
      <c r="T522" s="71"/>
      <c r="U522" s="71"/>
      <c r="V522" s="71"/>
      <c r="W522" s="71"/>
      <c r="X522" s="71"/>
      <c r="Y522" s="71"/>
      <c r="Z522" s="71"/>
      <c r="AA522" s="71"/>
      <c r="AB522" s="71"/>
      <c r="AC522" s="71" t="s">
        <v>663</v>
      </c>
      <c r="AD522" s="71" t="s">
        <v>68</v>
      </c>
      <c r="AE522" s="71" t="s">
        <v>288</v>
      </c>
      <c r="AF522" s="214" t="s">
        <v>662</v>
      </c>
      <c r="AG522" s="214" t="s">
        <v>74</v>
      </c>
      <c r="AH522" s="214" t="s">
        <v>74</v>
      </c>
      <c r="AI522" s="212">
        <v>0</v>
      </c>
      <c r="AJ522" s="212">
        <v>595786</v>
      </c>
      <c r="AK522" s="212">
        <v>0</v>
      </c>
      <c r="AL522" s="212">
        <v>600000</v>
      </c>
      <c r="AM522" s="212">
        <v>600000</v>
      </c>
      <c r="AN522" s="212">
        <v>600000</v>
      </c>
      <c r="AO522" s="212">
        <v>0</v>
      </c>
      <c r="AP522" s="212">
        <v>595786</v>
      </c>
      <c r="AQ522" s="212">
        <v>0</v>
      </c>
      <c r="AR522" s="212">
        <v>600000</v>
      </c>
      <c r="AS522" s="212">
        <v>600000</v>
      </c>
      <c r="AT522" s="212">
        <v>600000</v>
      </c>
    </row>
    <row r="523" spans="1:46" ht="123.75" hidden="1" customHeight="1" x14ac:dyDescent="0.25">
      <c r="A523" s="213" t="s">
        <v>659</v>
      </c>
      <c r="B523" s="214" t="s">
        <v>660</v>
      </c>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c r="AB523" s="71"/>
      <c r="AC523" s="71" t="s">
        <v>327</v>
      </c>
      <c r="AD523" s="71" t="s">
        <v>68</v>
      </c>
      <c r="AE523" s="71" t="s">
        <v>132</v>
      </c>
      <c r="AF523" s="214" t="s">
        <v>662</v>
      </c>
      <c r="AG523" s="214" t="s">
        <v>74</v>
      </c>
      <c r="AH523" s="214" t="s">
        <v>74</v>
      </c>
      <c r="AI523" s="212">
        <v>0</v>
      </c>
      <c r="AJ523" s="212">
        <v>595786</v>
      </c>
      <c r="AK523" s="212">
        <v>0</v>
      </c>
      <c r="AL523" s="212">
        <v>600000</v>
      </c>
      <c r="AM523" s="212">
        <v>600000</v>
      </c>
      <c r="AN523" s="212">
        <v>600000</v>
      </c>
      <c r="AO523" s="212">
        <v>0</v>
      </c>
      <c r="AP523" s="212">
        <v>595786</v>
      </c>
      <c r="AQ523" s="212">
        <v>0</v>
      </c>
      <c r="AR523" s="212">
        <v>600000</v>
      </c>
      <c r="AS523" s="212">
        <v>600000</v>
      </c>
      <c r="AT523" s="212">
        <v>600000</v>
      </c>
    </row>
    <row r="524" spans="1:46" ht="206.25" hidden="1" customHeight="1" x14ac:dyDescent="0.25">
      <c r="A524" s="215" t="s">
        <v>664</v>
      </c>
      <c r="B524" s="214" t="s">
        <v>665</v>
      </c>
      <c r="C524" s="71" t="s">
        <v>293</v>
      </c>
      <c r="D524" s="71" t="s">
        <v>666</v>
      </c>
      <c r="E524" s="71" t="s">
        <v>275</v>
      </c>
      <c r="F524" s="71"/>
      <c r="G524" s="71"/>
      <c r="H524" s="71"/>
      <c r="I524" s="71"/>
      <c r="J524" s="71"/>
      <c r="K524" s="71"/>
      <c r="L524" s="71"/>
      <c r="M524" s="71"/>
      <c r="N524" s="71"/>
      <c r="O524" s="71"/>
      <c r="P524" s="71"/>
      <c r="Q524" s="71"/>
      <c r="R524" s="71"/>
      <c r="S524" s="71"/>
      <c r="T524" s="71"/>
      <c r="U524" s="71"/>
      <c r="V524" s="71"/>
      <c r="W524" s="71"/>
      <c r="X524" s="71"/>
      <c r="Y524" s="71"/>
      <c r="Z524" s="71"/>
      <c r="AA524" s="71"/>
      <c r="AB524" s="71"/>
      <c r="AC524" s="74" t="s">
        <v>667</v>
      </c>
      <c r="AD524" s="71" t="s">
        <v>68</v>
      </c>
      <c r="AE524" s="71" t="s">
        <v>668</v>
      </c>
      <c r="AF524" s="214" t="s">
        <v>662</v>
      </c>
      <c r="AG524" s="214" t="s">
        <v>74</v>
      </c>
      <c r="AH524" s="214" t="s">
        <v>74</v>
      </c>
      <c r="AI524" s="212">
        <v>0</v>
      </c>
      <c r="AJ524" s="212">
        <v>159375</v>
      </c>
      <c r="AK524" s="212">
        <v>0</v>
      </c>
      <c r="AL524" s="212">
        <v>60000</v>
      </c>
      <c r="AM524" s="212">
        <v>60000</v>
      </c>
      <c r="AN524" s="212">
        <v>0</v>
      </c>
      <c r="AO524" s="212">
        <v>0</v>
      </c>
      <c r="AP524" s="212">
        <v>159375</v>
      </c>
      <c r="AQ524" s="212">
        <v>0</v>
      </c>
      <c r="AR524" s="212">
        <v>60000</v>
      </c>
      <c r="AS524" s="212">
        <v>60000</v>
      </c>
      <c r="AT524" s="212">
        <v>0</v>
      </c>
    </row>
    <row r="525" spans="1:46" ht="123.75" hidden="1" customHeight="1" x14ac:dyDescent="0.25">
      <c r="A525" s="215" t="s">
        <v>664</v>
      </c>
      <c r="B525" s="214" t="s">
        <v>665</v>
      </c>
      <c r="C525" s="71" t="s">
        <v>64</v>
      </c>
      <c r="D525" s="71" t="s">
        <v>669</v>
      </c>
      <c r="E525" s="71" t="s">
        <v>66</v>
      </c>
      <c r="F525" s="71"/>
      <c r="G525" s="71"/>
      <c r="H525" s="71"/>
      <c r="I525" s="71"/>
      <c r="J525" s="71"/>
      <c r="K525" s="71"/>
      <c r="L525" s="71"/>
      <c r="M525" s="71"/>
      <c r="N525" s="71"/>
      <c r="O525" s="71"/>
      <c r="P525" s="71"/>
      <c r="Q525" s="71"/>
      <c r="R525" s="71"/>
      <c r="S525" s="71"/>
      <c r="T525" s="71"/>
      <c r="U525" s="71"/>
      <c r="V525" s="71"/>
      <c r="W525" s="71"/>
      <c r="X525" s="71"/>
      <c r="Y525" s="71"/>
      <c r="Z525" s="71"/>
      <c r="AA525" s="71"/>
      <c r="AB525" s="71"/>
      <c r="AC525" s="71" t="s">
        <v>328</v>
      </c>
      <c r="AD525" s="71" t="s">
        <v>68</v>
      </c>
      <c r="AE525" s="71" t="s">
        <v>329</v>
      </c>
      <c r="AF525" s="214" t="s">
        <v>662</v>
      </c>
      <c r="AG525" s="214" t="s">
        <v>74</v>
      </c>
      <c r="AH525" s="214" t="s">
        <v>74</v>
      </c>
      <c r="AI525" s="212">
        <v>0</v>
      </c>
      <c r="AJ525" s="212">
        <v>159375</v>
      </c>
      <c r="AK525" s="212">
        <v>0</v>
      </c>
      <c r="AL525" s="212">
        <v>60000</v>
      </c>
      <c r="AM525" s="212">
        <v>60000</v>
      </c>
      <c r="AN525" s="212">
        <v>0</v>
      </c>
      <c r="AO525" s="212">
        <v>0</v>
      </c>
      <c r="AP525" s="212">
        <v>159375</v>
      </c>
      <c r="AQ525" s="212">
        <v>0</v>
      </c>
      <c r="AR525" s="212">
        <v>60000</v>
      </c>
      <c r="AS525" s="212">
        <v>60000</v>
      </c>
      <c r="AT525" s="212">
        <v>0</v>
      </c>
    </row>
    <row r="526" spans="1:46" ht="137.44999999999999" hidden="1" customHeight="1" x14ac:dyDescent="0.25">
      <c r="A526" s="75" t="s">
        <v>670</v>
      </c>
      <c r="B526" s="71" t="s">
        <v>671</v>
      </c>
      <c r="C526" s="71" t="s">
        <v>59</v>
      </c>
      <c r="D526" s="71" t="s">
        <v>59</v>
      </c>
      <c r="E526" s="71" t="s">
        <v>59</v>
      </c>
      <c r="F526" s="71" t="s">
        <v>59</v>
      </c>
      <c r="G526" s="71" t="s">
        <v>59</v>
      </c>
      <c r="H526" s="71" t="s">
        <v>59</v>
      </c>
      <c r="I526" s="71" t="s">
        <v>59</v>
      </c>
      <c r="J526" s="71" t="s">
        <v>59</v>
      </c>
      <c r="K526" s="71" t="s">
        <v>59</v>
      </c>
      <c r="L526" s="71" t="s">
        <v>59</v>
      </c>
      <c r="M526" s="71" t="s">
        <v>59</v>
      </c>
      <c r="N526" s="71" t="s">
        <v>59</v>
      </c>
      <c r="O526" s="71" t="s">
        <v>59</v>
      </c>
      <c r="P526" s="71" t="s">
        <v>59</v>
      </c>
      <c r="Q526" s="71" t="s">
        <v>59</v>
      </c>
      <c r="R526" s="71" t="s">
        <v>59</v>
      </c>
      <c r="S526" s="71" t="s">
        <v>59</v>
      </c>
      <c r="T526" s="71" t="s">
        <v>59</v>
      </c>
      <c r="U526" s="71" t="s">
        <v>59</v>
      </c>
      <c r="V526" s="71" t="s">
        <v>59</v>
      </c>
      <c r="W526" s="71" t="s">
        <v>59</v>
      </c>
      <c r="X526" s="71" t="s">
        <v>59</v>
      </c>
      <c r="Y526" s="71" t="s">
        <v>59</v>
      </c>
      <c r="Z526" s="71" t="s">
        <v>59</v>
      </c>
      <c r="AA526" s="71" t="s">
        <v>59</v>
      </c>
      <c r="AB526" s="71" t="s">
        <v>59</v>
      </c>
      <c r="AC526" s="71" t="s">
        <v>59</v>
      </c>
      <c r="AD526" s="71" t="s">
        <v>59</v>
      </c>
      <c r="AE526" s="71" t="s">
        <v>59</v>
      </c>
      <c r="AF526" s="71" t="s">
        <v>59</v>
      </c>
      <c r="AG526" s="71" t="s">
        <v>59</v>
      </c>
      <c r="AH526" s="71" t="s">
        <v>59</v>
      </c>
      <c r="AI526" s="72">
        <v>0</v>
      </c>
      <c r="AJ526" s="72">
        <v>328022416.27999997</v>
      </c>
      <c r="AK526" s="72">
        <v>0</v>
      </c>
      <c r="AL526" s="72">
        <v>182136331.63999999</v>
      </c>
      <c r="AM526" s="72">
        <v>125338456</v>
      </c>
      <c r="AN526" s="72">
        <v>124450616.59999999</v>
      </c>
      <c r="AO526" s="72">
        <v>0</v>
      </c>
      <c r="AP526" s="72">
        <v>327974441.27999997</v>
      </c>
      <c r="AQ526" s="72">
        <v>0</v>
      </c>
      <c r="AR526" s="72">
        <v>182136331.63999999</v>
      </c>
      <c r="AS526" s="72">
        <v>125338456</v>
      </c>
      <c r="AT526" s="72">
        <v>124450616.59999999</v>
      </c>
    </row>
    <row r="527" spans="1:46" ht="13.7" hidden="1" customHeight="1" x14ac:dyDescent="0.25">
      <c r="A527" s="70" t="s">
        <v>60</v>
      </c>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c r="AB527" s="71"/>
      <c r="AC527" s="71"/>
      <c r="AD527" s="71"/>
      <c r="AE527" s="71"/>
      <c r="AF527" s="71"/>
      <c r="AG527" s="71"/>
      <c r="AH527" s="71"/>
      <c r="AI527" s="73"/>
      <c r="AJ527" s="73"/>
      <c r="AK527" s="73"/>
      <c r="AL527" s="73"/>
      <c r="AM527" s="73"/>
      <c r="AN527" s="73"/>
      <c r="AO527" s="73"/>
      <c r="AP527" s="73"/>
      <c r="AQ527" s="73"/>
      <c r="AR527" s="73"/>
      <c r="AS527" s="73"/>
      <c r="AT527" s="73"/>
    </row>
    <row r="528" spans="1:46" ht="165" hidden="1" customHeight="1" x14ac:dyDescent="0.25">
      <c r="A528" s="213" t="s">
        <v>672</v>
      </c>
      <c r="B528" s="214" t="s">
        <v>673</v>
      </c>
      <c r="C528" s="71" t="s">
        <v>86</v>
      </c>
      <c r="D528" s="71" t="s">
        <v>674</v>
      </c>
      <c r="E528" s="71" t="s">
        <v>88</v>
      </c>
      <c r="F528" s="71"/>
      <c r="G528" s="71"/>
      <c r="H528" s="71"/>
      <c r="I528" s="71"/>
      <c r="J528" s="71"/>
      <c r="K528" s="71"/>
      <c r="L528" s="71"/>
      <c r="M528" s="71"/>
      <c r="N528" s="71"/>
      <c r="O528" s="71"/>
      <c r="P528" s="71"/>
      <c r="Q528" s="71"/>
      <c r="R528" s="71"/>
      <c r="S528" s="71"/>
      <c r="T528" s="71"/>
      <c r="U528" s="71"/>
      <c r="V528" s="71"/>
      <c r="W528" s="71"/>
      <c r="X528" s="71"/>
      <c r="Y528" s="71"/>
      <c r="Z528" s="71"/>
      <c r="AA528" s="71"/>
      <c r="AB528" s="71"/>
      <c r="AC528" s="71" t="s">
        <v>705</v>
      </c>
      <c r="AD528" s="71" t="s">
        <v>68</v>
      </c>
      <c r="AE528" s="71" t="s">
        <v>706</v>
      </c>
      <c r="AF528" s="214"/>
      <c r="AG528" s="214" t="s">
        <v>74</v>
      </c>
      <c r="AH528" s="214" t="s">
        <v>74</v>
      </c>
      <c r="AI528" s="212">
        <v>0</v>
      </c>
      <c r="AJ528" s="212">
        <v>301273924.38999999</v>
      </c>
      <c r="AK528" s="212">
        <v>0</v>
      </c>
      <c r="AL528" s="212">
        <v>153564911.81999999</v>
      </c>
      <c r="AM528" s="212">
        <v>97005845.180000007</v>
      </c>
      <c r="AN528" s="212">
        <v>95886541.780000001</v>
      </c>
      <c r="AO528" s="212">
        <v>0</v>
      </c>
      <c r="AP528" s="212">
        <v>301273924.38999999</v>
      </c>
      <c r="AQ528" s="212">
        <v>0</v>
      </c>
      <c r="AR528" s="212">
        <v>153564911.81999999</v>
      </c>
      <c r="AS528" s="212">
        <v>97005845.180000007</v>
      </c>
      <c r="AT528" s="212">
        <v>95886541.780000001</v>
      </c>
    </row>
    <row r="529" spans="1:46" ht="96.2" hidden="1" customHeight="1" x14ac:dyDescent="0.25">
      <c r="A529" s="213" t="s">
        <v>672</v>
      </c>
      <c r="B529" s="214" t="s">
        <v>673</v>
      </c>
      <c r="C529" s="71" t="s">
        <v>64</v>
      </c>
      <c r="D529" s="71" t="s">
        <v>739</v>
      </c>
      <c r="E529" s="71" t="s">
        <v>66</v>
      </c>
      <c r="F529" s="71"/>
      <c r="G529" s="71"/>
      <c r="H529" s="71"/>
      <c r="I529" s="71"/>
      <c r="J529" s="71"/>
      <c r="K529" s="71"/>
      <c r="L529" s="71"/>
      <c r="M529" s="71"/>
      <c r="N529" s="71"/>
      <c r="O529" s="71"/>
      <c r="P529" s="71"/>
      <c r="Q529" s="71"/>
      <c r="R529" s="71"/>
      <c r="S529" s="71"/>
      <c r="T529" s="71"/>
      <c r="U529" s="71"/>
      <c r="V529" s="71"/>
      <c r="W529" s="71"/>
      <c r="X529" s="71"/>
      <c r="Y529" s="71"/>
      <c r="Z529" s="71"/>
      <c r="AA529" s="71"/>
      <c r="AB529" s="71"/>
      <c r="AC529" s="71" t="s">
        <v>677</v>
      </c>
      <c r="AD529" s="71" t="s">
        <v>68</v>
      </c>
      <c r="AE529" s="71" t="s">
        <v>678</v>
      </c>
      <c r="AF529" s="214"/>
      <c r="AG529" s="214" t="s">
        <v>74</v>
      </c>
      <c r="AH529" s="214" t="s">
        <v>74</v>
      </c>
      <c r="AI529" s="212">
        <v>0</v>
      </c>
      <c r="AJ529" s="212">
        <v>301273924.38999999</v>
      </c>
      <c r="AK529" s="212">
        <v>0</v>
      </c>
      <c r="AL529" s="212">
        <v>153564911.81999999</v>
      </c>
      <c r="AM529" s="212">
        <v>97005845.180000007</v>
      </c>
      <c r="AN529" s="212">
        <v>95886541.780000001</v>
      </c>
      <c r="AO529" s="212">
        <v>0</v>
      </c>
      <c r="AP529" s="212">
        <v>301273924.38999999</v>
      </c>
      <c r="AQ529" s="212">
        <v>0</v>
      </c>
      <c r="AR529" s="212">
        <v>153564911.81999999</v>
      </c>
      <c r="AS529" s="212">
        <v>97005845.180000007</v>
      </c>
      <c r="AT529" s="212">
        <v>95886541.780000001</v>
      </c>
    </row>
    <row r="530" spans="1:46" ht="96.2" hidden="1" customHeight="1" x14ac:dyDescent="0.25">
      <c r="A530" s="213" t="s">
        <v>672</v>
      </c>
      <c r="B530" s="214" t="s">
        <v>673</v>
      </c>
      <c r="C530" s="71" t="s">
        <v>64</v>
      </c>
      <c r="D530" s="71" t="s">
        <v>1169</v>
      </c>
      <c r="E530" s="71" t="s">
        <v>66</v>
      </c>
      <c r="F530" s="71"/>
      <c r="G530" s="71"/>
      <c r="H530" s="71"/>
      <c r="I530" s="71"/>
      <c r="J530" s="71"/>
      <c r="K530" s="71"/>
      <c r="L530" s="71"/>
      <c r="M530" s="71"/>
      <c r="N530" s="71"/>
      <c r="O530" s="71"/>
      <c r="P530" s="71"/>
      <c r="Q530" s="71"/>
      <c r="R530" s="71"/>
      <c r="S530" s="71"/>
      <c r="T530" s="71"/>
      <c r="U530" s="71"/>
      <c r="V530" s="71"/>
      <c r="W530" s="71"/>
      <c r="X530" s="71"/>
      <c r="Y530" s="71"/>
      <c r="Z530" s="71"/>
      <c r="AA530" s="71"/>
      <c r="AB530" s="71"/>
      <c r="AC530" s="71" t="s">
        <v>679</v>
      </c>
      <c r="AD530" s="71" t="s">
        <v>68</v>
      </c>
      <c r="AE530" s="71" t="s">
        <v>680</v>
      </c>
      <c r="AF530" s="214"/>
      <c r="AG530" s="214" t="s">
        <v>74</v>
      </c>
      <c r="AH530" s="214" t="s">
        <v>74</v>
      </c>
      <c r="AI530" s="212">
        <v>0</v>
      </c>
      <c r="AJ530" s="212">
        <v>301273924.38999999</v>
      </c>
      <c r="AK530" s="212">
        <v>0</v>
      </c>
      <c r="AL530" s="212">
        <v>153564911.81999999</v>
      </c>
      <c r="AM530" s="212">
        <v>97005845.180000007</v>
      </c>
      <c r="AN530" s="212">
        <v>95886541.780000001</v>
      </c>
      <c r="AO530" s="212">
        <v>0</v>
      </c>
      <c r="AP530" s="212">
        <v>301273924.38999999</v>
      </c>
      <c r="AQ530" s="212">
        <v>0</v>
      </c>
      <c r="AR530" s="212">
        <v>153564911.81999999</v>
      </c>
      <c r="AS530" s="212">
        <v>97005845.180000007</v>
      </c>
      <c r="AT530" s="212">
        <v>95886541.780000001</v>
      </c>
    </row>
    <row r="531" spans="1:46" ht="123.75" hidden="1" customHeight="1" x14ac:dyDescent="0.25">
      <c r="A531" s="213" t="s">
        <v>672</v>
      </c>
      <c r="B531" s="214" t="s">
        <v>673</v>
      </c>
      <c r="C531" s="71" t="s">
        <v>64</v>
      </c>
      <c r="D531" s="71" t="s">
        <v>1170</v>
      </c>
      <c r="E531" s="71" t="s">
        <v>66</v>
      </c>
      <c r="F531" s="71"/>
      <c r="G531" s="71"/>
      <c r="H531" s="71"/>
      <c r="I531" s="71"/>
      <c r="J531" s="71"/>
      <c r="K531" s="71"/>
      <c r="L531" s="71"/>
      <c r="M531" s="71"/>
      <c r="N531" s="71"/>
      <c r="O531" s="71"/>
      <c r="P531" s="71"/>
      <c r="Q531" s="71"/>
      <c r="R531" s="71"/>
      <c r="S531" s="71"/>
      <c r="T531" s="71"/>
      <c r="U531" s="71"/>
      <c r="V531" s="71"/>
      <c r="W531" s="71"/>
      <c r="X531" s="71"/>
      <c r="Y531" s="71"/>
      <c r="Z531" s="71"/>
      <c r="AA531" s="71"/>
      <c r="AB531" s="71"/>
      <c r="AC531" s="71" t="s">
        <v>681</v>
      </c>
      <c r="AD531" s="71" t="s">
        <v>245</v>
      </c>
      <c r="AE531" s="71" t="s">
        <v>682</v>
      </c>
      <c r="AF531" s="214"/>
      <c r="AG531" s="214" t="s">
        <v>74</v>
      </c>
      <c r="AH531" s="214" t="s">
        <v>74</v>
      </c>
      <c r="AI531" s="212">
        <v>0</v>
      </c>
      <c r="AJ531" s="212">
        <v>301273924.38999999</v>
      </c>
      <c r="AK531" s="212">
        <v>0</v>
      </c>
      <c r="AL531" s="212">
        <v>153564911.81999999</v>
      </c>
      <c r="AM531" s="212">
        <v>97005845.180000007</v>
      </c>
      <c r="AN531" s="212">
        <v>95886541.780000001</v>
      </c>
      <c r="AO531" s="212">
        <v>0</v>
      </c>
      <c r="AP531" s="212">
        <v>301273924.38999999</v>
      </c>
      <c r="AQ531" s="212">
        <v>0</v>
      </c>
      <c r="AR531" s="212">
        <v>153564911.81999999</v>
      </c>
      <c r="AS531" s="212">
        <v>97005845.180000007</v>
      </c>
      <c r="AT531" s="212">
        <v>95886541.780000001</v>
      </c>
    </row>
    <row r="532" spans="1:46" ht="82.5" hidden="1" customHeight="1" x14ac:dyDescent="0.25">
      <c r="A532" s="213" t="s">
        <v>672</v>
      </c>
      <c r="B532" s="214" t="s">
        <v>673</v>
      </c>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c r="AB532" s="71"/>
      <c r="AC532" s="71" t="s">
        <v>683</v>
      </c>
      <c r="AD532" s="71" t="s">
        <v>245</v>
      </c>
      <c r="AE532" s="71" t="s">
        <v>326</v>
      </c>
      <c r="AF532" s="214"/>
      <c r="AG532" s="214" t="s">
        <v>74</v>
      </c>
      <c r="AH532" s="214" t="s">
        <v>74</v>
      </c>
      <c r="AI532" s="212">
        <v>0</v>
      </c>
      <c r="AJ532" s="212">
        <v>301273924.38999999</v>
      </c>
      <c r="AK532" s="212">
        <v>0</v>
      </c>
      <c r="AL532" s="212">
        <v>153564911.81999999</v>
      </c>
      <c r="AM532" s="212">
        <v>97005845.180000007</v>
      </c>
      <c r="AN532" s="212">
        <v>95886541.780000001</v>
      </c>
      <c r="AO532" s="212">
        <v>0</v>
      </c>
      <c r="AP532" s="212">
        <v>301273924.38999999</v>
      </c>
      <c r="AQ532" s="212">
        <v>0</v>
      </c>
      <c r="AR532" s="212">
        <v>153564911.81999999</v>
      </c>
      <c r="AS532" s="212">
        <v>97005845.180000007</v>
      </c>
      <c r="AT532" s="212">
        <v>95886541.780000001</v>
      </c>
    </row>
    <row r="533" spans="1:46" ht="165" hidden="1" customHeight="1" x14ac:dyDescent="0.25">
      <c r="A533" s="213" t="s">
        <v>672</v>
      </c>
      <c r="B533" s="214" t="s">
        <v>673</v>
      </c>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c r="AB533" s="71"/>
      <c r="AC533" s="71" t="s">
        <v>684</v>
      </c>
      <c r="AD533" s="71" t="s">
        <v>685</v>
      </c>
      <c r="AE533" s="71" t="s">
        <v>686</v>
      </c>
      <c r="AF533" s="214"/>
      <c r="AG533" s="214" t="s">
        <v>74</v>
      </c>
      <c r="AH533" s="214" t="s">
        <v>74</v>
      </c>
      <c r="AI533" s="212">
        <v>0</v>
      </c>
      <c r="AJ533" s="212">
        <v>301273924.38999999</v>
      </c>
      <c r="AK533" s="212">
        <v>0</v>
      </c>
      <c r="AL533" s="212">
        <v>153564911.81999999</v>
      </c>
      <c r="AM533" s="212">
        <v>97005845.180000007</v>
      </c>
      <c r="AN533" s="212">
        <v>95886541.780000001</v>
      </c>
      <c r="AO533" s="212">
        <v>0</v>
      </c>
      <c r="AP533" s="212">
        <v>301273924.38999999</v>
      </c>
      <c r="AQ533" s="212">
        <v>0</v>
      </c>
      <c r="AR533" s="212">
        <v>153564911.81999999</v>
      </c>
      <c r="AS533" s="212">
        <v>97005845.180000007</v>
      </c>
      <c r="AT533" s="212">
        <v>95886541.780000001</v>
      </c>
    </row>
    <row r="534" spans="1:46" ht="123.75" hidden="1" customHeight="1" x14ac:dyDescent="0.25">
      <c r="A534" s="213" t="s">
        <v>672</v>
      </c>
      <c r="B534" s="214" t="s">
        <v>673</v>
      </c>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c r="AB534" s="71"/>
      <c r="AC534" s="71" t="s">
        <v>687</v>
      </c>
      <c r="AD534" s="71" t="s">
        <v>688</v>
      </c>
      <c r="AE534" s="71" t="s">
        <v>689</v>
      </c>
      <c r="AF534" s="214"/>
      <c r="AG534" s="214" t="s">
        <v>74</v>
      </c>
      <c r="AH534" s="214" t="s">
        <v>74</v>
      </c>
      <c r="AI534" s="212">
        <v>0</v>
      </c>
      <c r="AJ534" s="212">
        <v>301273924.38999999</v>
      </c>
      <c r="AK534" s="212">
        <v>0</v>
      </c>
      <c r="AL534" s="212">
        <v>153564911.81999999</v>
      </c>
      <c r="AM534" s="212">
        <v>97005845.180000007</v>
      </c>
      <c r="AN534" s="212">
        <v>95886541.780000001</v>
      </c>
      <c r="AO534" s="212">
        <v>0</v>
      </c>
      <c r="AP534" s="212">
        <v>301273924.38999999</v>
      </c>
      <c r="AQ534" s="212">
        <v>0</v>
      </c>
      <c r="AR534" s="212">
        <v>153564911.81999999</v>
      </c>
      <c r="AS534" s="212">
        <v>97005845.180000007</v>
      </c>
      <c r="AT534" s="212">
        <v>95886541.780000001</v>
      </c>
    </row>
    <row r="535" spans="1:46" ht="137.44999999999999" hidden="1" customHeight="1" x14ac:dyDescent="0.25">
      <c r="A535" s="213" t="s">
        <v>672</v>
      </c>
      <c r="B535" s="214" t="s">
        <v>673</v>
      </c>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c r="AB535" s="71"/>
      <c r="AC535" s="71" t="s">
        <v>690</v>
      </c>
      <c r="AD535" s="71" t="s">
        <v>292</v>
      </c>
      <c r="AE535" s="71" t="s">
        <v>691</v>
      </c>
      <c r="AF535" s="214"/>
      <c r="AG535" s="214" t="s">
        <v>74</v>
      </c>
      <c r="AH535" s="214" t="s">
        <v>74</v>
      </c>
      <c r="AI535" s="212">
        <v>0</v>
      </c>
      <c r="AJ535" s="212">
        <v>301273924.38999999</v>
      </c>
      <c r="AK535" s="212">
        <v>0</v>
      </c>
      <c r="AL535" s="212">
        <v>153564911.81999999</v>
      </c>
      <c r="AM535" s="212">
        <v>97005845.180000007</v>
      </c>
      <c r="AN535" s="212">
        <v>95886541.780000001</v>
      </c>
      <c r="AO535" s="212">
        <v>0</v>
      </c>
      <c r="AP535" s="212">
        <v>301273924.38999999</v>
      </c>
      <c r="AQ535" s="212">
        <v>0</v>
      </c>
      <c r="AR535" s="212">
        <v>153564911.81999999</v>
      </c>
      <c r="AS535" s="212">
        <v>97005845.180000007</v>
      </c>
      <c r="AT535" s="212">
        <v>95886541.780000001</v>
      </c>
    </row>
    <row r="536" spans="1:46" ht="137.44999999999999" hidden="1" customHeight="1" x14ac:dyDescent="0.25">
      <c r="A536" s="213" t="s">
        <v>672</v>
      </c>
      <c r="B536" s="214" t="s">
        <v>673</v>
      </c>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c r="AB536" s="71"/>
      <c r="AC536" s="71" t="s">
        <v>692</v>
      </c>
      <c r="AD536" s="71" t="s">
        <v>165</v>
      </c>
      <c r="AE536" s="71" t="s">
        <v>693</v>
      </c>
      <c r="AF536" s="214"/>
      <c r="AG536" s="214" t="s">
        <v>74</v>
      </c>
      <c r="AH536" s="214" t="s">
        <v>74</v>
      </c>
      <c r="AI536" s="212">
        <v>0</v>
      </c>
      <c r="AJ536" s="212">
        <v>301273924.38999999</v>
      </c>
      <c r="AK536" s="212">
        <v>0</v>
      </c>
      <c r="AL536" s="212">
        <v>153564911.81999999</v>
      </c>
      <c r="AM536" s="212">
        <v>97005845.180000007</v>
      </c>
      <c r="AN536" s="212">
        <v>95886541.780000001</v>
      </c>
      <c r="AO536" s="212">
        <v>0</v>
      </c>
      <c r="AP536" s="212">
        <v>301273924.38999999</v>
      </c>
      <c r="AQ536" s="212">
        <v>0</v>
      </c>
      <c r="AR536" s="212">
        <v>153564911.81999999</v>
      </c>
      <c r="AS536" s="212">
        <v>97005845.180000007</v>
      </c>
      <c r="AT536" s="212">
        <v>95886541.780000001</v>
      </c>
    </row>
    <row r="537" spans="1:46" ht="123.75" hidden="1" customHeight="1" x14ac:dyDescent="0.25">
      <c r="A537" s="213" t="s">
        <v>672</v>
      </c>
      <c r="B537" s="214" t="s">
        <v>673</v>
      </c>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c r="AB537" s="71"/>
      <c r="AC537" s="71" t="s">
        <v>302</v>
      </c>
      <c r="AD537" s="71" t="s">
        <v>119</v>
      </c>
      <c r="AE537" s="71" t="s">
        <v>303</v>
      </c>
      <c r="AF537" s="214"/>
      <c r="AG537" s="214" t="s">
        <v>74</v>
      </c>
      <c r="AH537" s="214" t="s">
        <v>74</v>
      </c>
      <c r="AI537" s="212">
        <v>0</v>
      </c>
      <c r="AJ537" s="212">
        <v>301273924.38999999</v>
      </c>
      <c r="AK537" s="212">
        <v>0</v>
      </c>
      <c r="AL537" s="212">
        <v>153564911.81999999</v>
      </c>
      <c r="AM537" s="212">
        <v>97005845.180000007</v>
      </c>
      <c r="AN537" s="212">
        <v>95886541.780000001</v>
      </c>
      <c r="AO537" s="212">
        <v>0</v>
      </c>
      <c r="AP537" s="212">
        <v>301273924.38999999</v>
      </c>
      <c r="AQ537" s="212">
        <v>0</v>
      </c>
      <c r="AR537" s="212">
        <v>153564911.81999999</v>
      </c>
      <c r="AS537" s="212">
        <v>97005845.180000007</v>
      </c>
      <c r="AT537" s="212">
        <v>95886541.780000001</v>
      </c>
    </row>
    <row r="538" spans="1:46" ht="137.44999999999999" hidden="1" customHeight="1" x14ac:dyDescent="0.25">
      <c r="A538" s="213" t="s">
        <v>672</v>
      </c>
      <c r="B538" s="214" t="s">
        <v>673</v>
      </c>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c r="AB538" s="71"/>
      <c r="AC538" s="71" t="s">
        <v>517</v>
      </c>
      <c r="AD538" s="71" t="s">
        <v>68</v>
      </c>
      <c r="AE538" s="71" t="s">
        <v>467</v>
      </c>
      <c r="AF538" s="214"/>
      <c r="AG538" s="214" t="s">
        <v>74</v>
      </c>
      <c r="AH538" s="214" t="s">
        <v>74</v>
      </c>
      <c r="AI538" s="212">
        <v>0</v>
      </c>
      <c r="AJ538" s="212">
        <v>301273924.38999999</v>
      </c>
      <c r="AK538" s="212">
        <v>0</v>
      </c>
      <c r="AL538" s="212">
        <v>153564911.81999999</v>
      </c>
      <c r="AM538" s="212">
        <v>97005845.180000007</v>
      </c>
      <c r="AN538" s="212">
        <v>95886541.780000001</v>
      </c>
      <c r="AO538" s="212">
        <v>0</v>
      </c>
      <c r="AP538" s="212">
        <v>301273924.38999999</v>
      </c>
      <c r="AQ538" s="212">
        <v>0</v>
      </c>
      <c r="AR538" s="212">
        <v>153564911.81999999</v>
      </c>
      <c r="AS538" s="212">
        <v>97005845.180000007</v>
      </c>
      <c r="AT538" s="212">
        <v>95886541.780000001</v>
      </c>
    </row>
    <row r="539" spans="1:46" ht="165" hidden="1" customHeight="1" x14ac:dyDescent="0.25">
      <c r="A539" s="213" t="s">
        <v>672</v>
      </c>
      <c r="B539" s="214" t="s">
        <v>673</v>
      </c>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c r="AB539" s="71"/>
      <c r="AC539" s="71" t="s">
        <v>707</v>
      </c>
      <c r="AD539" s="71" t="s">
        <v>68</v>
      </c>
      <c r="AE539" s="71" t="s">
        <v>708</v>
      </c>
      <c r="AF539" s="214"/>
      <c r="AG539" s="214" t="s">
        <v>74</v>
      </c>
      <c r="AH539" s="214" t="s">
        <v>74</v>
      </c>
      <c r="AI539" s="212">
        <v>0</v>
      </c>
      <c r="AJ539" s="212">
        <v>301273924.38999999</v>
      </c>
      <c r="AK539" s="212">
        <v>0</v>
      </c>
      <c r="AL539" s="212">
        <v>153564911.81999999</v>
      </c>
      <c r="AM539" s="212">
        <v>97005845.180000007</v>
      </c>
      <c r="AN539" s="212">
        <v>95886541.780000001</v>
      </c>
      <c r="AO539" s="212">
        <v>0</v>
      </c>
      <c r="AP539" s="212">
        <v>301273924.38999999</v>
      </c>
      <c r="AQ539" s="212">
        <v>0</v>
      </c>
      <c r="AR539" s="212">
        <v>153564911.81999999</v>
      </c>
      <c r="AS539" s="212">
        <v>97005845.180000007</v>
      </c>
      <c r="AT539" s="212">
        <v>95886541.780000001</v>
      </c>
    </row>
    <row r="540" spans="1:46" ht="165" hidden="1" customHeight="1" x14ac:dyDescent="0.25">
      <c r="A540" s="213" t="s">
        <v>672</v>
      </c>
      <c r="B540" s="214" t="s">
        <v>673</v>
      </c>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c r="AB540" s="71"/>
      <c r="AC540" s="71" t="s">
        <v>694</v>
      </c>
      <c r="AD540" s="71" t="s">
        <v>68</v>
      </c>
      <c r="AE540" s="71" t="s">
        <v>124</v>
      </c>
      <c r="AF540" s="214"/>
      <c r="AG540" s="214" t="s">
        <v>74</v>
      </c>
      <c r="AH540" s="214" t="s">
        <v>74</v>
      </c>
      <c r="AI540" s="212">
        <v>0</v>
      </c>
      <c r="AJ540" s="212">
        <v>301273924.38999999</v>
      </c>
      <c r="AK540" s="212">
        <v>0</v>
      </c>
      <c r="AL540" s="212">
        <v>153564911.81999999</v>
      </c>
      <c r="AM540" s="212">
        <v>97005845.180000007</v>
      </c>
      <c r="AN540" s="212">
        <v>95886541.780000001</v>
      </c>
      <c r="AO540" s="212">
        <v>0</v>
      </c>
      <c r="AP540" s="212">
        <v>301273924.38999999</v>
      </c>
      <c r="AQ540" s="212">
        <v>0</v>
      </c>
      <c r="AR540" s="212">
        <v>153564911.81999999</v>
      </c>
      <c r="AS540" s="212">
        <v>97005845.180000007</v>
      </c>
      <c r="AT540" s="212">
        <v>95886541.780000001</v>
      </c>
    </row>
    <row r="541" spans="1:46" ht="123.75" hidden="1" customHeight="1" x14ac:dyDescent="0.25">
      <c r="A541" s="213" t="s">
        <v>672</v>
      </c>
      <c r="B541" s="214" t="s">
        <v>673</v>
      </c>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c r="AB541" s="71"/>
      <c r="AC541" s="71" t="s">
        <v>93</v>
      </c>
      <c r="AD541" s="71" t="s">
        <v>675</v>
      </c>
      <c r="AE541" s="71" t="s">
        <v>72</v>
      </c>
      <c r="AF541" s="214"/>
      <c r="AG541" s="214" t="s">
        <v>74</v>
      </c>
      <c r="AH541" s="214" t="s">
        <v>74</v>
      </c>
      <c r="AI541" s="212">
        <v>0</v>
      </c>
      <c r="AJ541" s="212">
        <v>301273924.38999999</v>
      </c>
      <c r="AK541" s="212">
        <v>0</v>
      </c>
      <c r="AL541" s="212">
        <v>153564911.81999999</v>
      </c>
      <c r="AM541" s="212">
        <v>97005845.180000007</v>
      </c>
      <c r="AN541" s="212">
        <v>95886541.780000001</v>
      </c>
      <c r="AO541" s="212">
        <v>0</v>
      </c>
      <c r="AP541" s="212">
        <v>301273924.38999999</v>
      </c>
      <c r="AQ541" s="212">
        <v>0</v>
      </c>
      <c r="AR541" s="212">
        <v>153564911.81999999</v>
      </c>
      <c r="AS541" s="212">
        <v>97005845.180000007</v>
      </c>
      <c r="AT541" s="212">
        <v>95886541.780000001</v>
      </c>
    </row>
    <row r="542" spans="1:46" ht="96.2" hidden="1" customHeight="1" x14ac:dyDescent="0.25">
      <c r="A542" s="213" t="s">
        <v>672</v>
      </c>
      <c r="B542" s="214" t="s">
        <v>673</v>
      </c>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c r="AB542" s="71"/>
      <c r="AC542" s="71" t="s">
        <v>695</v>
      </c>
      <c r="AD542" s="71" t="s">
        <v>68</v>
      </c>
      <c r="AE542" s="71" t="s">
        <v>696</v>
      </c>
      <c r="AF542" s="214"/>
      <c r="AG542" s="214" t="s">
        <v>74</v>
      </c>
      <c r="AH542" s="214" t="s">
        <v>74</v>
      </c>
      <c r="AI542" s="212">
        <v>0</v>
      </c>
      <c r="AJ542" s="212">
        <v>301273924.38999999</v>
      </c>
      <c r="AK542" s="212">
        <v>0</v>
      </c>
      <c r="AL542" s="212">
        <v>153564911.81999999</v>
      </c>
      <c r="AM542" s="212">
        <v>97005845.180000007</v>
      </c>
      <c r="AN542" s="212">
        <v>95886541.780000001</v>
      </c>
      <c r="AO542" s="212">
        <v>0</v>
      </c>
      <c r="AP542" s="212">
        <v>301273924.38999999</v>
      </c>
      <c r="AQ542" s="212">
        <v>0</v>
      </c>
      <c r="AR542" s="212">
        <v>153564911.81999999</v>
      </c>
      <c r="AS542" s="212">
        <v>97005845.180000007</v>
      </c>
      <c r="AT542" s="212">
        <v>95886541.780000001</v>
      </c>
    </row>
    <row r="543" spans="1:46" ht="96.2" hidden="1" customHeight="1" x14ac:dyDescent="0.25">
      <c r="A543" s="213" t="s">
        <v>672</v>
      </c>
      <c r="B543" s="214" t="s">
        <v>673</v>
      </c>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c r="AB543" s="71"/>
      <c r="AC543" s="71" t="s">
        <v>697</v>
      </c>
      <c r="AD543" s="71" t="s">
        <v>245</v>
      </c>
      <c r="AE543" s="71" t="s">
        <v>698</v>
      </c>
      <c r="AF543" s="214"/>
      <c r="AG543" s="214" t="s">
        <v>74</v>
      </c>
      <c r="AH543" s="214" t="s">
        <v>74</v>
      </c>
      <c r="AI543" s="212">
        <v>0</v>
      </c>
      <c r="AJ543" s="212">
        <v>301273924.38999999</v>
      </c>
      <c r="AK543" s="212">
        <v>0</v>
      </c>
      <c r="AL543" s="212">
        <v>153564911.81999999</v>
      </c>
      <c r="AM543" s="212">
        <v>97005845.180000007</v>
      </c>
      <c r="AN543" s="212">
        <v>95886541.780000001</v>
      </c>
      <c r="AO543" s="212">
        <v>0</v>
      </c>
      <c r="AP543" s="212">
        <v>301273924.38999999</v>
      </c>
      <c r="AQ543" s="212">
        <v>0</v>
      </c>
      <c r="AR543" s="212">
        <v>153564911.81999999</v>
      </c>
      <c r="AS543" s="212">
        <v>97005845.180000007</v>
      </c>
      <c r="AT543" s="212">
        <v>95886541.780000001</v>
      </c>
    </row>
    <row r="544" spans="1:46" ht="96.2" hidden="1" customHeight="1" x14ac:dyDescent="0.25">
      <c r="A544" s="213" t="s">
        <v>672</v>
      </c>
      <c r="B544" s="214" t="s">
        <v>673</v>
      </c>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c r="AB544" s="71"/>
      <c r="AC544" s="71" t="s">
        <v>699</v>
      </c>
      <c r="AD544" s="71" t="s">
        <v>245</v>
      </c>
      <c r="AE544" s="71" t="s">
        <v>700</v>
      </c>
      <c r="AF544" s="214"/>
      <c r="AG544" s="214" t="s">
        <v>74</v>
      </c>
      <c r="AH544" s="214" t="s">
        <v>74</v>
      </c>
      <c r="AI544" s="212">
        <v>0</v>
      </c>
      <c r="AJ544" s="212">
        <v>301273924.38999999</v>
      </c>
      <c r="AK544" s="212">
        <v>0</v>
      </c>
      <c r="AL544" s="212">
        <v>153564911.81999999</v>
      </c>
      <c r="AM544" s="212">
        <v>97005845.180000007</v>
      </c>
      <c r="AN544" s="212">
        <v>95886541.780000001</v>
      </c>
      <c r="AO544" s="212">
        <v>0</v>
      </c>
      <c r="AP544" s="212">
        <v>301273924.38999999</v>
      </c>
      <c r="AQ544" s="212">
        <v>0</v>
      </c>
      <c r="AR544" s="212">
        <v>153564911.81999999</v>
      </c>
      <c r="AS544" s="212">
        <v>97005845.180000007</v>
      </c>
      <c r="AT544" s="212">
        <v>95886541.780000001</v>
      </c>
    </row>
    <row r="545" spans="1:46" ht="110.1" hidden="1" customHeight="1" x14ac:dyDescent="0.25">
      <c r="A545" s="213" t="s">
        <v>672</v>
      </c>
      <c r="B545" s="214" t="s">
        <v>673</v>
      </c>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c r="AB545" s="71"/>
      <c r="AC545" s="71" t="s">
        <v>701</v>
      </c>
      <c r="AD545" s="71" t="s">
        <v>245</v>
      </c>
      <c r="AE545" s="71" t="s">
        <v>702</v>
      </c>
      <c r="AF545" s="214"/>
      <c r="AG545" s="214" t="s">
        <v>74</v>
      </c>
      <c r="AH545" s="214" t="s">
        <v>74</v>
      </c>
      <c r="AI545" s="212">
        <v>0</v>
      </c>
      <c r="AJ545" s="212">
        <v>301273924.38999999</v>
      </c>
      <c r="AK545" s="212">
        <v>0</v>
      </c>
      <c r="AL545" s="212">
        <v>153564911.81999999</v>
      </c>
      <c r="AM545" s="212">
        <v>97005845.180000007</v>
      </c>
      <c r="AN545" s="212">
        <v>95886541.780000001</v>
      </c>
      <c r="AO545" s="212">
        <v>0</v>
      </c>
      <c r="AP545" s="212">
        <v>301273924.38999999</v>
      </c>
      <c r="AQ545" s="212">
        <v>0</v>
      </c>
      <c r="AR545" s="212">
        <v>153564911.81999999</v>
      </c>
      <c r="AS545" s="212">
        <v>97005845.180000007</v>
      </c>
      <c r="AT545" s="212">
        <v>95886541.780000001</v>
      </c>
    </row>
    <row r="546" spans="1:46" ht="137.44999999999999" hidden="1" customHeight="1" x14ac:dyDescent="0.25">
      <c r="A546" s="213" t="s">
        <v>672</v>
      </c>
      <c r="B546" s="214" t="s">
        <v>673</v>
      </c>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c r="AB546" s="71"/>
      <c r="AC546" s="71" t="s">
        <v>703</v>
      </c>
      <c r="AD546" s="71" t="s">
        <v>1171</v>
      </c>
      <c r="AE546" s="71" t="s">
        <v>573</v>
      </c>
      <c r="AF546" s="214"/>
      <c r="AG546" s="214" t="s">
        <v>74</v>
      </c>
      <c r="AH546" s="214" t="s">
        <v>74</v>
      </c>
      <c r="AI546" s="212">
        <v>0</v>
      </c>
      <c r="AJ546" s="212">
        <v>301273924.38999999</v>
      </c>
      <c r="AK546" s="212">
        <v>0</v>
      </c>
      <c r="AL546" s="212">
        <v>153564911.81999999</v>
      </c>
      <c r="AM546" s="212">
        <v>97005845.180000007</v>
      </c>
      <c r="AN546" s="212">
        <v>95886541.780000001</v>
      </c>
      <c r="AO546" s="212">
        <v>0</v>
      </c>
      <c r="AP546" s="212">
        <v>301273924.38999999</v>
      </c>
      <c r="AQ546" s="212">
        <v>0</v>
      </c>
      <c r="AR546" s="212">
        <v>153564911.81999999</v>
      </c>
      <c r="AS546" s="212">
        <v>97005845.180000007</v>
      </c>
      <c r="AT546" s="212">
        <v>95886541.780000001</v>
      </c>
    </row>
    <row r="547" spans="1:46" ht="137.44999999999999" hidden="1" customHeight="1" x14ac:dyDescent="0.25">
      <c r="A547" s="213" t="s">
        <v>672</v>
      </c>
      <c r="B547" s="214" t="s">
        <v>673</v>
      </c>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c r="AB547" s="71"/>
      <c r="AC547" s="71" t="s">
        <v>703</v>
      </c>
      <c r="AD547" s="71" t="s">
        <v>1172</v>
      </c>
      <c r="AE547" s="71" t="s">
        <v>573</v>
      </c>
      <c r="AF547" s="214"/>
      <c r="AG547" s="214" t="s">
        <v>74</v>
      </c>
      <c r="AH547" s="214" t="s">
        <v>74</v>
      </c>
      <c r="AI547" s="212">
        <v>0</v>
      </c>
      <c r="AJ547" s="212">
        <v>301273924.38999999</v>
      </c>
      <c r="AK547" s="212">
        <v>0</v>
      </c>
      <c r="AL547" s="212">
        <v>153564911.81999999</v>
      </c>
      <c r="AM547" s="212">
        <v>97005845.180000007</v>
      </c>
      <c r="AN547" s="212">
        <v>95886541.780000001</v>
      </c>
      <c r="AO547" s="212">
        <v>0</v>
      </c>
      <c r="AP547" s="212">
        <v>301273924.38999999</v>
      </c>
      <c r="AQ547" s="212">
        <v>0</v>
      </c>
      <c r="AR547" s="212">
        <v>153564911.81999999</v>
      </c>
      <c r="AS547" s="212">
        <v>97005845.180000007</v>
      </c>
      <c r="AT547" s="212">
        <v>95886541.780000001</v>
      </c>
    </row>
    <row r="548" spans="1:46" ht="178.7" hidden="1" customHeight="1" x14ac:dyDescent="0.25">
      <c r="A548" s="213" t="s">
        <v>672</v>
      </c>
      <c r="B548" s="214" t="s">
        <v>673</v>
      </c>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c r="AB548" s="71"/>
      <c r="AC548" s="71" t="s">
        <v>709</v>
      </c>
      <c r="AD548" s="71" t="s">
        <v>68</v>
      </c>
      <c r="AE548" s="71" t="s">
        <v>132</v>
      </c>
      <c r="AF548" s="214"/>
      <c r="AG548" s="214" t="s">
        <v>74</v>
      </c>
      <c r="AH548" s="214" t="s">
        <v>74</v>
      </c>
      <c r="AI548" s="212">
        <v>0</v>
      </c>
      <c r="AJ548" s="212">
        <v>301273924.38999999</v>
      </c>
      <c r="AK548" s="212">
        <v>0</v>
      </c>
      <c r="AL548" s="212">
        <v>153564911.81999999</v>
      </c>
      <c r="AM548" s="212">
        <v>97005845.180000007</v>
      </c>
      <c r="AN548" s="212">
        <v>95886541.780000001</v>
      </c>
      <c r="AO548" s="212">
        <v>0</v>
      </c>
      <c r="AP548" s="212">
        <v>301273924.38999999</v>
      </c>
      <c r="AQ548" s="212">
        <v>0</v>
      </c>
      <c r="AR548" s="212">
        <v>153564911.81999999</v>
      </c>
      <c r="AS548" s="212">
        <v>97005845.180000007</v>
      </c>
      <c r="AT548" s="212">
        <v>95886541.780000001</v>
      </c>
    </row>
    <row r="549" spans="1:46" ht="123.75" hidden="1" customHeight="1" x14ac:dyDescent="0.25">
      <c r="A549" s="213" t="s">
        <v>672</v>
      </c>
      <c r="B549" s="214" t="s">
        <v>673</v>
      </c>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c r="AB549" s="71"/>
      <c r="AC549" s="71" t="s">
        <v>131</v>
      </c>
      <c r="AD549" s="71" t="s">
        <v>68</v>
      </c>
      <c r="AE549" s="71" t="s">
        <v>132</v>
      </c>
      <c r="AF549" s="214"/>
      <c r="AG549" s="214" t="s">
        <v>74</v>
      </c>
      <c r="AH549" s="214" t="s">
        <v>74</v>
      </c>
      <c r="AI549" s="212">
        <v>0</v>
      </c>
      <c r="AJ549" s="212">
        <v>301273924.38999999</v>
      </c>
      <c r="AK549" s="212">
        <v>0</v>
      </c>
      <c r="AL549" s="212">
        <v>153564911.81999999</v>
      </c>
      <c r="AM549" s="212">
        <v>97005845.180000007</v>
      </c>
      <c r="AN549" s="212">
        <v>95886541.780000001</v>
      </c>
      <c r="AO549" s="212">
        <v>0</v>
      </c>
      <c r="AP549" s="212">
        <v>301273924.38999999</v>
      </c>
      <c r="AQ549" s="212">
        <v>0</v>
      </c>
      <c r="AR549" s="212">
        <v>153564911.81999999</v>
      </c>
      <c r="AS549" s="212">
        <v>97005845.180000007</v>
      </c>
      <c r="AT549" s="212">
        <v>95886541.780000001</v>
      </c>
    </row>
    <row r="550" spans="1:46" ht="123.75" hidden="1" customHeight="1" x14ac:dyDescent="0.25">
      <c r="A550" s="213" t="s">
        <v>672</v>
      </c>
      <c r="B550" s="214" t="s">
        <v>673</v>
      </c>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c r="AB550" s="71"/>
      <c r="AC550" s="71" t="s">
        <v>328</v>
      </c>
      <c r="AD550" s="71" t="s">
        <v>68</v>
      </c>
      <c r="AE550" s="71" t="s">
        <v>329</v>
      </c>
      <c r="AF550" s="214"/>
      <c r="AG550" s="214" t="s">
        <v>74</v>
      </c>
      <c r="AH550" s="214" t="s">
        <v>74</v>
      </c>
      <c r="AI550" s="212">
        <v>0</v>
      </c>
      <c r="AJ550" s="212">
        <v>301273924.38999999</v>
      </c>
      <c r="AK550" s="212">
        <v>0</v>
      </c>
      <c r="AL550" s="212">
        <v>153564911.81999999</v>
      </c>
      <c r="AM550" s="212">
        <v>97005845.180000007</v>
      </c>
      <c r="AN550" s="212">
        <v>95886541.780000001</v>
      </c>
      <c r="AO550" s="212">
        <v>0</v>
      </c>
      <c r="AP550" s="212">
        <v>301273924.38999999</v>
      </c>
      <c r="AQ550" s="212">
        <v>0</v>
      </c>
      <c r="AR550" s="212">
        <v>153564911.81999999</v>
      </c>
      <c r="AS550" s="212">
        <v>97005845.180000007</v>
      </c>
      <c r="AT550" s="212">
        <v>95886541.780000001</v>
      </c>
    </row>
    <row r="551" spans="1:46" ht="123.75" hidden="1" customHeight="1" x14ac:dyDescent="0.25">
      <c r="A551" s="213" t="s">
        <v>672</v>
      </c>
      <c r="B551" s="214" t="s">
        <v>673</v>
      </c>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c r="AB551" s="71"/>
      <c r="AC551" s="71" t="s">
        <v>228</v>
      </c>
      <c r="AD551" s="71" t="s">
        <v>68</v>
      </c>
      <c r="AE551" s="71" t="s">
        <v>69</v>
      </c>
      <c r="AF551" s="214"/>
      <c r="AG551" s="214" t="s">
        <v>74</v>
      </c>
      <c r="AH551" s="214" t="s">
        <v>74</v>
      </c>
      <c r="AI551" s="212">
        <v>0</v>
      </c>
      <c r="AJ551" s="212">
        <v>301273924.38999999</v>
      </c>
      <c r="AK551" s="212">
        <v>0</v>
      </c>
      <c r="AL551" s="212">
        <v>153564911.81999999</v>
      </c>
      <c r="AM551" s="212">
        <v>97005845.180000007</v>
      </c>
      <c r="AN551" s="212">
        <v>95886541.780000001</v>
      </c>
      <c r="AO551" s="212">
        <v>0</v>
      </c>
      <c r="AP551" s="212">
        <v>301273924.38999999</v>
      </c>
      <c r="AQ551" s="212">
        <v>0</v>
      </c>
      <c r="AR551" s="212">
        <v>153564911.81999999</v>
      </c>
      <c r="AS551" s="212">
        <v>97005845.180000007</v>
      </c>
      <c r="AT551" s="212">
        <v>95886541.780000001</v>
      </c>
    </row>
    <row r="552" spans="1:46" ht="206.25" hidden="1" customHeight="1" x14ac:dyDescent="0.25">
      <c r="A552" s="213" t="s">
        <v>672</v>
      </c>
      <c r="B552" s="214" t="s">
        <v>673</v>
      </c>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c r="AB552" s="71"/>
      <c r="AC552" s="74" t="s">
        <v>710</v>
      </c>
      <c r="AD552" s="71" t="s">
        <v>68</v>
      </c>
      <c r="AE552" s="71" t="s">
        <v>711</v>
      </c>
      <c r="AF552" s="214"/>
      <c r="AG552" s="214" t="s">
        <v>74</v>
      </c>
      <c r="AH552" s="214" t="s">
        <v>74</v>
      </c>
      <c r="AI552" s="212">
        <v>0</v>
      </c>
      <c r="AJ552" s="212">
        <v>301273924.38999999</v>
      </c>
      <c r="AK552" s="212">
        <v>0</v>
      </c>
      <c r="AL552" s="212">
        <v>153564911.81999999</v>
      </c>
      <c r="AM552" s="212">
        <v>97005845.180000007</v>
      </c>
      <c r="AN552" s="212">
        <v>95886541.780000001</v>
      </c>
      <c r="AO552" s="212">
        <v>0</v>
      </c>
      <c r="AP552" s="212">
        <v>301273924.38999999</v>
      </c>
      <c r="AQ552" s="212">
        <v>0</v>
      </c>
      <c r="AR552" s="212">
        <v>153564911.81999999</v>
      </c>
      <c r="AS552" s="212">
        <v>97005845.180000007</v>
      </c>
      <c r="AT552" s="212">
        <v>95886541.780000001</v>
      </c>
    </row>
    <row r="553" spans="1:46" ht="261.39999999999998" hidden="1" customHeight="1" x14ac:dyDescent="0.25">
      <c r="A553" s="213" t="s">
        <v>672</v>
      </c>
      <c r="B553" s="214" t="s">
        <v>673</v>
      </c>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c r="AB553" s="71"/>
      <c r="AC553" s="74" t="s">
        <v>712</v>
      </c>
      <c r="AD553" s="71" t="s">
        <v>68</v>
      </c>
      <c r="AE553" s="71" t="s">
        <v>713</v>
      </c>
      <c r="AF553" s="214"/>
      <c r="AG553" s="214" t="s">
        <v>74</v>
      </c>
      <c r="AH553" s="214" t="s">
        <v>74</v>
      </c>
      <c r="AI553" s="212">
        <v>0</v>
      </c>
      <c r="AJ553" s="212">
        <v>301273924.38999999</v>
      </c>
      <c r="AK553" s="212">
        <v>0</v>
      </c>
      <c r="AL553" s="212">
        <v>153564911.81999999</v>
      </c>
      <c r="AM553" s="212">
        <v>97005845.180000007</v>
      </c>
      <c r="AN553" s="212">
        <v>95886541.780000001</v>
      </c>
      <c r="AO553" s="212">
        <v>0</v>
      </c>
      <c r="AP553" s="212">
        <v>301273924.38999999</v>
      </c>
      <c r="AQ553" s="212">
        <v>0</v>
      </c>
      <c r="AR553" s="212">
        <v>153564911.81999999</v>
      </c>
      <c r="AS553" s="212">
        <v>97005845.180000007</v>
      </c>
      <c r="AT553" s="212">
        <v>95886541.780000001</v>
      </c>
    </row>
    <row r="554" spans="1:46" ht="178.7" hidden="1" customHeight="1" x14ac:dyDescent="0.25">
      <c r="A554" s="213" t="s">
        <v>672</v>
      </c>
      <c r="B554" s="214" t="s">
        <v>673</v>
      </c>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c r="AB554" s="71"/>
      <c r="AC554" s="71" t="s">
        <v>714</v>
      </c>
      <c r="AD554" s="71" t="s">
        <v>68</v>
      </c>
      <c r="AE554" s="71" t="s">
        <v>715</v>
      </c>
      <c r="AF554" s="214"/>
      <c r="AG554" s="214" t="s">
        <v>74</v>
      </c>
      <c r="AH554" s="214" t="s">
        <v>74</v>
      </c>
      <c r="AI554" s="212">
        <v>0</v>
      </c>
      <c r="AJ554" s="212">
        <v>301273924.38999999</v>
      </c>
      <c r="AK554" s="212">
        <v>0</v>
      </c>
      <c r="AL554" s="212">
        <v>153564911.81999999</v>
      </c>
      <c r="AM554" s="212">
        <v>97005845.180000007</v>
      </c>
      <c r="AN554" s="212">
        <v>95886541.780000001</v>
      </c>
      <c r="AO554" s="212">
        <v>0</v>
      </c>
      <c r="AP554" s="212">
        <v>301273924.38999999</v>
      </c>
      <c r="AQ554" s="212">
        <v>0</v>
      </c>
      <c r="AR554" s="212">
        <v>153564911.81999999</v>
      </c>
      <c r="AS554" s="212">
        <v>97005845.180000007</v>
      </c>
      <c r="AT554" s="212">
        <v>95886541.780000001</v>
      </c>
    </row>
    <row r="555" spans="1:46" ht="151.35" hidden="1" customHeight="1" x14ac:dyDescent="0.25">
      <c r="A555" s="213" t="s">
        <v>672</v>
      </c>
      <c r="B555" s="214" t="s">
        <v>673</v>
      </c>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c r="AB555" s="71"/>
      <c r="AC555" s="71" t="s">
        <v>716</v>
      </c>
      <c r="AD555" s="71" t="s">
        <v>68</v>
      </c>
      <c r="AE555" s="71" t="s">
        <v>717</v>
      </c>
      <c r="AF555" s="214"/>
      <c r="AG555" s="214" t="s">
        <v>74</v>
      </c>
      <c r="AH555" s="214" t="s">
        <v>74</v>
      </c>
      <c r="AI555" s="212">
        <v>0</v>
      </c>
      <c r="AJ555" s="212">
        <v>301273924.38999999</v>
      </c>
      <c r="AK555" s="212">
        <v>0</v>
      </c>
      <c r="AL555" s="212">
        <v>153564911.81999999</v>
      </c>
      <c r="AM555" s="212">
        <v>97005845.180000007</v>
      </c>
      <c r="AN555" s="212">
        <v>95886541.780000001</v>
      </c>
      <c r="AO555" s="212">
        <v>0</v>
      </c>
      <c r="AP555" s="212">
        <v>301273924.38999999</v>
      </c>
      <c r="AQ555" s="212">
        <v>0</v>
      </c>
      <c r="AR555" s="212">
        <v>153564911.81999999</v>
      </c>
      <c r="AS555" s="212">
        <v>97005845.180000007</v>
      </c>
      <c r="AT555" s="212">
        <v>95886541.780000001</v>
      </c>
    </row>
    <row r="556" spans="1:46" ht="316.35000000000002" hidden="1" customHeight="1" x14ac:dyDescent="0.25">
      <c r="A556" s="213" t="s">
        <v>672</v>
      </c>
      <c r="B556" s="214" t="s">
        <v>673</v>
      </c>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c r="AB556" s="71"/>
      <c r="AC556" s="74" t="s">
        <v>718</v>
      </c>
      <c r="AD556" s="71" t="s">
        <v>68</v>
      </c>
      <c r="AE556" s="71" t="s">
        <v>467</v>
      </c>
      <c r="AF556" s="214"/>
      <c r="AG556" s="214" t="s">
        <v>74</v>
      </c>
      <c r="AH556" s="214" t="s">
        <v>74</v>
      </c>
      <c r="AI556" s="212">
        <v>0</v>
      </c>
      <c r="AJ556" s="212">
        <v>301273924.38999999</v>
      </c>
      <c r="AK556" s="212">
        <v>0</v>
      </c>
      <c r="AL556" s="212">
        <v>153564911.81999999</v>
      </c>
      <c r="AM556" s="212">
        <v>97005845.180000007</v>
      </c>
      <c r="AN556" s="212">
        <v>95886541.780000001</v>
      </c>
      <c r="AO556" s="212">
        <v>0</v>
      </c>
      <c r="AP556" s="212">
        <v>301273924.38999999</v>
      </c>
      <c r="AQ556" s="212">
        <v>0</v>
      </c>
      <c r="AR556" s="212">
        <v>153564911.81999999</v>
      </c>
      <c r="AS556" s="212">
        <v>97005845.180000007</v>
      </c>
      <c r="AT556" s="212">
        <v>95886541.780000001</v>
      </c>
    </row>
    <row r="557" spans="1:46" ht="247.5" hidden="1" customHeight="1" x14ac:dyDescent="0.25">
      <c r="A557" s="213" t="s">
        <v>719</v>
      </c>
      <c r="B557" s="214" t="s">
        <v>720</v>
      </c>
      <c r="C557" s="71" t="s">
        <v>293</v>
      </c>
      <c r="D557" s="71" t="s">
        <v>721</v>
      </c>
      <c r="E557" s="71" t="s">
        <v>275</v>
      </c>
      <c r="F557" s="71"/>
      <c r="G557" s="71"/>
      <c r="H557" s="71"/>
      <c r="I557" s="71"/>
      <c r="J557" s="71"/>
      <c r="K557" s="71"/>
      <c r="L557" s="71"/>
      <c r="M557" s="71"/>
      <c r="N557" s="71"/>
      <c r="O557" s="71"/>
      <c r="P557" s="71"/>
      <c r="Q557" s="71"/>
      <c r="R557" s="71"/>
      <c r="S557" s="71"/>
      <c r="T557" s="71"/>
      <c r="U557" s="71"/>
      <c r="V557" s="71"/>
      <c r="W557" s="71"/>
      <c r="X557" s="71"/>
      <c r="Y557" s="71"/>
      <c r="Z557" s="71"/>
      <c r="AA557" s="71"/>
      <c r="AB557" s="71"/>
      <c r="AC557" s="74" t="s">
        <v>722</v>
      </c>
      <c r="AD557" s="71" t="s">
        <v>68</v>
      </c>
      <c r="AE557" s="71" t="s">
        <v>723</v>
      </c>
      <c r="AF557" s="214"/>
      <c r="AG557" s="214" t="s">
        <v>74</v>
      </c>
      <c r="AH557" s="214" t="s">
        <v>74</v>
      </c>
      <c r="AI557" s="212">
        <v>0</v>
      </c>
      <c r="AJ557" s="212">
        <v>26748491.890000001</v>
      </c>
      <c r="AK557" s="212">
        <v>0</v>
      </c>
      <c r="AL557" s="212">
        <v>28571419.82</v>
      </c>
      <c r="AM557" s="212">
        <v>28332610.82</v>
      </c>
      <c r="AN557" s="212">
        <v>28564074.82</v>
      </c>
      <c r="AO557" s="212">
        <v>0</v>
      </c>
      <c r="AP557" s="212">
        <v>26700516.890000001</v>
      </c>
      <c r="AQ557" s="212">
        <v>0</v>
      </c>
      <c r="AR557" s="212">
        <v>28571419.82</v>
      </c>
      <c r="AS557" s="212">
        <v>28332610.82</v>
      </c>
      <c r="AT557" s="212">
        <v>28564074.82</v>
      </c>
    </row>
    <row r="558" spans="1:46" ht="137.44999999999999" hidden="1" customHeight="1" x14ac:dyDescent="0.25">
      <c r="A558" s="213" t="s">
        <v>719</v>
      </c>
      <c r="B558" s="214" t="s">
        <v>720</v>
      </c>
      <c r="C558" s="71" t="s">
        <v>64</v>
      </c>
      <c r="D558" s="71" t="s">
        <v>669</v>
      </c>
      <c r="E558" s="71" t="s">
        <v>66</v>
      </c>
      <c r="F558" s="71"/>
      <c r="G558" s="71"/>
      <c r="H558" s="71"/>
      <c r="I558" s="71"/>
      <c r="J558" s="71"/>
      <c r="K558" s="71"/>
      <c r="L558" s="71"/>
      <c r="M558" s="71"/>
      <c r="N558" s="71"/>
      <c r="O558" s="71"/>
      <c r="P558" s="71"/>
      <c r="Q558" s="71"/>
      <c r="R558" s="71"/>
      <c r="S558" s="71"/>
      <c r="T558" s="71"/>
      <c r="U558" s="71"/>
      <c r="V558" s="71"/>
      <c r="W558" s="71"/>
      <c r="X558" s="71"/>
      <c r="Y558" s="71"/>
      <c r="Z558" s="71"/>
      <c r="AA558" s="71"/>
      <c r="AB558" s="71"/>
      <c r="AC558" s="71" t="s">
        <v>133</v>
      </c>
      <c r="AD558" s="71" t="s">
        <v>68</v>
      </c>
      <c r="AE558" s="71" t="s">
        <v>132</v>
      </c>
      <c r="AF558" s="214"/>
      <c r="AG558" s="214" t="s">
        <v>74</v>
      </c>
      <c r="AH558" s="214" t="s">
        <v>74</v>
      </c>
      <c r="AI558" s="212">
        <v>0</v>
      </c>
      <c r="AJ558" s="212">
        <v>26748491.890000001</v>
      </c>
      <c r="AK558" s="212">
        <v>0</v>
      </c>
      <c r="AL558" s="212">
        <v>28571419.82</v>
      </c>
      <c r="AM558" s="212">
        <v>28332610.82</v>
      </c>
      <c r="AN558" s="212">
        <v>28564074.82</v>
      </c>
      <c r="AO558" s="212">
        <v>0</v>
      </c>
      <c r="AP558" s="212">
        <v>26700516.890000001</v>
      </c>
      <c r="AQ558" s="212">
        <v>0</v>
      </c>
      <c r="AR558" s="212">
        <v>28571419.82</v>
      </c>
      <c r="AS558" s="212">
        <v>28332610.82</v>
      </c>
      <c r="AT558" s="212">
        <v>28564074.82</v>
      </c>
    </row>
    <row r="559" spans="1:46" ht="123.75" hidden="1" customHeight="1" x14ac:dyDescent="0.25">
      <c r="A559" s="213" t="s">
        <v>719</v>
      </c>
      <c r="B559" s="214" t="s">
        <v>720</v>
      </c>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c r="AB559" s="71"/>
      <c r="AC559" s="71" t="s">
        <v>328</v>
      </c>
      <c r="AD559" s="71" t="s">
        <v>68</v>
      </c>
      <c r="AE559" s="71" t="s">
        <v>329</v>
      </c>
      <c r="AF559" s="214"/>
      <c r="AG559" s="214" t="s">
        <v>74</v>
      </c>
      <c r="AH559" s="214" t="s">
        <v>74</v>
      </c>
      <c r="AI559" s="212">
        <v>0</v>
      </c>
      <c r="AJ559" s="212">
        <v>26748491.890000001</v>
      </c>
      <c r="AK559" s="212">
        <v>0</v>
      </c>
      <c r="AL559" s="212">
        <v>28571419.82</v>
      </c>
      <c r="AM559" s="212">
        <v>28332610.82</v>
      </c>
      <c r="AN559" s="212">
        <v>28564074.82</v>
      </c>
      <c r="AO559" s="212">
        <v>0</v>
      </c>
      <c r="AP559" s="212">
        <v>26700516.890000001</v>
      </c>
      <c r="AQ559" s="212">
        <v>0</v>
      </c>
      <c r="AR559" s="212">
        <v>28571419.82</v>
      </c>
      <c r="AS559" s="212">
        <v>28332610.82</v>
      </c>
      <c r="AT559" s="212">
        <v>28564074.82</v>
      </c>
    </row>
    <row r="560" spans="1:46" ht="123.75" hidden="1" customHeight="1" x14ac:dyDescent="0.25">
      <c r="A560" s="213" t="s">
        <v>719</v>
      </c>
      <c r="B560" s="214" t="s">
        <v>720</v>
      </c>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c r="AB560" s="71"/>
      <c r="AC560" s="71" t="s">
        <v>331</v>
      </c>
      <c r="AD560" s="71" t="s">
        <v>68</v>
      </c>
      <c r="AE560" s="71" t="s">
        <v>332</v>
      </c>
      <c r="AF560" s="214"/>
      <c r="AG560" s="214" t="s">
        <v>74</v>
      </c>
      <c r="AH560" s="214" t="s">
        <v>74</v>
      </c>
      <c r="AI560" s="212">
        <v>0</v>
      </c>
      <c r="AJ560" s="212">
        <v>26748491.890000001</v>
      </c>
      <c r="AK560" s="212">
        <v>0</v>
      </c>
      <c r="AL560" s="212">
        <v>28571419.82</v>
      </c>
      <c r="AM560" s="212">
        <v>28332610.82</v>
      </c>
      <c r="AN560" s="212">
        <v>28564074.82</v>
      </c>
      <c r="AO560" s="212">
        <v>0</v>
      </c>
      <c r="AP560" s="212">
        <v>26700516.890000001</v>
      </c>
      <c r="AQ560" s="212">
        <v>0</v>
      </c>
      <c r="AR560" s="212">
        <v>28571419.82</v>
      </c>
      <c r="AS560" s="212">
        <v>28332610.82</v>
      </c>
      <c r="AT560" s="212">
        <v>28564074.82</v>
      </c>
    </row>
    <row r="561" spans="1:46" ht="165" hidden="1" customHeight="1" x14ac:dyDescent="0.25">
      <c r="A561" s="213" t="s">
        <v>719</v>
      </c>
      <c r="B561" s="214" t="s">
        <v>720</v>
      </c>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c r="AB561" s="71"/>
      <c r="AC561" s="71" t="s">
        <v>333</v>
      </c>
      <c r="AD561" s="71" t="s">
        <v>68</v>
      </c>
      <c r="AE561" s="71" t="s">
        <v>334</v>
      </c>
      <c r="AF561" s="214"/>
      <c r="AG561" s="214" t="s">
        <v>74</v>
      </c>
      <c r="AH561" s="214" t="s">
        <v>74</v>
      </c>
      <c r="AI561" s="212">
        <v>0</v>
      </c>
      <c r="AJ561" s="212">
        <v>26748491.890000001</v>
      </c>
      <c r="AK561" s="212">
        <v>0</v>
      </c>
      <c r="AL561" s="212">
        <v>28571419.82</v>
      </c>
      <c r="AM561" s="212">
        <v>28332610.82</v>
      </c>
      <c r="AN561" s="212">
        <v>28564074.82</v>
      </c>
      <c r="AO561" s="212">
        <v>0</v>
      </c>
      <c r="AP561" s="212">
        <v>26700516.890000001</v>
      </c>
      <c r="AQ561" s="212">
        <v>0</v>
      </c>
      <c r="AR561" s="212">
        <v>28571419.82</v>
      </c>
      <c r="AS561" s="212">
        <v>28332610.82</v>
      </c>
      <c r="AT561" s="212">
        <v>28564074.82</v>
      </c>
    </row>
    <row r="562" spans="1:46" ht="110.1" hidden="1" customHeight="1" x14ac:dyDescent="0.25">
      <c r="A562" s="70" t="s">
        <v>724</v>
      </c>
      <c r="B562" s="71" t="s">
        <v>725</v>
      </c>
      <c r="C562" s="71" t="s">
        <v>59</v>
      </c>
      <c r="D562" s="71" t="s">
        <v>59</v>
      </c>
      <c r="E562" s="71" t="s">
        <v>59</v>
      </c>
      <c r="F562" s="71" t="s">
        <v>59</v>
      </c>
      <c r="G562" s="71" t="s">
        <v>59</v>
      </c>
      <c r="H562" s="71" t="s">
        <v>59</v>
      </c>
      <c r="I562" s="71" t="s">
        <v>59</v>
      </c>
      <c r="J562" s="71" t="s">
        <v>59</v>
      </c>
      <c r="K562" s="71" t="s">
        <v>59</v>
      </c>
      <c r="L562" s="71" t="s">
        <v>59</v>
      </c>
      <c r="M562" s="71" t="s">
        <v>59</v>
      </c>
      <c r="N562" s="71" t="s">
        <v>59</v>
      </c>
      <c r="O562" s="71" t="s">
        <v>59</v>
      </c>
      <c r="P562" s="71" t="s">
        <v>59</v>
      </c>
      <c r="Q562" s="71" t="s">
        <v>59</v>
      </c>
      <c r="R562" s="71" t="s">
        <v>59</v>
      </c>
      <c r="S562" s="71" t="s">
        <v>59</v>
      </c>
      <c r="T562" s="71" t="s">
        <v>59</v>
      </c>
      <c r="U562" s="71" t="s">
        <v>59</v>
      </c>
      <c r="V562" s="71" t="s">
        <v>59</v>
      </c>
      <c r="W562" s="71" t="s">
        <v>59</v>
      </c>
      <c r="X562" s="71" t="s">
        <v>59</v>
      </c>
      <c r="Y562" s="71" t="s">
        <v>59</v>
      </c>
      <c r="Z562" s="71" t="s">
        <v>59</v>
      </c>
      <c r="AA562" s="71" t="s">
        <v>59</v>
      </c>
      <c r="AB562" s="71" t="s">
        <v>59</v>
      </c>
      <c r="AC562" s="71" t="s">
        <v>59</v>
      </c>
      <c r="AD562" s="71" t="s">
        <v>59</v>
      </c>
      <c r="AE562" s="71" t="s">
        <v>59</v>
      </c>
      <c r="AF562" s="71" t="s">
        <v>59</v>
      </c>
      <c r="AG562" s="71" t="s">
        <v>59</v>
      </c>
      <c r="AH562" s="71" t="s">
        <v>59</v>
      </c>
      <c r="AI562" s="72">
        <v>0</v>
      </c>
      <c r="AJ562" s="72">
        <v>49917329.07</v>
      </c>
      <c r="AK562" s="72">
        <v>0</v>
      </c>
      <c r="AL562" s="72">
        <v>231478.46</v>
      </c>
      <c r="AM562" s="72">
        <v>39963203.280000001</v>
      </c>
      <c r="AN562" s="72">
        <v>39979434.719999999</v>
      </c>
      <c r="AO562" s="72">
        <v>0</v>
      </c>
      <c r="AP562" s="72">
        <v>49917329.07</v>
      </c>
      <c r="AQ562" s="72">
        <v>0</v>
      </c>
      <c r="AR562" s="72">
        <v>231478.46</v>
      </c>
      <c r="AS562" s="72">
        <v>39963203.280000001</v>
      </c>
      <c r="AT562" s="72">
        <v>39979434.719999999</v>
      </c>
    </row>
    <row r="563" spans="1:46" ht="13.7" hidden="1" customHeight="1" x14ac:dyDescent="0.25">
      <c r="A563" s="70" t="s">
        <v>60</v>
      </c>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c r="AB563" s="71"/>
      <c r="AC563" s="71"/>
      <c r="AD563" s="71"/>
      <c r="AE563" s="71"/>
      <c r="AF563" s="71"/>
      <c r="AG563" s="71"/>
      <c r="AH563" s="71"/>
      <c r="AI563" s="73"/>
      <c r="AJ563" s="73"/>
      <c r="AK563" s="73"/>
      <c r="AL563" s="73"/>
      <c r="AM563" s="73"/>
      <c r="AN563" s="73"/>
      <c r="AO563" s="73"/>
      <c r="AP563" s="73"/>
      <c r="AQ563" s="73"/>
      <c r="AR563" s="73"/>
      <c r="AS563" s="73"/>
      <c r="AT563" s="73"/>
    </row>
    <row r="564" spans="1:46" ht="151.35" hidden="1" customHeight="1" x14ac:dyDescent="0.25">
      <c r="A564" s="213" t="s">
        <v>726</v>
      </c>
      <c r="B564" s="214" t="s">
        <v>727</v>
      </c>
      <c r="C564" s="71" t="s">
        <v>402</v>
      </c>
      <c r="D564" s="71" t="s">
        <v>1173</v>
      </c>
      <c r="E564" s="71" t="s">
        <v>404</v>
      </c>
      <c r="F564" s="71"/>
      <c r="G564" s="71"/>
      <c r="H564" s="71"/>
      <c r="I564" s="71"/>
      <c r="J564" s="71"/>
      <c r="K564" s="71"/>
      <c r="L564" s="71"/>
      <c r="M564" s="71"/>
      <c r="N564" s="71"/>
      <c r="O564" s="71"/>
      <c r="P564" s="71"/>
      <c r="Q564" s="71"/>
      <c r="R564" s="71"/>
      <c r="S564" s="71"/>
      <c r="T564" s="71"/>
      <c r="U564" s="71"/>
      <c r="V564" s="71"/>
      <c r="W564" s="71"/>
      <c r="X564" s="71"/>
      <c r="Y564" s="71"/>
      <c r="Z564" s="71" t="s">
        <v>281</v>
      </c>
      <c r="AA564" s="71" t="s">
        <v>68</v>
      </c>
      <c r="AB564" s="71" t="s">
        <v>69</v>
      </c>
      <c r="AC564" s="71" t="s">
        <v>729</v>
      </c>
      <c r="AD564" s="71" t="s">
        <v>68</v>
      </c>
      <c r="AE564" s="71" t="s">
        <v>730</v>
      </c>
      <c r="AF564" s="214"/>
      <c r="AG564" s="214" t="s">
        <v>74</v>
      </c>
      <c r="AH564" s="214" t="s">
        <v>74</v>
      </c>
      <c r="AI564" s="212">
        <v>0</v>
      </c>
      <c r="AJ564" s="212">
        <v>1697556.82</v>
      </c>
      <c r="AK564" s="212">
        <v>0</v>
      </c>
      <c r="AL564" s="212">
        <v>0</v>
      </c>
      <c r="AM564" s="212">
        <v>0</v>
      </c>
      <c r="AN564" s="212">
        <v>0</v>
      </c>
      <c r="AO564" s="212">
        <v>0</v>
      </c>
      <c r="AP564" s="212">
        <v>1697556.82</v>
      </c>
      <c r="AQ564" s="212">
        <v>0</v>
      </c>
      <c r="AR564" s="212">
        <v>0</v>
      </c>
      <c r="AS564" s="212">
        <v>0</v>
      </c>
      <c r="AT564" s="212">
        <v>0</v>
      </c>
    </row>
    <row r="565" spans="1:46" ht="123.75" hidden="1" customHeight="1" x14ac:dyDescent="0.25">
      <c r="A565" s="213" t="s">
        <v>726</v>
      </c>
      <c r="B565" s="214" t="s">
        <v>727</v>
      </c>
      <c r="C565" s="71" t="s">
        <v>402</v>
      </c>
      <c r="D565" s="71" t="s">
        <v>1174</v>
      </c>
      <c r="E565" s="71" t="s">
        <v>404</v>
      </c>
      <c r="F565" s="71"/>
      <c r="G565" s="71"/>
      <c r="H565" s="71"/>
      <c r="I565" s="71"/>
      <c r="J565" s="71"/>
      <c r="K565" s="71"/>
      <c r="L565" s="71"/>
      <c r="M565" s="71"/>
      <c r="N565" s="71"/>
      <c r="O565" s="71"/>
      <c r="P565" s="71"/>
      <c r="Q565" s="71"/>
      <c r="R565" s="71"/>
      <c r="S565" s="71"/>
      <c r="T565" s="71"/>
      <c r="U565" s="71"/>
      <c r="V565" s="71"/>
      <c r="W565" s="71"/>
      <c r="X565" s="71"/>
      <c r="Y565" s="71"/>
      <c r="Z565" s="71"/>
      <c r="AA565" s="71"/>
      <c r="AB565" s="71"/>
      <c r="AC565" s="71" t="s">
        <v>330</v>
      </c>
      <c r="AD565" s="71" t="s">
        <v>68</v>
      </c>
      <c r="AE565" s="71" t="s">
        <v>132</v>
      </c>
      <c r="AF565" s="214"/>
      <c r="AG565" s="214" t="s">
        <v>74</v>
      </c>
      <c r="AH565" s="214" t="s">
        <v>74</v>
      </c>
      <c r="AI565" s="212">
        <v>0</v>
      </c>
      <c r="AJ565" s="212">
        <v>1697556.82</v>
      </c>
      <c r="AK565" s="212">
        <v>0</v>
      </c>
      <c r="AL565" s="212">
        <v>0</v>
      </c>
      <c r="AM565" s="212">
        <v>0</v>
      </c>
      <c r="AN565" s="212">
        <v>0</v>
      </c>
      <c r="AO565" s="212">
        <v>0</v>
      </c>
      <c r="AP565" s="212">
        <v>1697556.82</v>
      </c>
      <c r="AQ565" s="212">
        <v>0</v>
      </c>
      <c r="AR565" s="212">
        <v>0</v>
      </c>
      <c r="AS565" s="212">
        <v>0</v>
      </c>
      <c r="AT565" s="212">
        <v>0</v>
      </c>
    </row>
    <row r="566" spans="1:46" ht="123.75" hidden="1" customHeight="1" x14ac:dyDescent="0.25">
      <c r="A566" s="213" t="s">
        <v>726</v>
      </c>
      <c r="B566" s="214" t="s">
        <v>727</v>
      </c>
      <c r="C566" s="71" t="s">
        <v>64</v>
      </c>
      <c r="D566" s="71" t="s">
        <v>669</v>
      </c>
      <c r="E566" s="71" t="s">
        <v>66</v>
      </c>
      <c r="F566" s="71"/>
      <c r="G566" s="71"/>
      <c r="H566" s="71"/>
      <c r="I566" s="71"/>
      <c r="J566" s="71"/>
      <c r="K566" s="71"/>
      <c r="L566" s="71"/>
      <c r="M566" s="71"/>
      <c r="N566" s="71"/>
      <c r="O566" s="71"/>
      <c r="P566" s="71"/>
      <c r="Q566" s="71"/>
      <c r="R566" s="71"/>
      <c r="S566" s="71"/>
      <c r="T566" s="71"/>
      <c r="U566" s="71"/>
      <c r="V566" s="71"/>
      <c r="W566" s="71"/>
      <c r="X566" s="71"/>
      <c r="Y566" s="71"/>
      <c r="Z566" s="71"/>
      <c r="AA566" s="71"/>
      <c r="AB566" s="71"/>
      <c r="AC566" s="71" t="s">
        <v>731</v>
      </c>
      <c r="AD566" s="71" t="s">
        <v>68</v>
      </c>
      <c r="AE566" s="71" t="s">
        <v>732</v>
      </c>
      <c r="AF566" s="214"/>
      <c r="AG566" s="214" t="s">
        <v>74</v>
      </c>
      <c r="AH566" s="214" t="s">
        <v>74</v>
      </c>
      <c r="AI566" s="212">
        <v>0</v>
      </c>
      <c r="AJ566" s="212">
        <v>1697556.82</v>
      </c>
      <c r="AK566" s="212">
        <v>0</v>
      </c>
      <c r="AL566" s="212">
        <v>0</v>
      </c>
      <c r="AM566" s="212">
        <v>0</v>
      </c>
      <c r="AN566" s="212">
        <v>0</v>
      </c>
      <c r="AO566" s="212">
        <v>0</v>
      </c>
      <c r="AP566" s="212">
        <v>1697556.82</v>
      </c>
      <c r="AQ566" s="212">
        <v>0</v>
      </c>
      <c r="AR566" s="212">
        <v>0</v>
      </c>
      <c r="AS566" s="212">
        <v>0</v>
      </c>
      <c r="AT566" s="212">
        <v>0</v>
      </c>
    </row>
    <row r="567" spans="1:46" ht="151.35" hidden="1" customHeight="1" x14ac:dyDescent="0.25">
      <c r="A567" s="213" t="s">
        <v>733</v>
      </c>
      <c r="B567" s="214" t="s">
        <v>734</v>
      </c>
      <c r="C567" s="71" t="s">
        <v>735</v>
      </c>
      <c r="D567" s="71" t="s">
        <v>736</v>
      </c>
      <c r="E567" s="71" t="s">
        <v>737</v>
      </c>
      <c r="F567" s="71"/>
      <c r="G567" s="71"/>
      <c r="H567" s="71"/>
      <c r="I567" s="71"/>
      <c r="J567" s="71"/>
      <c r="K567" s="71"/>
      <c r="L567" s="71"/>
      <c r="M567" s="71"/>
      <c r="N567" s="71"/>
      <c r="O567" s="71"/>
      <c r="P567" s="71"/>
      <c r="Q567" s="71"/>
      <c r="R567" s="71"/>
      <c r="S567" s="71"/>
      <c r="T567" s="71"/>
      <c r="U567" s="71"/>
      <c r="V567" s="71"/>
      <c r="W567" s="71"/>
      <c r="X567" s="71"/>
      <c r="Y567" s="71"/>
      <c r="Z567" s="71"/>
      <c r="AA567" s="71"/>
      <c r="AB567" s="71"/>
      <c r="AC567" s="71" t="s">
        <v>738</v>
      </c>
      <c r="AD567" s="71" t="s">
        <v>165</v>
      </c>
      <c r="AE567" s="71" t="s">
        <v>691</v>
      </c>
      <c r="AF567" s="214"/>
      <c r="AG567" s="214" t="s">
        <v>74</v>
      </c>
      <c r="AH567" s="214" t="s">
        <v>74</v>
      </c>
      <c r="AI567" s="212">
        <v>0</v>
      </c>
      <c r="AJ567" s="212">
        <v>5020211.3499999996</v>
      </c>
      <c r="AK567" s="212">
        <v>0</v>
      </c>
      <c r="AL567" s="212">
        <v>0</v>
      </c>
      <c r="AM567" s="212">
        <v>5924475.5999999996</v>
      </c>
      <c r="AN567" s="212">
        <v>5940707.04</v>
      </c>
      <c r="AO567" s="212">
        <v>0</v>
      </c>
      <c r="AP567" s="212">
        <v>5020211.3499999996</v>
      </c>
      <c r="AQ567" s="212">
        <v>0</v>
      </c>
      <c r="AR567" s="212">
        <v>0</v>
      </c>
      <c r="AS567" s="212">
        <v>5924475.5999999996</v>
      </c>
      <c r="AT567" s="212">
        <v>5940707.04</v>
      </c>
    </row>
    <row r="568" spans="1:46" ht="165" hidden="1" customHeight="1" x14ac:dyDescent="0.25">
      <c r="A568" s="213" t="s">
        <v>733</v>
      </c>
      <c r="B568" s="214" t="s">
        <v>734</v>
      </c>
      <c r="C568" s="71" t="s">
        <v>64</v>
      </c>
      <c r="D568" s="71" t="s">
        <v>739</v>
      </c>
      <c r="E568" s="71" t="s">
        <v>66</v>
      </c>
      <c r="F568" s="71"/>
      <c r="G568" s="71"/>
      <c r="H568" s="71"/>
      <c r="I568" s="71"/>
      <c r="J568" s="71"/>
      <c r="K568" s="71"/>
      <c r="L568" s="71"/>
      <c r="M568" s="71"/>
      <c r="N568" s="71"/>
      <c r="O568" s="71"/>
      <c r="P568" s="71"/>
      <c r="Q568" s="71"/>
      <c r="R568" s="71"/>
      <c r="S568" s="71"/>
      <c r="T568" s="71"/>
      <c r="U568" s="71"/>
      <c r="V568" s="71"/>
      <c r="W568" s="71"/>
      <c r="X568" s="71"/>
      <c r="Y568" s="71"/>
      <c r="Z568" s="71"/>
      <c r="AA568" s="71"/>
      <c r="AB568" s="71"/>
      <c r="AC568" s="71" t="s">
        <v>433</v>
      </c>
      <c r="AD568" s="71" t="s">
        <v>68</v>
      </c>
      <c r="AE568" s="71" t="s">
        <v>132</v>
      </c>
      <c r="AF568" s="214"/>
      <c r="AG568" s="214" t="s">
        <v>74</v>
      </c>
      <c r="AH568" s="214" t="s">
        <v>74</v>
      </c>
      <c r="AI568" s="212">
        <v>0</v>
      </c>
      <c r="AJ568" s="212">
        <v>5020211.3499999996</v>
      </c>
      <c r="AK568" s="212">
        <v>0</v>
      </c>
      <c r="AL568" s="212">
        <v>0</v>
      </c>
      <c r="AM568" s="212">
        <v>5924475.5999999996</v>
      </c>
      <c r="AN568" s="212">
        <v>5940707.04</v>
      </c>
      <c r="AO568" s="212">
        <v>0</v>
      </c>
      <c r="AP568" s="212">
        <v>5020211.3499999996</v>
      </c>
      <c r="AQ568" s="212">
        <v>0</v>
      </c>
      <c r="AR568" s="212">
        <v>0</v>
      </c>
      <c r="AS568" s="212">
        <v>5924475.5999999996</v>
      </c>
      <c r="AT568" s="212">
        <v>5940707.04</v>
      </c>
    </row>
    <row r="569" spans="1:46" ht="288.75" hidden="1" customHeight="1" x14ac:dyDescent="0.25">
      <c r="A569" s="213" t="s">
        <v>740</v>
      </c>
      <c r="B569" s="214" t="s">
        <v>741</v>
      </c>
      <c r="C569" s="71" t="s">
        <v>86</v>
      </c>
      <c r="D569" s="71" t="s">
        <v>1175</v>
      </c>
      <c r="E569" s="71" t="s">
        <v>88</v>
      </c>
      <c r="F569" s="71"/>
      <c r="G569" s="71"/>
      <c r="H569" s="71"/>
      <c r="I569" s="71"/>
      <c r="J569" s="74" t="s">
        <v>210</v>
      </c>
      <c r="K569" s="71" t="s">
        <v>211</v>
      </c>
      <c r="L569" s="71" t="s">
        <v>212</v>
      </c>
      <c r="M569" s="71"/>
      <c r="N569" s="71"/>
      <c r="O569" s="71"/>
      <c r="P569" s="71"/>
      <c r="Q569" s="71"/>
      <c r="R569" s="71"/>
      <c r="S569" s="71"/>
      <c r="T569" s="71"/>
      <c r="U569" s="71"/>
      <c r="V569" s="71"/>
      <c r="W569" s="71" t="s">
        <v>213</v>
      </c>
      <c r="X569" s="71" t="s">
        <v>68</v>
      </c>
      <c r="Y569" s="71" t="s">
        <v>215</v>
      </c>
      <c r="Z569" s="74" t="s">
        <v>743</v>
      </c>
      <c r="AA569" s="71" t="s">
        <v>68</v>
      </c>
      <c r="AB569" s="71" t="s">
        <v>744</v>
      </c>
      <c r="AC569" s="74" t="s">
        <v>745</v>
      </c>
      <c r="AD569" s="71" t="s">
        <v>68</v>
      </c>
      <c r="AE569" s="71" t="s">
        <v>746</v>
      </c>
      <c r="AF569" s="214"/>
      <c r="AG569" s="214" t="s">
        <v>74</v>
      </c>
      <c r="AH569" s="214" t="s">
        <v>74</v>
      </c>
      <c r="AI569" s="212">
        <v>0</v>
      </c>
      <c r="AJ569" s="212">
        <v>40982620.899999999</v>
      </c>
      <c r="AK569" s="212">
        <v>0</v>
      </c>
      <c r="AL569" s="212">
        <v>231478.46</v>
      </c>
      <c r="AM569" s="212">
        <v>34038727.68</v>
      </c>
      <c r="AN569" s="212">
        <v>34038727.68</v>
      </c>
      <c r="AO569" s="212">
        <v>0</v>
      </c>
      <c r="AP569" s="212">
        <v>40982620.899999999</v>
      </c>
      <c r="AQ569" s="212">
        <v>0</v>
      </c>
      <c r="AR569" s="212">
        <v>231478.46</v>
      </c>
      <c r="AS569" s="212">
        <v>34038727.68</v>
      </c>
      <c r="AT569" s="212">
        <v>34038727.68</v>
      </c>
    </row>
    <row r="570" spans="1:46" ht="206.25" hidden="1" customHeight="1" x14ac:dyDescent="0.25">
      <c r="A570" s="213" t="s">
        <v>740</v>
      </c>
      <c r="B570" s="214" t="s">
        <v>741</v>
      </c>
      <c r="C570" s="71" t="s">
        <v>86</v>
      </c>
      <c r="D570" s="71" t="s">
        <v>1176</v>
      </c>
      <c r="E570" s="71" t="s">
        <v>88</v>
      </c>
      <c r="F570" s="71"/>
      <c r="G570" s="71"/>
      <c r="H570" s="71"/>
      <c r="I570" s="71"/>
      <c r="J570" s="71"/>
      <c r="K570" s="71"/>
      <c r="L570" s="71"/>
      <c r="M570" s="71"/>
      <c r="N570" s="71"/>
      <c r="O570" s="71"/>
      <c r="P570" s="71"/>
      <c r="Q570" s="71"/>
      <c r="R570" s="71"/>
      <c r="S570" s="71"/>
      <c r="T570" s="71"/>
      <c r="U570" s="71"/>
      <c r="V570" s="71"/>
      <c r="W570" s="71"/>
      <c r="X570" s="71"/>
      <c r="Y570" s="71"/>
      <c r="Z570" s="71"/>
      <c r="AA570" s="71"/>
      <c r="AB570" s="71"/>
      <c r="AC570" s="74" t="s">
        <v>750</v>
      </c>
      <c r="AD570" s="71" t="s">
        <v>68</v>
      </c>
      <c r="AE570" s="71" t="s">
        <v>751</v>
      </c>
      <c r="AF570" s="214"/>
      <c r="AG570" s="214" t="s">
        <v>74</v>
      </c>
      <c r="AH570" s="214" t="s">
        <v>74</v>
      </c>
      <c r="AI570" s="212">
        <v>0</v>
      </c>
      <c r="AJ570" s="212">
        <v>40982620.899999999</v>
      </c>
      <c r="AK570" s="212">
        <v>0</v>
      </c>
      <c r="AL570" s="212">
        <v>231478.46</v>
      </c>
      <c r="AM570" s="212">
        <v>34038727.68</v>
      </c>
      <c r="AN570" s="212">
        <v>34038727.68</v>
      </c>
      <c r="AO570" s="212">
        <v>0</v>
      </c>
      <c r="AP570" s="212">
        <v>40982620.899999999</v>
      </c>
      <c r="AQ570" s="212">
        <v>0</v>
      </c>
      <c r="AR570" s="212">
        <v>231478.46</v>
      </c>
      <c r="AS570" s="212">
        <v>34038727.68</v>
      </c>
      <c r="AT570" s="212">
        <v>34038727.68</v>
      </c>
    </row>
    <row r="571" spans="1:46" ht="123.75" hidden="1" customHeight="1" x14ac:dyDescent="0.25">
      <c r="A571" s="213" t="s">
        <v>740</v>
      </c>
      <c r="B571" s="214" t="s">
        <v>741</v>
      </c>
      <c r="C571" s="71" t="s">
        <v>747</v>
      </c>
      <c r="D571" s="71" t="s">
        <v>448</v>
      </c>
      <c r="E571" s="71" t="s">
        <v>749</v>
      </c>
      <c r="F571" s="71"/>
      <c r="G571" s="71"/>
      <c r="H571" s="71"/>
      <c r="I571" s="71"/>
      <c r="J571" s="71"/>
      <c r="K571" s="71"/>
      <c r="L571" s="71"/>
      <c r="M571" s="71"/>
      <c r="N571" s="71"/>
      <c r="O571" s="71"/>
      <c r="P571" s="71"/>
      <c r="Q571" s="71"/>
      <c r="R571" s="71"/>
      <c r="S571" s="71"/>
      <c r="T571" s="71"/>
      <c r="U571" s="71"/>
      <c r="V571" s="71"/>
      <c r="W571" s="71"/>
      <c r="X571" s="71"/>
      <c r="Y571" s="71"/>
      <c r="Z571" s="71"/>
      <c r="AA571" s="71"/>
      <c r="AB571" s="71"/>
      <c r="AC571" s="71" t="s">
        <v>167</v>
      </c>
      <c r="AD571" s="71" t="s">
        <v>68</v>
      </c>
      <c r="AE571" s="71" t="s">
        <v>132</v>
      </c>
      <c r="AF571" s="214"/>
      <c r="AG571" s="214" t="s">
        <v>74</v>
      </c>
      <c r="AH571" s="214" t="s">
        <v>74</v>
      </c>
      <c r="AI571" s="212">
        <v>0</v>
      </c>
      <c r="AJ571" s="212">
        <v>40982620.899999999</v>
      </c>
      <c r="AK571" s="212">
        <v>0</v>
      </c>
      <c r="AL571" s="212">
        <v>231478.46</v>
      </c>
      <c r="AM571" s="212">
        <v>34038727.68</v>
      </c>
      <c r="AN571" s="212">
        <v>34038727.68</v>
      </c>
      <c r="AO571" s="212">
        <v>0</v>
      </c>
      <c r="AP571" s="212">
        <v>40982620.899999999</v>
      </c>
      <c r="AQ571" s="212">
        <v>0</v>
      </c>
      <c r="AR571" s="212">
        <v>231478.46</v>
      </c>
      <c r="AS571" s="212">
        <v>34038727.68</v>
      </c>
      <c r="AT571" s="212">
        <v>34038727.68</v>
      </c>
    </row>
    <row r="572" spans="1:46" ht="82.5" hidden="1" customHeight="1" x14ac:dyDescent="0.25">
      <c r="A572" s="213" t="s">
        <v>740</v>
      </c>
      <c r="B572" s="214" t="s">
        <v>741</v>
      </c>
      <c r="C572" s="71" t="s">
        <v>747</v>
      </c>
      <c r="D572" s="71" t="s">
        <v>1177</v>
      </c>
      <c r="E572" s="71" t="s">
        <v>749</v>
      </c>
      <c r="F572" s="71"/>
      <c r="G572" s="71"/>
      <c r="H572" s="71"/>
      <c r="I572" s="71"/>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214"/>
      <c r="AG572" s="214" t="s">
        <v>74</v>
      </c>
      <c r="AH572" s="214" t="s">
        <v>74</v>
      </c>
      <c r="AI572" s="212">
        <v>0</v>
      </c>
      <c r="AJ572" s="212">
        <v>40982620.899999999</v>
      </c>
      <c r="AK572" s="212">
        <v>0</v>
      </c>
      <c r="AL572" s="212">
        <v>231478.46</v>
      </c>
      <c r="AM572" s="212">
        <v>34038727.68</v>
      </c>
      <c r="AN572" s="212">
        <v>34038727.68</v>
      </c>
      <c r="AO572" s="212">
        <v>0</v>
      </c>
      <c r="AP572" s="212">
        <v>40982620.899999999</v>
      </c>
      <c r="AQ572" s="212">
        <v>0</v>
      </c>
      <c r="AR572" s="212">
        <v>231478.46</v>
      </c>
      <c r="AS572" s="212">
        <v>34038727.68</v>
      </c>
      <c r="AT572" s="212">
        <v>34038727.68</v>
      </c>
    </row>
    <row r="573" spans="1:46" ht="82.5" hidden="1" customHeight="1" x14ac:dyDescent="0.25">
      <c r="A573" s="213" t="s">
        <v>740</v>
      </c>
      <c r="B573" s="214" t="s">
        <v>741</v>
      </c>
      <c r="C573" s="71" t="s">
        <v>64</v>
      </c>
      <c r="D573" s="71" t="s">
        <v>739</v>
      </c>
      <c r="E573" s="71" t="s">
        <v>66</v>
      </c>
      <c r="F573" s="71"/>
      <c r="G573" s="71"/>
      <c r="H573" s="71"/>
      <c r="I573" s="71"/>
      <c r="J573" s="71"/>
      <c r="K573" s="71"/>
      <c r="L573" s="71"/>
      <c r="M573" s="71"/>
      <c r="N573" s="71"/>
      <c r="O573" s="71"/>
      <c r="P573" s="71"/>
      <c r="Q573" s="71"/>
      <c r="R573" s="71"/>
      <c r="S573" s="71"/>
      <c r="T573" s="71"/>
      <c r="U573" s="71"/>
      <c r="V573" s="71"/>
      <c r="W573" s="71"/>
      <c r="X573" s="71"/>
      <c r="Y573" s="71"/>
      <c r="Z573" s="71"/>
      <c r="AA573" s="71"/>
      <c r="AB573" s="71"/>
      <c r="AC573" s="71"/>
      <c r="AD573" s="71"/>
      <c r="AE573" s="71"/>
      <c r="AF573" s="214"/>
      <c r="AG573" s="214" t="s">
        <v>74</v>
      </c>
      <c r="AH573" s="214" t="s">
        <v>74</v>
      </c>
      <c r="AI573" s="212">
        <v>0</v>
      </c>
      <c r="AJ573" s="212">
        <v>40982620.899999999</v>
      </c>
      <c r="AK573" s="212">
        <v>0</v>
      </c>
      <c r="AL573" s="212">
        <v>231478.46</v>
      </c>
      <c r="AM573" s="212">
        <v>34038727.68</v>
      </c>
      <c r="AN573" s="212">
        <v>34038727.68</v>
      </c>
      <c r="AO573" s="212">
        <v>0</v>
      </c>
      <c r="AP573" s="212">
        <v>40982620.899999999</v>
      </c>
      <c r="AQ573" s="212">
        <v>0</v>
      </c>
      <c r="AR573" s="212">
        <v>231478.46</v>
      </c>
      <c r="AS573" s="212">
        <v>34038727.68</v>
      </c>
      <c r="AT573" s="212">
        <v>34038727.68</v>
      </c>
    </row>
    <row r="574" spans="1:46" ht="137.44999999999999" hidden="1" customHeight="1" x14ac:dyDescent="0.25">
      <c r="A574" s="213" t="s">
        <v>752</v>
      </c>
      <c r="B574" s="214" t="s">
        <v>753</v>
      </c>
      <c r="C574" s="71" t="s">
        <v>64</v>
      </c>
      <c r="D574" s="71" t="s">
        <v>669</v>
      </c>
      <c r="E574" s="71" t="s">
        <v>66</v>
      </c>
      <c r="F574" s="71"/>
      <c r="G574" s="71"/>
      <c r="H574" s="71"/>
      <c r="I574" s="71"/>
      <c r="J574" s="71"/>
      <c r="K574" s="71"/>
      <c r="L574" s="71"/>
      <c r="M574" s="71"/>
      <c r="N574" s="71"/>
      <c r="O574" s="71"/>
      <c r="P574" s="71"/>
      <c r="Q574" s="71"/>
      <c r="R574" s="71"/>
      <c r="S574" s="71"/>
      <c r="T574" s="71"/>
      <c r="U574" s="71"/>
      <c r="V574" s="71"/>
      <c r="W574" s="71" t="s">
        <v>535</v>
      </c>
      <c r="X574" s="71" t="s">
        <v>754</v>
      </c>
      <c r="Y574" s="71" t="s">
        <v>537</v>
      </c>
      <c r="Z574" s="71"/>
      <c r="AA574" s="71"/>
      <c r="AB574" s="71"/>
      <c r="AC574" s="71" t="s">
        <v>757</v>
      </c>
      <c r="AD574" s="71" t="s">
        <v>497</v>
      </c>
      <c r="AE574" s="71" t="s">
        <v>758</v>
      </c>
      <c r="AF574" s="214"/>
      <c r="AG574" s="214" t="s">
        <v>74</v>
      </c>
      <c r="AH574" s="214" t="s">
        <v>74</v>
      </c>
      <c r="AI574" s="212">
        <v>0</v>
      </c>
      <c r="AJ574" s="212">
        <v>2216940</v>
      </c>
      <c r="AK574" s="212">
        <v>0</v>
      </c>
      <c r="AL574" s="212">
        <v>0</v>
      </c>
      <c r="AM574" s="212">
        <v>0</v>
      </c>
      <c r="AN574" s="212">
        <v>0</v>
      </c>
      <c r="AO574" s="212">
        <v>0</v>
      </c>
      <c r="AP574" s="212">
        <v>2216940</v>
      </c>
      <c r="AQ574" s="212">
        <v>0</v>
      </c>
      <c r="AR574" s="212">
        <v>0</v>
      </c>
      <c r="AS574" s="212">
        <v>0</v>
      </c>
      <c r="AT574" s="212">
        <v>0</v>
      </c>
    </row>
    <row r="575" spans="1:46" ht="247.5" hidden="1" customHeight="1" x14ac:dyDescent="0.25">
      <c r="A575" s="213" t="s">
        <v>752</v>
      </c>
      <c r="B575" s="214" t="s">
        <v>753</v>
      </c>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c r="AB575" s="71"/>
      <c r="AC575" s="74" t="s">
        <v>755</v>
      </c>
      <c r="AD575" s="71" t="s">
        <v>68</v>
      </c>
      <c r="AE575" s="71" t="s">
        <v>756</v>
      </c>
      <c r="AF575" s="214"/>
      <c r="AG575" s="214" t="s">
        <v>74</v>
      </c>
      <c r="AH575" s="214" t="s">
        <v>74</v>
      </c>
      <c r="AI575" s="212">
        <v>0</v>
      </c>
      <c r="AJ575" s="212">
        <v>2216940</v>
      </c>
      <c r="AK575" s="212">
        <v>0</v>
      </c>
      <c r="AL575" s="212">
        <v>0</v>
      </c>
      <c r="AM575" s="212">
        <v>0</v>
      </c>
      <c r="AN575" s="212">
        <v>0</v>
      </c>
      <c r="AO575" s="212">
        <v>0</v>
      </c>
      <c r="AP575" s="212">
        <v>2216940</v>
      </c>
      <c r="AQ575" s="212">
        <v>0</v>
      </c>
      <c r="AR575" s="212">
        <v>0</v>
      </c>
      <c r="AS575" s="212">
        <v>0</v>
      </c>
      <c r="AT575" s="212">
        <v>0</v>
      </c>
    </row>
    <row r="576" spans="1:46" ht="110.1" hidden="1" customHeight="1" x14ac:dyDescent="0.25">
      <c r="A576" s="213" t="s">
        <v>752</v>
      </c>
      <c r="B576" s="214" t="s">
        <v>753</v>
      </c>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c r="AB576" s="71"/>
      <c r="AC576" s="71" t="s">
        <v>416</v>
      </c>
      <c r="AD576" s="71" t="s">
        <v>68</v>
      </c>
      <c r="AE576" s="71" t="s">
        <v>132</v>
      </c>
      <c r="AF576" s="214"/>
      <c r="AG576" s="214" t="s">
        <v>74</v>
      </c>
      <c r="AH576" s="214" t="s">
        <v>74</v>
      </c>
      <c r="AI576" s="212">
        <v>0</v>
      </c>
      <c r="AJ576" s="212">
        <v>2216940</v>
      </c>
      <c r="AK576" s="212">
        <v>0</v>
      </c>
      <c r="AL576" s="212">
        <v>0</v>
      </c>
      <c r="AM576" s="212">
        <v>0</v>
      </c>
      <c r="AN576" s="212">
        <v>0</v>
      </c>
      <c r="AO576" s="212">
        <v>0</v>
      </c>
      <c r="AP576" s="212">
        <v>2216940</v>
      </c>
      <c r="AQ576" s="212">
        <v>0</v>
      </c>
      <c r="AR576" s="212">
        <v>0</v>
      </c>
      <c r="AS576" s="212">
        <v>0</v>
      </c>
      <c r="AT576" s="212">
        <v>0</v>
      </c>
    </row>
    <row r="577" spans="1:46" ht="165" hidden="1" customHeight="1" x14ac:dyDescent="0.25">
      <c r="A577" s="75" t="s">
        <v>759</v>
      </c>
      <c r="B577" s="71" t="s">
        <v>760</v>
      </c>
      <c r="C577" s="71" t="s">
        <v>59</v>
      </c>
      <c r="D577" s="71" t="s">
        <v>59</v>
      </c>
      <c r="E577" s="71" t="s">
        <v>59</v>
      </c>
      <c r="F577" s="71" t="s">
        <v>59</v>
      </c>
      <c r="G577" s="71" t="s">
        <v>59</v>
      </c>
      <c r="H577" s="71" t="s">
        <v>59</v>
      </c>
      <c r="I577" s="71" t="s">
        <v>59</v>
      </c>
      <c r="J577" s="71" t="s">
        <v>59</v>
      </c>
      <c r="K577" s="71" t="s">
        <v>59</v>
      </c>
      <c r="L577" s="71" t="s">
        <v>59</v>
      </c>
      <c r="M577" s="71" t="s">
        <v>59</v>
      </c>
      <c r="N577" s="71" t="s">
        <v>59</v>
      </c>
      <c r="O577" s="71" t="s">
        <v>59</v>
      </c>
      <c r="P577" s="71" t="s">
        <v>59</v>
      </c>
      <c r="Q577" s="71" t="s">
        <v>59</v>
      </c>
      <c r="R577" s="71" t="s">
        <v>59</v>
      </c>
      <c r="S577" s="71" t="s">
        <v>59</v>
      </c>
      <c r="T577" s="71" t="s">
        <v>59</v>
      </c>
      <c r="U577" s="71" t="s">
        <v>59</v>
      </c>
      <c r="V577" s="71" t="s">
        <v>59</v>
      </c>
      <c r="W577" s="71" t="s">
        <v>59</v>
      </c>
      <c r="X577" s="71" t="s">
        <v>59</v>
      </c>
      <c r="Y577" s="71" t="s">
        <v>59</v>
      </c>
      <c r="Z577" s="71" t="s">
        <v>59</v>
      </c>
      <c r="AA577" s="71" t="s">
        <v>59</v>
      </c>
      <c r="AB577" s="71" t="s">
        <v>59</v>
      </c>
      <c r="AC577" s="71" t="s">
        <v>59</v>
      </c>
      <c r="AD577" s="71" t="s">
        <v>59</v>
      </c>
      <c r="AE577" s="71" t="s">
        <v>59</v>
      </c>
      <c r="AF577" s="71" t="s">
        <v>59</v>
      </c>
      <c r="AG577" s="71" t="s">
        <v>59</v>
      </c>
      <c r="AH577" s="71" t="s">
        <v>59</v>
      </c>
      <c r="AI577" s="72">
        <v>0</v>
      </c>
      <c r="AJ577" s="72">
        <v>9136927637.5900002</v>
      </c>
      <c r="AK577" s="72">
        <v>0</v>
      </c>
      <c r="AL577" s="72">
        <v>10055464962.049999</v>
      </c>
      <c r="AM577" s="72">
        <v>9638076111.2000008</v>
      </c>
      <c r="AN577" s="72">
        <v>9596954683.6299992</v>
      </c>
      <c r="AO577" s="72">
        <v>0</v>
      </c>
      <c r="AP577" s="72">
        <v>9072951960.6700001</v>
      </c>
      <c r="AQ577" s="72">
        <v>0</v>
      </c>
      <c r="AR577" s="72">
        <v>10055464962.049999</v>
      </c>
      <c r="AS577" s="72">
        <v>9638076111.2000008</v>
      </c>
      <c r="AT577" s="72">
        <v>9596954683.6299992</v>
      </c>
    </row>
    <row r="578" spans="1:46" ht="13.7" hidden="1" customHeight="1" x14ac:dyDescent="0.25">
      <c r="A578" s="70" t="s">
        <v>60</v>
      </c>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c r="AB578" s="71"/>
      <c r="AC578" s="71"/>
      <c r="AD578" s="71"/>
      <c r="AE578" s="71"/>
      <c r="AF578" s="71"/>
      <c r="AG578" s="71"/>
      <c r="AH578" s="71"/>
      <c r="AI578" s="73"/>
      <c r="AJ578" s="73"/>
      <c r="AK578" s="73"/>
      <c r="AL578" s="73"/>
      <c r="AM578" s="73"/>
      <c r="AN578" s="73"/>
      <c r="AO578" s="73"/>
      <c r="AP578" s="73"/>
      <c r="AQ578" s="73"/>
      <c r="AR578" s="73"/>
      <c r="AS578" s="73"/>
      <c r="AT578" s="73"/>
    </row>
    <row r="579" spans="1:46" ht="41.25" hidden="1" customHeight="1" x14ac:dyDescent="0.25">
      <c r="A579" s="70" t="s">
        <v>761</v>
      </c>
      <c r="B579" s="71" t="s">
        <v>762</v>
      </c>
      <c r="C579" s="71" t="s">
        <v>59</v>
      </c>
      <c r="D579" s="71" t="s">
        <v>59</v>
      </c>
      <c r="E579" s="71" t="s">
        <v>59</v>
      </c>
      <c r="F579" s="71" t="s">
        <v>59</v>
      </c>
      <c r="G579" s="71" t="s">
        <v>59</v>
      </c>
      <c r="H579" s="71" t="s">
        <v>59</v>
      </c>
      <c r="I579" s="71" t="s">
        <v>59</v>
      </c>
      <c r="J579" s="71" t="s">
        <v>59</v>
      </c>
      <c r="K579" s="71" t="s">
        <v>59</v>
      </c>
      <c r="L579" s="71" t="s">
        <v>59</v>
      </c>
      <c r="M579" s="71" t="s">
        <v>59</v>
      </c>
      <c r="N579" s="71" t="s">
        <v>59</v>
      </c>
      <c r="O579" s="71" t="s">
        <v>59</v>
      </c>
      <c r="P579" s="71" t="s">
        <v>59</v>
      </c>
      <c r="Q579" s="71" t="s">
        <v>59</v>
      </c>
      <c r="R579" s="71" t="s">
        <v>59</v>
      </c>
      <c r="S579" s="71" t="s">
        <v>59</v>
      </c>
      <c r="T579" s="71" t="s">
        <v>59</v>
      </c>
      <c r="U579" s="71" t="s">
        <v>59</v>
      </c>
      <c r="V579" s="71" t="s">
        <v>59</v>
      </c>
      <c r="W579" s="71" t="s">
        <v>59</v>
      </c>
      <c r="X579" s="71" t="s">
        <v>59</v>
      </c>
      <c r="Y579" s="71" t="s">
        <v>59</v>
      </c>
      <c r="Z579" s="71" t="s">
        <v>59</v>
      </c>
      <c r="AA579" s="71" t="s">
        <v>59</v>
      </c>
      <c r="AB579" s="71" t="s">
        <v>59</v>
      </c>
      <c r="AC579" s="71" t="s">
        <v>59</v>
      </c>
      <c r="AD579" s="71" t="s">
        <v>59</v>
      </c>
      <c r="AE579" s="71" t="s">
        <v>59</v>
      </c>
      <c r="AF579" s="71" t="s">
        <v>59</v>
      </c>
      <c r="AG579" s="71" t="s">
        <v>59</v>
      </c>
      <c r="AH579" s="71" t="s">
        <v>59</v>
      </c>
      <c r="AI579" s="72">
        <v>0</v>
      </c>
      <c r="AJ579" s="72">
        <v>9111348644.25</v>
      </c>
      <c r="AK579" s="72">
        <v>0</v>
      </c>
      <c r="AL579" s="72">
        <v>10020417742.110001</v>
      </c>
      <c r="AM579" s="72">
        <v>9604996442.1100006</v>
      </c>
      <c r="AN579" s="72">
        <v>9561025042.1100006</v>
      </c>
      <c r="AO579" s="72">
        <v>0</v>
      </c>
      <c r="AP579" s="72">
        <v>9061253161.0300007</v>
      </c>
      <c r="AQ579" s="72">
        <v>0</v>
      </c>
      <c r="AR579" s="72">
        <v>10020417742.110001</v>
      </c>
      <c r="AS579" s="72">
        <v>9604996442.1100006</v>
      </c>
      <c r="AT579" s="72">
        <v>9561025042.1100006</v>
      </c>
    </row>
    <row r="580" spans="1:46" ht="13.7" hidden="1" customHeight="1" x14ac:dyDescent="0.25">
      <c r="A580" s="70" t="s">
        <v>60</v>
      </c>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c r="AB580" s="71"/>
      <c r="AC580" s="71"/>
      <c r="AD580" s="71"/>
      <c r="AE580" s="71"/>
      <c r="AF580" s="71"/>
      <c r="AG580" s="71"/>
      <c r="AH580" s="71"/>
      <c r="AI580" s="73"/>
      <c r="AJ580" s="73"/>
      <c r="AK580" s="73"/>
      <c r="AL580" s="73"/>
      <c r="AM580" s="73"/>
      <c r="AN580" s="73"/>
      <c r="AO580" s="73"/>
      <c r="AP580" s="73"/>
      <c r="AQ580" s="73"/>
      <c r="AR580" s="73"/>
      <c r="AS580" s="73"/>
      <c r="AT580" s="73"/>
    </row>
    <row r="581" spans="1:46" ht="288.75" hidden="1" customHeight="1" x14ac:dyDescent="0.25">
      <c r="A581" s="213" t="s">
        <v>763</v>
      </c>
      <c r="B581" s="214" t="s">
        <v>764</v>
      </c>
      <c r="C581" s="71" t="s">
        <v>95</v>
      </c>
      <c r="D581" s="71" t="s">
        <v>68</v>
      </c>
      <c r="E581" s="71" t="s">
        <v>96</v>
      </c>
      <c r="F581" s="71"/>
      <c r="G581" s="71"/>
      <c r="H581" s="71"/>
      <c r="I581" s="71"/>
      <c r="J581" s="71"/>
      <c r="K581" s="71"/>
      <c r="L581" s="71"/>
      <c r="M581" s="71"/>
      <c r="N581" s="71"/>
      <c r="O581" s="71"/>
      <c r="P581" s="71"/>
      <c r="Q581" s="71"/>
      <c r="R581" s="71"/>
      <c r="S581" s="71"/>
      <c r="T581" s="71"/>
      <c r="U581" s="71"/>
      <c r="V581" s="71"/>
      <c r="W581" s="74" t="s">
        <v>765</v>
      </c>
      <c r="X581" s="71" t="s">
        <v>1178</v>
      </c>
      <c r="Y581" s="71" t="s">
        <v>66</v>
      </c>
      <c r="Z581" s="74" t="s">
        <v>767</v>
      </c>
      <c r="AA581" s="71" t="s">
        <v>68</v>
      </c>
      <c r="AB581" s="71" t="s">
        <v>769</v>
      </c>
      <c r="AC581" s="74" t="s">
        <v>100</v>
      </c>
      <c r="AD581" s="71" t="s">
        <v>68</v>
      </c>
      <c r="AE581" s="71" t="s">
        <v>101</v>
      </c>
      <c r="AF581" s="214" t="s">
        <v>770</v>
      </c>
      <c r="AG581" s="214" t="s">
        <v>74</v>
      </c>
      <c r="AH581" s="214" t="s">
        <v>74</v>
      </c>
      <c r="AI581" s="212">
        <v>0</v>
      </c>
      <c r="AJ581" s="212">
        <v>28498976.050000001</v>
      </c>
      <c r="AK581" s="212">
        <v>0</v>
      </c>
      <c r="AL581" s="212">
        <v>34441200</v>
      </c>
      <c r="AM581" s="212">
        <v>33331000</v>
      </c>
      <c r="AN581" s="212">
        <v>33122000</v>
      </c>
      <c r="AO581" s="212">
        <v>0</v>
      </c>
      <c r="AP581" s="212">
        <v>28372456.629999999</v>
      </c>
      <c r="AQ581" s="212">
        <v>0</v>
      </c>
      <c r="AR581" s="212">
        <v>34441200</v>
      </c>
      <c r="AS581" s="212">
        <v>33331000</v>
      </c>
      <c r="AT581" s="212">
        <v>33122000</v>
      </c>
    </row>
    <row r="582" spans="1:46" ht="316.35000000000002" hidden="1" customHeight="1" x14ac:dyDescent="0.25">
      <c r="A582" s="213" t="s">
        <v>763</v>
      </c>
      <c r="B582" s="214" t="s">
        <v>764</v>
      </c>
      <c r="C582" s="71" t="s">
        <v>121</v>
      </c>
      <c r="D582" s="71" t="s">
        <v>68</v>
      </c>
      <c r="E582" s="71" t="s">
        <v>122</v>
      </c>
      <c r="F582" s="71"/>
      <c r="G582" s="71"/>
      <c r="H582" s="71"/>
      <c r="I582" s="71"/>
      <c r="J582" s="71"/>
      <c r="K582" s="71"/>
      <c r="L582" s="71"/>
      <c r="M582" s="71"/>
      <c r="N582" s="71"/>
      <c r="O582" s="71"/>
      <c r="P582" s="71"/>
      <c r="Q582" s="71"/>
      <c r="R582" s="71"/>
      <c r="S582" s="71"/>
      <c r="T582" s="71"/>
      <c r="U582" s="71"/>
      <c r="V582" s="71"/>
      <c r="W582" s="74" t="s">
        <v>765</v>
      </c>
      <c r="X582" s="71" t="s">
        <v>1179</v>
      </c>
      <c r="Y582" s="71" t="s">
        <v>66</v>
      </c>
      <c r="Z582" s="74" t="s">
        <v>767</v>
      </c>
      <c r="AA582" s="71" t="s">
        <v>79</v>
      </c>
      <c r="AB582" s="71" t="s">
        <v>769</v>
      </c>
      <c r="AC582" s="74" t="s">
        <v>105</v>
      </c>
      <c r="AD582" s="71" t="s">
        <v>68</v>
      </c>
      <c r="AE582" s="71" t="s">
        <v>106</v>
      </c>
      <c r="AF582" s="214" t="s">
        <v>770</v>
      </c>
      <c r="AG582" s="214" t="s">
        <v>74</v>
      </c>
      <c r="AH582" s="214" t="s">
        <v>74</v>
      </c>
      <c r="AI582" s="212">
        <v>0</v>
      </c>
      <c r="AJ582" s="212">
        <v>28498976.050000001</v>
      </c>
      <c r="AK582" s="212">
        <v>0</v>
      </c>
      <c r="AL582" s="212">
        <v>34441200</v>
      </c>
      <c r="AM582" s="212">
        <v>33331000</v>
      </c>
      <c r="AN582" s="212">
        <v>33122000</v>
      </c>
      <c r="AO582" s="212">
        <v>0</v>
      </c>
      <c r="AP582" s="212">
        <v>28372456.629999999</v>
      </c>
      <c r="AQ582" s="212">
        <v>0</v>
      </c>
      <c r="AR582" s="212">
        <v>34441200</v>
      </c>
      <c r="AS582" s="212">
        <v>33331000</v>
      </c>
      <c r="AT582" s="212">
        <v>33122000</v>
      </c>
    </row>
    <row r="583" spans="1:46" ht="288.75" hidden="1" customHeight="1" x14ac:dyDescent="0.25">
      <c r="A583" s="213" t="s">
        <v>763</v>
      </c>
      <c r="B583" s="214" t="s">
        <v>764</v>
      </c>
      <c r="C583" s="71" t="s">
        <v>771</v>
      </c>
      <c r="D583" s="71" t="s">
        <v>1180</v>
      </c>
      <c r="E583" s="71" t="s">
        <v>773</v>
      </c>
      <c r="F583" s="71"/>
      <c r="G583" s="71"/>
      <c r="H583" s="71"/>
      <c r="I583" s="71"/>
      <c r="J583" s="71"/>
      <c r="K583" s="71"/>
      <c r="L583" s="71"/>
      <c r="M583" s="71"/>
      <c r="N583" s="71"/>
      <c r="O583" s="71"/>
      <c r="P583" s="71"/>
      <c r="Q583" s="71"/>
      <c r="R583" s="71"/>
      <c r="S583" s="71"/>
      <c r="T583" s="71"/>
      <c r="U583" s="71"/>
      <c r="V583" s="71"/>
      <c r="W583" s="71"/>
      <c r="X583" s="71"/>
      <c r="Y583" s="71"/>
      <c r="Z583" s="74" t="s">
        <v>767</v>
      </c>
      <c r="AA583" s="71" t="s">
        <v>1181</v>
      </c>
      <c r="AB583" s="71" t="s">
        <v>769</v>
      </c>
      <c r="AC583" s="71" t="s">
        <v>109</v>
      </c>
      <c r="AD583" s="71" t="s">
        <v>777</v>
      </c>
      <c r="AE583" s="71" t="s">
        <v>111</v>
      </c>
      <c r="AF583" s="214" t="s">
        <v>770</v>
      </c>
      <c r="AG583" s="214" t="s">
        <v>74</v>
      </c>
      <c r="AH583" s="214" t="s">
        <v>74</v>
      </c>
      <c r="AI583" s="212">
        <v>0</v>
      </c>
      <c r="AJ583" s="212">
        <v>28498976.050000001</v>
      </c>
      <c r="AK583" s="212">
        <v>0</v>
      </c>
      <c r="AL583" s="212">
        <v>34441200</v>
      </c>
      <c r="AM583" s="212">
        <v>33331000</v>
      </c>
      <c r="AN583" s="212">
        <v>33122000</v>
      </c>
      <c r="AO583" s="212">
        <v>0</v>
      </c>
      <c r="AP583" s="212">
        <v>28372456.629999999</v>
      </c>
      <c r="AQ583" s="212">
        <v>0</v>
      </c>
      <c r="AR583" s="212">
        <v>34441200</v>
      </c>
      <c r="AS583" s="212">
        <v>33331000</v>
      </c>
      <c r="AT583" s="212">
        <v>33122000</v>
      </c>
    </row>
    <row r="584" spans="1:46" ht="247.5" hidden="1" customHeight="1" x14ac:dyDescent="0.25">
      <c r="A584" s="213" t="s">
        <v>763</v>
      </c>
      <c r="B584" s="214" t="s">
        <v>764</v>
      </c>
      <c r="C584" s="71" t="s">
        <v>771</v>
      </c>
      <c r="D584" s="71" t="s">
        <v>932</v>
      </c>
      <c r="E584" s="71" t="s">
        <v>773</v>
      </c>
      <c r="F584" s="71"/>
      <c r="G584" s="71"/>
      <c r="H584" s="71"/>
      <c r="I584" s="71"/>
      <c r="J584" s="71"/>
      <c r="K584" s="71"/>
      <c r="L584" s="71"/>
      <c r="M584" s="71"/>
      <c r="N584" s="71"/>
      <c r="O584" s="71"/>
      <c r="P584" s="71"/>
      <c r="Q584" s="71"/>
      <c r="R584" s="71"/>
      <c r="S584" s="71"/>
      <c r="T584" s="71"/>
      <c r="U584" s="71"/>
      <c r="V584" s="71"/>
      <c r="W584" s="71"/>
      <c r="X584" s="71"/>
      <c r="Y584" s="71"/>
      <c r="Z584" s="74" t="s">
        <v>774</v>
      </c>
      <c r="AA584" s="71" t="s">
        <v>68</v>
      </c>
      <c r="AB584" s="71" t="s">
        <v>775</v>
      </c>
      <c r="AC584" s="74" t="s">
        <v>118</v>
      </c>
      <c r="AD584" s="71" t="s">
        <v>119</v>
      </c>
      <c r="AE584" s="71" t="s">
        <v>120</v>
      </c>
      <c r="AF584" s="214" t="s">
        <v>770</v>
      </c>
      <c r="AG584" s="214" t="s">
        <v>74</v>
      </c>
      <c r="AH584" s="214" t="s">
        <v>74</v>
      </c>
      <c r="AI584" s="212">
        <v>0</v>
      </c>
      <c r="AJ584" s="212">
        <v>28498976.050000001</v>
      </c>
      <c r="AK584" s="212">
        <v>0</v>
      </c>
      <c r="AL584" s="212">
        <v>34441200</v>
      </c>
      <c r="AM584" s="212">
        <v>33331000</v>
      </c>
      <c r="AN584" s="212">
        <v>33122000</v>
      </c>
      <c r="AO584" s="212">
        <v>0</v>
      </c>
      <c r="AP584" s="212">
        <v>28372456.629999999</v>
      </c>
      <c r="AQ584" s="212">
        <v>0</v>
      </c>
      <c r="AR584" s="212">
        <v>34441200</v>
      </c>
      <c r="AS584" s="212">
        <v>33331000</v>
      </c>
      <c r="AT584" s="212">
        <v>33122000</v>
      </c>
    </row>
    <row r="585" spans="1:46" ht="233.85" hidden="1" customHeight="1" x14ac:dyDescent="0.25">
      <c r="A585" s="213" t="s">
        <v>763</v>
      </c>
      <c r="B585" s="214" t="s">
        <v>764</v>
      </c>
      <c r="C585" s="71" t="s">
        <v>64</v>
      </c>
      <c r="D585" s="71" t="s">
        <v>776</v>
      </c>
      <c r="E585" s="71" t="s">
        <v>66</v>
      </c>
      <c r="F585" s="71"/>
      <c r="G585" s="71"/>
      <c r="H585" s="71"/>
      <c r="I585" s="71"/>
      <c r="J585" s="71"/>
      <c r="K585" s="71"/>
      <c r="L585" s="71"/>
      <c r="M585" s="71"/>
      <c r="N585" s="71"/>
      <c r="O585" s="71"/>
      <c r="P585" s="71"/>
      <c r="Q585" s="71"/>
      <c r="R585" s="71"/>
      <c r="S585" s="71"/>
      <c r="T585" s="71"/>
      <c r="U585" s="71"/>
      <c r="V585" s="71"/>
      <c r="W585" s="71"/>
      <c r="X585" s="71"/>
      <c r="Y585" s="71"/>
      <c r="Z585" s="74" t="s">
        <v>92</v>
      </c>
      <c r="AA585" s="71" t="s">
        <v>68</v>
      </c>
      <c r="AB585" s="71" t="s">
        <v>80</v>
      </c>
      <c r="AC585" s="71" t="s">
        <v>123</v>
      </c>
      <c r="AD585" s="71" t="s">
        <v>119</v>
      </c>
      <c r="AE585" s="71" t="s">
        <v>124</v>
      </c>
      <c r="AF585" s="214" t="s">
        <v>770</v>
      </c>
      <c r="AG585" s="214" t="s">
        <v>74</v>
      </c>
      <c r="AH585" s="214" t="s">
        <v>74</v>
      </c>
      <c r="AI585" s="212">
        <v>0</v>
      </c>
      <c r="AJ585" s="212">
        <v>28498976.050000001</v>
      </c>
      <c r="AK585" s="212">
        <v>0</v>
      </c>
      <c r="AL585" s="212">
        <v>34441200</v>
      </c>
      <c r="AM585" s="212">
        <v>33331000</v>
      </c>
      <c r="AN585" s="212">
        <v>33122000</v>
      </c>
      <c r="AO585" s="212">
        <v>0</v>
      </c>
      <c r="AP585" s="212">
        <v>28372456.629999999</v>
      </c>
      <c r="AQ585" s="212">
        <v>0</v>
      </c>
      <c r="AR585" s="212">
        <v>34441200</v>
      </c>
      <c r="AS585" s="212">
        <v>33331000</v>
      </c>
      <c r="AT585" s="212">
        <v>33122000</v>
      </c>
    </row>
    <row r="586" spans="1:46" ht="123.75" hidden="1" customHeight="1" x14ac:dyDescent="0.25">
      <c r="A586" s="213" t="s">
        <v>763</v>
      </c>
      <c r="B586" s="214" t="s">
        <v>764</v>
      </c>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c r="AB586" s="71"/>
      <c r="AC586" s="71" t="s">
        <v>131</v>
      </c>
      <c r="AD586" s="71" t="s">
        <v>68</v>
      </c>
      <c r="AE586" s="71" t="s">
        <v>132</v>
      </c>
      <c r="AF586" s="214" t="s">
        <v>770</v>
      </c>
      <c r="AG586" s="214" t="s">
        <v>74</v>
      </c>
      <c r="AH586" s="214" t="s">
        <v>74</v>
      </c>
      <c r="AI586" s="212">
        <v>0</v>
      </c>
      <c r="AJ586" s="212">
        <v>28498976.050000001</v>
      </c>
      <c r="AK586" s="212">
        <v>0</v>
      </c>
      <c r="AL586" s="212">
        <v>34441200</v>
      </c>
      <c r="AM586" s="212">
        <v>33331000</v>
      </c>
      <c r="AN586" s="212">
        <v>33122000</v>
      </c>
      <c r="AO586" s="212">
        <v>0</v>
      </c>
      <c r="AP586" s="212">
        <v>28372456.629999999</v>
      </c>
      <c r="AQ586" s="212">
        <v>0</v>
      </c>
      <c r="AR586" s="212">
        <v>34441200</v>
      </c>
      <c r="AS586" s="212">
        <v>33331000</v>
      </c>
      <c r="AT586" s="212">
        <v>33122000</v>
      </c>
    </row>
    <row r="587" spans="1:46" ht="219.95" hidden="1" customHeight="1" x14ac:dyDescent="0.25">
      <c r="A587" s="213" t="s">
        <v>778</v>
      </c>
      <c r="B587" s="214" t="s">
        <v>779</v>
      </c>
      <c r="C587" s="71" t="s">
        <v>780</v>
      </c>
      <c r="D587" s="71" t="s">
        <v>781</v>
      </c>
      <c r="E587" s="71" t="s">
        <v>782</v>
      </c>
      <c r="F587" s="71"/>
      <c r="G587" s="71"/>
      <c r="H587" s="71"/>
      <c r="I587" s="71"/>
      <c r="J587" s="74" t="s">
        <v>783</v>
      </c>
      <c r="K587" s="71" t="s">
        <v>68</v>
      </c>
      <c r="L587" s="71" t="s">
        <v>784</v>
      </c>
      <c r="M587" s="71"/>
      <c r="N587" s="71"/>
      <c r="O587" s="71"/>
      <c r="P587" s="71"/>
      <c r="Q587" s="71"/>
      <c r="R587" s="71"/>
      <c r="S587" s="71"/>
      <c r="T587" s="71"/>
      <c r="U587" s="71"/>
      <c r="V587" s="71"/>
      <c r="W587" s="71"/>
      <c r="X587" s="71"/>
      <c r="Y587" s="71"/>
      <c r="Z587" s="71" t="s">
        <v>174</v>
      </c>
      <c r="AA587" s="71" t="s">
        <v>68</v>
      </c>
      <c r="AB587" s="71" t="s">
        <v>69</v>
      </c>
      <c r="AC587" s="71" t="s">
        <v>519</v>
      </c>
      <c r="AD587" s="71" t="s">
        <v>68</v>
      </c>
      <c r="AE587" s="71" t="s">
        <v>69</v>
      </c>
      <c r="AF587" s="214" t="s">
        <v>770</v>
      </c>
      <c r="AG587" s="214" t="s">
        <v>74</v>
      </c>
      <c r="AH587" s="214" t="s">
        <v>74</v>
      </c>
      <c r="AI587" s="212">
        <v>0</v>
      </c>
      <c r="AJ587" s="212">
        <v>14352.82</v>
      </c>
      <c r="AK587" s="212">
        <v>0</v>
      </c>
      <c r="AL587" s="212">
        <v>446300</v>
      </c>
      <c r="AM587" s="212">
        <v>29900</v>
      </c>
      <c r="AN587" s="212">
        <v>48300</v>
      </c>
      <c r="AO587" s="212">
        <v>0</v>
      </c>
      <c r="AP587" s="212">
        <v>14352.82</v>
      </c>
      <c r="AQ587" s="212">
        <v>0</v>
      </c>
      <c r="AR587" s="212">
        <v>446300</v>
      </c>
      <c r="AS587" s="212">
        <v>29900</v>
      </c>
      <c r="AT587" s="212">
        <v>48300</v>
      </c>
    </row>
    <row r="588" spans="1:46" ht="82.5" hidden="1" customHeight="1" x14ac:dyDescent="0.25">
      <c r="A588" s="213" t="s">
        <v>778</v>
      </c>
      <c r="B588" s="214" t="s">
        <v>779</v>
      </c>
      <c r="C588" s="71" t="s">
        <v>64</v>
      </c>
      <c r="D588" s="71" t="s">
        <v>776</v>
      </c>
      <c r="E588" s="71" t="s">
        <v>66</v>
      </c>
      <c r="F588" s="71"/>
      <c r="G588" s="71"/>
      <c r="H588" s="71"/>
      <c r="I588" s="71"/>
      <c r="J588" s="71"/>
      <c r="K588" s="71"/>
      <c r="L588" s="71"/>
      <c r="M588" s="71"/>
      <c r="N588" s="71"/>
      <c r="O588" s="71"/>
      <c r="P588" s="71"/>
      <c r="Q588" s="71"/>
      <c r="R588" s="71"/>
      <c r="S588" s="71"/>
      <c r="T588" s="71"/>
      <c r="U588" s="71"/>
      <c r="V588" s="71"/>
      <c r="W588" s="71"/>
      <c r="X588" s="71"/>
      <c r="Y588" s="71"/>
      <c r="Z588" s="71"/>
      <c r="AA588" s="71"/>
      <c r="AB588" s="71"/>
      <c r="AC588" s="71"/>
      <c r="AD588" s="71"/>
      <c r="AE588" s="71"/>
      <c r="AF588" s="214" t="s">
        <v>770</v>
      </c>
      <c r="AG588" s="214" t="s">
        <v>74</v>
      </c>
      <c r="AH588" s="214" t="s">
        <v>74</v>
      </c>
      <c r="AI588" s="212">
        <v>0</v>
      </c>
      <c r="AJ588" s="212">
        <v>14352.82</v>
      </c>
      <c r="AK588" s="212">
        <v>0</v>
      </c>
      <c r="AL588" s="212">
        <v>446300</v>
      </c>
      <c r="AM588" s="212">
        <v>29900</v>
      </c>
      <c r="AN588" s="212">
        <v>48300</v>
      </c>
      <c r="AO588" s="212">
        <v>0</v>
      </c>
      <c r="AP588" s="212">
        <v>14352.82</v>
      </c>
      <c r="AQ588" s="212">
        <v>0</v>
      </c>
      <c r="AR588" s="212">
        <v>446300</v>
      </c>
      <c r="AS588" s="212">
        <v>29900</v>
      </c>
      <c r="AT588" s="212">
        <v>48300</v>
      </c>
    </row>
    <row r="589" spans="1:46" ht="275.10000000000002" hidden="1" customHeight="1" x14ac:dyDescent="0.25">
      <c r="A589" s="213" t="s">
        <v>785</v>
      </c>
      <c r="B589" s="214" t="s">
        <v>786</v>
      </c>
      <c r="C589" s="71" t="s">
        <v>64</v>
      </c>
      <c r="D589" s="71" t="s">
        <v>1182</v>
      </c>
      <c r="E589" s="71" t="s">
        <v>66</v>
      </c>
      <c r="F589" s="71"/>
      <c r="G589" s="71"/>
      <c r="H589" s="71"/>
      <c r="I589" s="71"/>
      <c r="J589" s="71"/>
      <c r="K589" s="71"/>
      <c r="L589" s="71"/>
      <c r="M589" s="71"/>
      <c r="N589" s="71"/>
      <c r="O589" s="71"/>
      <c r="P589" s="71"/>
      <c r="Q589" s="71"/>
      <c r="R589" s="71"/>
      <c r="S589" s="71"/>
      <c r="T589" s="71"/>
      <c r="U589" s="71"/>
      <c r="V589" s="71"/>
      <c r="W589" s="74" t="s">
        <v>788</v>
      </c>
      <c r="X589" s="71" t="s">
        <v>1148</v>
      </c>
      <c r="Y589" s="71" t="s">
        <v>790</v>
      </c>
      <c r="Z589" s="71" t="s">
        <v>285</v>
      </c>
      <c r="AA589" s="71" t="s">
        <v>68</v>
      </c>
      <c r="AB589" s="71" t="s">
        <v>69</v>
      </c>
      <c r="AC589" s="71" t="s">
        <v>109</v>
      </c>
      <c r="AD589" s="71" t="s">
        <v>777</v>
      </c>
      <c r="AE589" s="71" t="s">
        <v>111</v>
      </c>
      <c r="AF589" s="214" t="s">
        <v>73</v>
      </c>
      <c r="AG589" s="214" t="s">
        <v>74</v>
      </c>
      <c r="AH589" s="214" t="s">
        <v>74</v>
      </c>
      <c r="AI589" s="212">
        <v>0</v>
      </c>
      <c r="AJ589" s="212">
        <v>173057.4</v>
      </c>
      <c r="AK589" s="212">
        <v>0</v>
      </c>
      <c r="AL589" s="212">
        <v>178500</v>
      </c>
      <c r="AM589" s="212">
        <v>352200</v>
      </c>
      <c r="AN589" s="212">
        <v>525900</v>
      </c>
      <c r="AO589" s="212">
        <v>0</v>
      </c>
      <c r="AP589" s="212">
        <v>173057.4</v>
      </c>
      <c r="AQ589" s="212">
        <v>0</v>
      </c>
      <c r="AR589" s="212">
        <v>178500</v>
      </c>
      <c r="AS589" s="212">
        <v>352200</v>
      </c>
      <c r="AT589" s="212">
        <v>525900</v>
      </c>
    </row>
    <row r="590" spans="1:46" ht="275.10000000000002" hidden="1" customHeight="1" x14ac:dyDescent="0.25">
      <c r="A590" s="213" t="s">
        <v>785</v>
      </c>
      <c r="B590" s="214" t="s">
        <v>786</v>
      </c>
      <c r="C590" s="71" t="s">
        <v>64</v>
      </c>
      <c r="D590" s="71" t="s">
        <v>776</v>
      </c>
      <c r="E590" s="71" t="s">
        <v>66</v>
      </c>
      <c r="F590" s="71"/>
      <c r="G590" s="71"/>
      <c r="H590" s="71"/>
      <c r="I590" s="71"/>
      <c r="J590" s="71"/>
      <c r="K590" s="71"/>
      <c r="L590" s="71"/>
      <c r="M590" s="71"/>
      <c r="N590" s="71"/>
      <c r="O590" s="71"/>
      <c r="P590" s="71"/>
      <c r="Q590" s="71"/>
      <c r="R590" s="71"/>
      <c r="S590" s="71"/>
      <c r="T590" s="71"/>
      <c r="U590" s="71"/>
      <c r="V590" s="71"/>
      <c r="W590" s="74" t="s">
        <v>788</v>
      </c>
      <c r="X590" s="71" t="s">
        <v>1183</v>
      </c>
      <c r="Y590" s="71" t="s">
        <v>790</v>
      </c>
      <c r="Z590" s="71"/>
      <c r="AA590" s="71"/>
      <c r="AB590" s="71"/>
      <c r="AC590" s="71" t="s">
        <v>131</v>
      </c>
      <c r="AD590" s="71" t="s">
        <v>68</v>
      </c>
      <c r="AE590" s="71" t="s">
        <v>132</v>
      </c>
      <c r="AF590" s="214" t="s">
        <v>73</v>
      </c>
      <c r="AG590" s="214" t="s">
        <v>74</v>
      </c>
      <c r="AH590" s="214" t="s">
        <v>74</v>
      </c>
      <c r="AI590" s="212">
        <v>0</v>
      </c>
      <c r="AJ590" s="212">
        <v>173057.4</v>
      </c>
      <c r="AK590" s="212">
        <v>0</v>
      </c>
      <c r="AL590" s="212">
        <v>178500</v>
      </c>
      <c r="AM590" s="212">
        <v>352200</v>
      </c>
      <c r="AN590" s="212">
        <v>525900</v>
      </c>
      <c r="AO590" s="212">
        <v>0</v>
      </c>
      <c r="AP590" s="212">
        <v>173057.4</v>
      </c>
      <c r="AQ590" s="212">
        <v>0</v>
      </c>
      <c r="AR590" s="212">
        <v>178500</v>
      </c>
      <c r="AS590" s="212">
        <v>352200</v>
      </c>
      <c r="AT590" s="212">
        <v>525900</v>
      </c>
    </row>
    <row r="591" spans="1:46" ht="288.75" hidden="1" customHeight="1" x14ac:dyDescent="0.25">
      <c r="A591" s="215" t="s">
        <v>791</v>
      </c>
      <c r="B591" s="214" t="s">
        <v>792</v>
      </c>
      <c r="C591" s="71" t="s">
        <v>64</v>
      </c>
      <c r="D591" s="71" t="s">
        <v>776</v>
      </c>
      <c r="E591" s="71" t="s">
        <v>66</v>
      </c>
      <c r="F591" s="71"/>
      <c r="G591" s="71"/>
      <c r="H591" s="71"/>
      <c r="I591" s="71"/>
      <c r="J591" s="71"/>
      <c r="K591" s="71"/>
      <c r="L591" s="71"/>
      <c r="M591" s="71"/>
      <c r="N591" s="71"/>
      <c r="O591" s="71"/>
      <c r="P591" s="71"/>
      <c r="Q591" s="71"/>
      <c r="R591" s="71"/>
      <c r="S591" s="71"/>
      <c r="T591" s="71"/>
      <c r="U591" s="71"/>
      <c r="V591" s="71"/>
      <c r="W591" s="74" t="s">
        <v>793</v>
      </c>
      <c r="X591" s="71" t="s">
        <v>68</v>
      </c>
      <c r="Y591" s="71" t="s">
        <v>790</v>
      </c>
      <c r="Z591" s="71" t="s">
        <v>794</v>
      </c>
      <c r="AA591" s="71" t="s">
        <v>68</v>
      </c>
      <c r="AB591" s="71" t="s">
        <v>69</v>
      </c>
      <c r="AC591" s="71" t="s">
        <v>795</v>
      </c>
      <c r="AD591" s="71" t="s">
        <v>292</v>
      </c>
      <c r="AE591" s="71" t="s">
        <v>796</v>
      </c>
      <c r="AF591" s="214" t="s">
        <v>514</v>
      </c>
      <c r="AG591" s="214" t="s">
        <v>74</v>
      </c>
      <c r="AH591" s="214" t="s">
        <v>74</v>
      </c>
      <c r="AI591" s="212">
        <v>0</v>
      </c>
      <c r="AJ591" s="212">
        <v>2958300</v>
      </c>
      <c r="AK591" s="212">
        <v>0</v>
      </c>
      <c r="AL591" s="212">
        <v>727000</v>
      </c>
      <c r="AM591" s="212">
        <v>497000</v>
      </c>
      <c r="AN591" s="212">
        <v>527000</v>
      </c>
      <c r="AO591" s="212">
        <v>0</v>
      </c>
      <c r="AP591" s="212">
        <v>2958300</v>
      </c>
      <c r="AQ591" s="212">
        <v>0</v>
      </c>
      <c r="AR591" s="212">
        <v>727000</v>
      </c>
      <c r="AS591" s="212">
        <v>497000</v>
      </c>
      <c r="AT591" s="212">
        <v>527000</v>
      </c>
    </row>
    <row r="592" spans="1:46" ht="137.44999999999999" hidden="1" customHeight="1" x14ac:dyDescent="0.25">
      <c r="A592" s="215" t="s">
        <v>791</v>
      </c>
      <c r="B592" s="214" t="s">
        <v>792</v>
      </c>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c r="AB592" s="71"/>
      <c r="AC592" s="71" t="s">
        <v>797</v>
      </c>
      <c r="AD592" s="71" t="s">
        <v>68</v>
      </c>
      <c r="AE592" s="71" t="s">
        <v>69</v>
      </c>
      <c r="AF592" s="214" t="s">
        <v>514</v>
      </c>
      <c r="AG592" s="214" t="s">
        <v>74</v>
      </c>
      <c r="AH592" s="214" t="s">
        <v>74</v>
      </c>
      <c r="AI592" s="212">
        <v>0</v>
      </c>
      <c r="AJ592" s="212">
        <v>2958300</v>
      </c>
      <c r="AK592" s="212">
        <v>0</v>
      </c>
      <c r="AL592" s="212">
        <v>727000</v>
      </c>
      <c r="AM592" s="212">
        <v>497000</v>
      </c>
      <c r="AN592" s="212">
        <v>527000</v>
      </c>
      <c r="AO592" s="212">
        <v>0</v>
      </c>
      <c r="AP592" s="212">
        <v>2958300</v>
      </c>
      <c r="AQ592" s="212">
        <v>0</v>
      </c>
      <c r="AR592" s="212">
        <v>727000</v>
      </c>
      <c r="AS592" s="212">
        <v>497000</v>
      </c>
      <c r="AT592" s="212">
        <v>527000</v>
      </c>
    </row>
    <row r="593" spans="1:46" ht="409.6" hidden="1" customHeight="1" x14ac:dyDescent="0.25">
      <c r="A593" s="75" t="s">
        <v>798</v>
      </c>
      <c r="B593" s="71" t="s">
        <v>799</v>
      </c>
      <c r="C593" s="71" t="s">
        <v>293</v>
      </c>
      <c r="D593" s="71" t="s">
        <v>68</v>
      </c>
      <c r="E593" s="71" t="s">
        <v>275</v>
      </c>
      <c r="F593" s="71" t="s">
        <v>269</v>
      </c>
      <c r="G593" s="71" t="s">
        <v>270</v>
      </c>
      <c r="H593" s="71" t="s">
        <v>271</v>
      </c>
      <c r="I593" s="71" t="s">
        <v>272</v>
      </c>
      <c r="J593" s="71"/>
      <c r="K593" s="71"/>
      <c r="L593" s="71"/>
      <c r="M593" s="71"/>
      <c r="N593" s="71"/>
      <c r="O593" s="71"/>
      <c r="P593" s="71"/>
      <c r="Q593" s="71"/>
      <c r="R593" s="71"/>
      <c r="S593" s="71"/>
      <c r="T593" s="71"/>
      <c r="U593" s="71"/>
      <c r="V593" s="71"/>
      <c r="W593" s="74" t="s">
        <v>800</v>
      </c>
      <c r="X593" s="71" t="s">
        <v>801</v>
      </c>
      <c r="Y593" s="71" t="s">
        <v>288</v>
      </c>
      <c r="Z593" s="71" t="s">
        <v>291</v>
      </c>
      <c r="AA593" s="71" t="s">
        <v>68</v>
      </c>
      <c r="AB593" s="71" t="s">
        <v>69</v>
      </c>
      <c r="AC593" s="71" t="s">
        <v>318</v>
      </c>
      <c r="AD593" s="71" t="s">
        <v>68</v>
      </c>
      <c r="AE593" s="71" t="s">
        <v>319</v>
      </c>
      <c r="AF593" s="71" t="s">
        <v>277</v>
      </c>
      <c r="AG593" s="71" t="s">
        <v>74</v>
      </c>
      <c r="AH593" s="71" t="s">
        <v>74</v>
      </c>
      <c r="AI593" s="72">
        <v>0</v>
      </c>
      <c r="AJ593" s="72">
        <v>8080168140</v>
      </c>
      <c r="AK593" s="72">
        <v>0</v>
      </c>
      <c r="AL593" s="72">
        <v>8802821700</v>
      </c>
      <c r="AM593" s="72">
        <v>8409836900</v>
      </c>
      <c r="AN593" s="72">
        <v>8358160300</v>
      </c>
      <c r="AO593" s="72">
        <v>0</v>
      </c>
      <c r="AP593" s="72">
        <v>8080168140</v>
      </c>
      <c r="AQ593" s="72">
        <v>0</v>
      </c>
      <c r="AR593" s="72">
        <v>8802821700</v>
      </c>
      <c r="AS593" s="72">
        <v>8409836900</v>
      </c>
      <c r="AT593" s="72">
        <v>8358160300</v>
      </c>
    </row>
    <row r="594" spans="1:46" ht="316.35000000000002" hidden="1" customHeight="1" x14ac:dyDescent="0.25">
      <c r="A594" s="75" t="s">
        <v>798</v>
      </c>
      <c r="B594" s="71" t="s">
        <v>799</v>
      </c>
      <c r="C594" s="71"/>
      <c r="D594" s="71"/>
      <c r="E594" s="71"/>
      <c r="F594" s="71" t="s">
        <v>269</v>
      </c>
      <c r="G594" s="71" t="s">
        <v>270</v>
      </c>
      <c r="H594" s="71" t="s">
        <v>271</v>
      </c>
      <c r="I594" s="71" t="s">
        <v>272</v>
      </c>
      <c r="J594" s="71"/>
      <c r="K594" s="71"/>
      <c r="L594" s="71"/>
      <c r="M594" s="71"/>
      <c r="N594" s="71"/>
      <c r="O594" s="71"/>
      <c r="P594" s="71"/>
      <c r="Q594" s="71"/>
      <c r="R594" s="71"/>
      <c r="S594" s="71"/>
      <c r="T594" s="71"/>
      <c r="U594" s="71"/>
      <c r="V594" s="71"/>
      <c r="W594" s="71"/>
      <c r="X594" s="71"/>
      <c r="Y594" s="71"/>
      <c r="Z594" s="71"/>
      <c r="AA594" s="71"/>
      <c r="AB594" s="71"/>
      <c r="AC594" s="71"/>
      <c r="AD594" s="71"/>
      <c r="AE594" s="71"/>
      <c r="AF594" s="71"/>
      <c r="AG594" s="71" t="s">
        <v>1069</v>
      </c>
      <c r="AH594" s="71" t="s">
        <v>74</v>
      </c>
      <c r="AI594" s="72">
        <v>0</v>
      </c>
      <c r="AJ594" s="72">
        <v>8080168140</v>
      </c>
      <c r="AK594" s="72">
        <v>0</v>
      </c>
      <c r="AL594" s="72">
        <v>8802821700</v>
      </c>
      <c r="AM594" s="72">
        <v>8409836900</v>
      </c>
      <c r="AN594" s="72">
        <v>8358160300</v>
      </c>
      <c r="AO594" s="72">
        <v>0</v>
      </c>
      <c r="AP594" s="72">
        <v>8080168140</v>
      </c>
      <c r="AQ594" s="72">
        <v>0</v>
      </c>
      <c r="AR594" s="72">
        <v>8802821700</v>
      </c>
      <c r="AS594" s="72">
        <v>8409836900</v>
      </c>
      <c r="AT594" s="72">
        <v>8358160300</v>
      </c>
    </row>
    <row r="595" spans="1:46" ht="316.35000000000002" hidden="1" customHeight="1" x14ac:dyDescent="0.25">
      <c r="A595" s="75" t="s">
        <v>798</v>
      </c>
      <c r="B595" s="71" t="s">
        <v>799</v>
      </c>
      <c r="C595" s="71"/>
      <c r="D595" s="71"/>
      <c r="E595" s="71"/>
      <c r="F595" s="71"/>
      <c r="G595" s="71"/>
      <c r="H595" s="71"/>
      <c r="I595" s="71"/>
      <c r="J595" s="71"/>
      <c r="K595" s="71"/>
      <c r="L595" s="71"/>
      <c r="M595" s="71"/>
      <c r="N595" s="71"/>
      <c r="O595" s="71"/>
      <c r="P595" s="71"/>
      <c r="Q595" s="71"/>
      <c r="R595" s="71"/>
      <c r="S595" s="71"/>
      <c r="T595" s="71"/>
      <c r="U595" s="71"/>
      <c r="V595" s="71"/>
      <c r="W595" s="71" t="s">
        <v>273</v>
      </c>
      <c r="X595" s="71" t="s">
        <v>802</v>
      </c>
      <c r="Y595" s="71" t="s">
        <v>275</v>
      </c>
      <c r="Z595" s="71"/>
      <c r="AA595" s="71"/>
      <c r="AB595" s="71"/>
      <c r="AC595" s="71" t="s">
        <v>320</v>
      </c>
      <c r="AD595" s="71" t="s">
        <v>68</v>
      </c>
      <c r="AE595" s="71" t="s">
        <v>321</v>
      </c>
      <c r="AF595" s="71" t="s">
        <v>277</v>
      </c>
      <c r="AG595" s="71" t="s">
        <v>74</v>
      </c>
      <c r="AH595" s="71" t="s">
        <v>74</v>
      </c>
      <c r="AI595" s="72">
        <v>0</v>
      </c>
      <c r="AJ595" s="72">
        <v>8080168140</v>
      </c>
      <c r="AK595" s="72">
        <v>0</v>
      </c>
      <c r="AL595" s="72">
        <v>8802821700</v>
      </c>
      <c r="AM595" s="72">
        <v>8409836900</v>
      </c>
      <c r="AN595" s="72">
        <v>8358160300</v>
      </c>
      <c r="AO595" s="72">
        <v>0</v>
      </c>
      <c r="AP595" s="72">
        <v>8080168140</v>
      </c>
      <c r="AQ595" s="72">
        <v>0</v>
      </c>
      <c r="AR595" s="72">
        <v>8802821700</v>
      </c>
      <c r="AS595" s="72">
        <v>8409836900</v>
      </c>
      <c r="AT595" s="72">
        <v>8358160300</v>
      </c>
    </row>
    <row r="596" spans="1:46" ht="316.35000000000002" hidden="1" customHeight="1" x14ac:dyDescent="0.25">
      <c r="A596" s="75" t="s">
        <v>798</v>
      </c>
      <c r="B596" s="71" t="s">
        <v>799</v>
      </c>
      <c r="C596" s="71"/>
      <c r="D596" s="71"/>
      <c r="E596" s="71"/>
      <c r="F596" s="71" t="s">
        <v>269</v>
      </c>
      <c r="G596" s="71" t="s">
        <v>270</v>
      </c>
      <c r="H596" s="71" t="s">
        <v>271</v>
      </c>
      <c r="I596" s="71" t="s">
        <v>272</v>
      </c>
      <c r="J596" s="71"/>
      <c r="K596" s="71"/>
      <c r="L596" s="71"/>
      <c r="M596" s="71"/>
      <c r="N596" s="71"/>
      <c r="O596" s="71"/>
      <c r="P596" s="71"/>
      <c r="Q596" s="71"/>
      <c r="R596" s="71"/>
      <c r="S596" s="71"/>
      <c r="T596" s="71"/>
      <c r="U596" s="71"/>
      <c r="V596" s="71"/>
      <c r="W596" s="71"/>
      <c r="X596" s="71"/>
      <c r="Y596" s="71"/>
      <c r="Z596" s="71"/>
      <c r="AA596" s="71"/>
      <c r="AB596" s="71"/>
      <c r="AC596" s="71"/>
      <c r="AD596" s="71"/>
      <c r="AE596" s="71"/>
      <c r="AF596" s="71"/>
      <c r="AG596" s="71" t="s">
        <v>1069</v>
      </c>
      <c r="AH596" s="71" t="s">
        <v>74</v>
      </c>
      <c r="AI596" s="72">
        <v>0</v>
      </c>
      <c r="AJ596" s="72">
        <v>8080168140</v>
      </c>
      <c r="AK596" s="72">
        <v>0</v>
      </c>
      <c r="AL596" s="72">
        <v>8802821700</v>
      </c>
      <c r="AM596" s="72">
        <v>8409836900</v>
      </c>
      <c r="AN596" s="72">
        <v>8358160300</v>
      </c>
      <c r="AO596" s="72">
        <v>0</v>
      </c>
      <c r="AP596" s="72">
        <v>8080168140</v>
      </c>
      <c r="AQ596" s="72">
        <v>0</v>
      </c>
      <c r="AR596" s="72">
        <v>8802821700</v>
      </c>
      <c r="AS596" s="72">
        <v>8409836900</v>
      </c>
      <c r="AT596" s="72">
        <v>8358160300</v>
      </c>
    </row>
    <row r="597" spans="1:46" ht="316.35000000000002" hidden="1" customHeight="1" x14ac:dyDescent="0.25">
      <c r="A597" s="75" t="s">
        <v>798</v>
      </c>
      <c r="B597" s="71" t="s">
        <v>799</v>
      </c>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c r="AB597" s="71"/>
      <c r="AC597" s="71" t="s">
        <v>328</v>
      </c>
      <c r="AD597" s="71" t="s">
        <v>68</v>
      </c>
      <c r="AE597" s="71" t="s">
        <v>329</v>
      </c>
      <c r="AF597" s="71" t="s">
        <v>277</v>
      </c>
      <c r="AG597" s="71" t="s">
        <v>74</v>
      </c>
      <c r="AH597" s="71" t="s">
        <v>74</v>
      </c>
      <c r="AI597" s="72">
        <v>0</v>
      </c>
      <c r="AJ597" s="72">
        <v>8080168140</v>
      </c>
      <c r="AK597" s="72">
        <v>0</v>
      </c>
      <c r="AL597" s="72">
        <v>8802821700</v>
      </c>
      <c r="AM597" s="72">
        <v>8409836900</v>
      </c>
      <c r="AN597" s="72">
        <v>8358160300</v>
      </c>
      <c r="AO597" s="72">
        <v>0</v>
      </c>
      <c r="AP597" s="72">
        <v>8080168140</v>
      </c>
      <c r="AQ597" s="72">
        <v>0</v>
      </c>
      <c r="AR597" s="72">
        <v>8802821700</v>
      </c>
      <c r="AS597" s="72">
        <v>8409836900</v>
      </c>
      <c r="AT597" s="72">
        <v>8358160300</v>
      </c>
    </row>
    <row r="598" spans="1:46" ht="316.35000000000002" hidden="1" customHeight="1" x14ac:dyDescent="0.25">
      <c r="A598" s="75" t="s">
        <v>798</v>
      </c>
      <c r="B598" s="71" t="s">
        <v>799</v>
      </c>
      <c r="C598" s="71"/>
      <c r="D598" s="71"/>
      <c r="E598" s="71"/>
      <c r="F598" s="71" t="s">
        <v>269</v>
      </c>
      <c r="G598" s="71" t="s">
        <v>270</v>
      </c>
      <c r="H598" s="71" t="s">
        <v>271</v>
      </c>
      <c r="I598" s="71" t="s">
        <v>272</v>
      </c>
      <c r="J598" s="71"/>
      <c r="K598" s="71"/>
      <c r="L598" s="71"/>
      <c r="M598" s="71"/>
      <c r="N598" s="71"/>
      <c r="O598" s="71"/>
      <c r="P598" s="71"/>
      <c r="Q598" s="71"/>
      <c r="R598" s="71"/>
      <c r="S598" s="71"/>
      <c r="T598" s="71"/>
      <c r="U598" s="71"/>
      <c r="V598" s="71"/>
      <c r="W598" s="71"/>
      <c r="X598" s="71"/>
      <c r="Y598" s="71"/>
      <c r="Z598" s="71"/>
      <c r="AA598" s="71"/>
      <c r="AB598" s="71"/>
      <c r="AC598" s="71"/>
      <c r="AD598" s="71"/>
      <c r="AE598" s="71"/>
      <c r="AF598" s="71"/>
      <c r="AG598" s="71" t="s">
        <v>1069</v>
      </c>
      <c r="AH598" s="71" t="s">
        <v>74</v>
      </c>
      <c r="AI598" s="72">
        <v>0</v>
      </c>
      <c r="AJ598" s="72">
        <v>8080168140</v>
      </c>
      <c r="AK598" s="72">
        <v>0</v>
      </c>
      <c r="AL598" s="72">
        <v>8802821700</v>
      </c>
      <c r="AM598" s="72">
        <v>8409836900</v>
      </c>
      <c r="AN598" s="72">
        <v>8358160300</v>
      </c>
      <c r="AO598" s="72">
        <v>0</v>
      </c>
      <c r="AP598" s="72">
        <v>8080168140</v>
      </c>
      <c r="AQ598" s="72">
        <v>0</v>
      </c>
      <c r="AR598" s="72">
        <v>8802821700</v>
      </c>
      <c r="AS598" s="72">
        <v>8409836900</v>
      </c>
      <c r="AT598" s="72">
        <v>8358160300</v>
      </c>
    </row>
    <row r="599" spans="1:46" ht="316.35000000000002" hidden="1" customHeight="1" x14ac:dyDescent="0.25">
      <c r="A599" s="75" t="s">
        <v>798</v>
      </c>
      <c r="B599" s="71" t="s">
        <v>799</v>
      </c>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c r="AB599" s="71"/>
      <c r="AC599" s="71" t="s">
        <v>333</v>
      </c>
      <c r="AD599" s="71" t="s">
        <v>68</v>
      </c>
      <c r="AE599" s="71" t="s">
        <v>334</v>
      </c>
      <c r="AF599" s="71" t="s">
        <v>277</v>
      </c>
      <c r="AG599" s="71" t="s">
        <v>74</v>
      </c>
      <c r="AH599" s="71" t="s">
        <v>74</v>
      </c>
      <c r="AI599" s="72">
        <v>0</v>
      </c>
      <c r="AJ599" s="72">
        <v>8080168140</v>
      </c>
      <c r="AK599" s="72">
        <v>0</v>
      </c>
      <c r="AL599" s="72">
        <v>8802821700</v>
      </c>
      <c r="AM599" s="72">
        <v>8409836900</v>
      </c>
      <c r="AN599" s="72">
        <v>8358160300</v>
      </c>
      <c r="AO599" s="72">
        <v>0</v>
      </c>
      <c r="AP599" s="72">
        <v>8080168140</v>
      </c>
      <c r="AQ599" s="72">
        <v>0</v>
      </c>
      <c r="AR599" s="72">
        <v>8802821700</v>
      </c>
      <c r="AS599" s="72">
        <v>8409836900</v>
      </c>
      <c r="AT599" s="72">
        <v>8358160300</v>
      </c>
    </row>
    <row r="600" spans="1:46" ht="316.35000000000002" hidden="1" customHeight="1" x14ac:dyDescent="0.25">
      <c r="A600" s="75" t="s">
        <v>798</v>
      </c>
      <c r="B600" s="71" t="s">
        <v>799</v>
      </c>
      <c r="C600" s="71"/>
      <c r="D600" s="71"/>
      <c r="E600" s="71"/>
      <c r="F600" s="71" t="s">
        <v>269</v>
      </c>
      <c r="G600" s="71" t="s">
        <v>270</v>
      </c>
      <c r="H600" s="71" t="s">
        <v>271</v>
      </c>
      <c r="I600" s="71" t="s">
        <v>272</v>
      </c>
      <c r="J600" s="71"/>
      <c r="K600" s="71"/>
      <c r="L600" s="71"/>
      <c r="M600" s="71"/>
      <c r="N600" s="71"/>
      <c r="O600" s="71"/>
      <c r="P600" s="71"/>
      <c r="Q600" s="71"/>
      <c r="R600" s="71"/>
      <c r="S600" s="71"/>
      <c r="T600" s="71"/>
      <c r="U600" s="71"/>
      <c r="V600" s="71"/>
      <c r="W600" s="71"/>
      <c r="X600" s="71"/>
      <c r="Y600" s="71"/>
      <c r="Z600" s="71"/>
      <c r="AA600" s="71"/>
      <c r="AB600" s="71"/>
      <c r="AC600" s="71"/>
      <c r="AD600" s="71"/>
      <c r="AE600" s="71"/>
      <c r="AF600" s="71"/>
      <c r="AG600" s="71" t="s">
        <v>1069</v>
      </c>
      <c r="AH600" s="71" t="s">
        <v>74</v>
      </c>
      <c r="AI600" s="72">
        <v>0</v>
      </c>
      <c r="AJ600" s="72">
        <v>8080168140</v>
      </c>
      <c r="AK600" s="72">
        <v>0</v>
      </c>
      <c r="AL600" s="72">
        <v>8802821700</v>
      </c>
      <c r="AM600" s="72">
        <v>8409836900</v>
      </c>
      <c r="AN600" s="72">
        <v>8358160300</v>
      </c>
      <c r="AO600" s="72">
        <v>0</v>
      </c>
      <c r="AP600" s="72">
        <v>8080168140</v>
      </c>
      <c r="AQ600" s="72">
        <v>0</v>
      </c>
      <c r="AR600" s="72">
        <v>8802821700</v>
      </c>
      <c r="AS600" s="72">
        <v>8409836900</v>
      </c>
      <c r="AT600" s="72">
        <v>8358160300</v>
      </c>
    </row>
    <row r="601" spans="1:46" ht="398.85" hidden="1" customHeight="1" x14ac:dyDescent="0.25">
      <c r="A601" s="75" t="s">
        <v>798</v>
      </c>
      <c r="B601" s="71" t="s">
        <v>799</v>
      </c>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c r="AB601" s="71"/>
      <c r="AC601" s="74" t="s">
        <v>803</v>
      </c>
      <c r="AD601" s="71" t="s">
        <v>68</v>
      </c>
      <c r="AE601" s="71" t="s">
        <v>529</v>
      </c>
      <c r="AF601" s="71" t="s">
        <v>277</v>
      </c>
      <c r="AG601" s="71" t="s">
        <v>74</v>
      </c>
      <c r="AH601" s="71" t="s">
        <v>74</v>
      </c>
      <c r="AI601" s="72">
        <v>0</v>
      </c>
      <c r="AJ601" s="72">
        <v>8080168140</v>
      </c>
      <c r="AK601" s="72">
        <v>0</v>
      </c>
      <c r="AL601" s="72">
        <v>8802821700</v>
      </c>
      <c r="AM601" s="72">
        <v>8409836900</v>
      </c>
      <c r="AN601" s="72">
        <v>8358160300</v>
      </c>
      <c r="AO601" s="72">
        <v>0</v>
      </c>
      <c r="AP601" s="72">
        <v>8080168140</v>
      </c>
      <c r="AQ601" s="72">
        <v>0</v>
      </c>
      <c r="AR601" s="72">
        <v>8802821700</v>
      </c>
      <c r="AS601" s="72">
        <v>8409836900</v>
      </c>
      <c r="AT601" s="72">
        <v>8358160300</v>
      </c>
    </row>
    <row r="602" spans="1:46" ht="316.35000000000002" hidden="1" customHeight="1" x14ac:dyDescent="0.25">
      <c r="A602" s="75" t="s">
        <v>798</v>
      </c>
      <c r="B602" s="71" t="s">
        <v>799</v>
      </c>
      <c r="C602" s="71"/>
      <c r="D602" s="71"/>
      <c r="E602" s="71"/>
      <c r="F602" s="71" t="s">
        <v>269</v>
      </c>
      <c r="G602" s="71" t="s">
        <v>270</v>
      </c>
      <c r="H602" s="71" t="s">
        <v>271</v>
      </c>
      <c r="I602" s="71" t="s">
        <v>272</v>
      </c>
      <c r="J602" s="71"/>
      <c r="K602" s="71"/>
      <c r="L602" s="71"/>
      <c r="M602" s="71"/>
      <c r="N602" s="71"/>
      <c r="O602" s="71"/>
      <c r="P602" s="71"/>
      <c r="Q602" s="71"/>
      <c r="R602" s="71"/>
      <c r="S602" s="71"/>
      <c r="T602" s="71"/>
      <c r="U602" s="71"/>
      <c r="V602" s="71"/>
      <c r="W602" s="71"/>
      <c r="X602" s="71"/>
      <c r="Y602" s="71"/>
      <c r="Z602" s="71"/>
      <c r="AA602" s="71"/>
      <c r="AB602" s="71"/>
      <c r="AC602" s="71"/>
      <c r="AD602" s="71"/>
      <c r="AE602" s="71"/>
      <c r="AF602" s="71"/>
      <c r="AG602" s="71" t="s">
        <v>1069</v>
      </c>
      <c r="AH602" s="71" t="s">
        <v>74</v>
      </c>
      <c r="AI602" s="72">
        <v>0</v>
      </c>
      <c r="AJ602" s="72">
        <v>8080168140</v>
      </c>
      <c r="AK602" s="72">
        <v>0</v>
      </c>
      <c r="AL602" s="72">
        <v>8802821700</v>
      </c>
      <c r="AM602" s="72">
        <v>8409836900</v>
      </c>
      <c r="AN602" s="72">
        <v>8358160300</v>
      </c>
      <c r="AO602" s="72">
        <v>0</v>
      </c>
      <c r="AP602" s="72">
        <v>8080168140</v>
      </c>
      <c r="AQ602" s="72">
        <v>0</v>
      </c>
      <c r="AR602" s="72">
        <v>8802821700</v>
      </c>
      <c r="AS602" s="72">
        <v>8409836900</v>
      </c>
      <c r="AT602" s="72">
        <v>8358160300</v>
      </c>
    </row>
    <row r="603" spans="1:46" ht="409.6" hidden="1" customHeight="1" x14ac:dyDescent="0.25">
      <c r="A603" s="215" t="s">
        <v>804</v>
      </c>
      <c r="B603" s="214" t="s">
        <v>805</v>
      </c>
      <c r="C603" s="71" t="s">
        <v>282</v>
      </c>
      <c r="D603" s="71" t="s">
        <v>68</v>
      </c>
      <c r="E603" s="71" t="s">
        <v>284</v>
      </c>
      <c r="F603" s="71"/>
      <c r="G603" s="71"/>
      <c r="H603" s="71"/>
      <c r="I603" s="71"/>
      <c r="J603" s="71"/>
      <c r="K603" s="71"/>
      <c r="L603" s="71"/>
      <c r="M603" s="71"/>
      <c r="N603" s="71"/>
      <c r="O603" s="71"/>
      <c r="P603" s="71"/>
      <c r="Q603" s="71"/>
      <c r="R603" s="71"/>
      <c r="S603" s="71"/>
      <c r="T603" s="71"/>
      <c r="U603" s="71"/>
      <c r="V603" s="71"/>
      <c r="W603" s="74" t="s">
        <v>800</v>
      </c>
      <c r="X603" s="71" t="s">
        <v>1053</v>
      </c>
      <c r="Y603" s="71" t="s">
        <v>288</v>
      </c>
      <c r="Z603" s="71" t="s">
        <v>291</v>
      </c>
      <c r="AA603" s="71" t="s">
        <v>68</v>
      </c>
      <c r="AB603" s="71" t="s">
        <v>69</v>
      </c>
      <c r="AC603" s="74" t="s">
        <v>807</v>
      </c>
      <c r="AD603" s="71" t="s">
        <v>68</v>
      </c>
      <c r="AE603" s="71" t="s">
        <v>232</v>
      </c>
      <c r="AF603" s="214" t="s">
        <v>277</v>
      </c>
      <c r="AG603" s="214" t="s">
        <v>74</v>
      </c>
      <c r="AH603" s="214" t="s">
        <v>74</v>
      </c>
      <c r="AI603" s="212">
        <v>0</v>
      </c>
      <c r="AJ603" s="212">
        <v>198149463</v>
      </c>
      <c r="AK603" s="212">
        <v>0</v>
      </c>
      <c r="AL603" s="212">
        <v>245633300</v>
      </c>
      <c r="AM603" s="212">
        <v>245633300</v>
      </c>
      <c r="AN603" s="212">
        <v>245633300</v>
      </c>
      <c r="AO603" s="212">
        <v>0</v>
      </c>
      <c r="AP603" s="212">
        <v>198149463</v>
      </c>
      <c r="AQ603" s="212">
        <v>0</v>
      </c>
      <c r="AR603" s="212">
        <v>245633300</v>
      </c>
      <c r="AS603" s="212">
        <v>245633300</v>
      </c>
      <c r="AT603" s="212">
        <v>245633300</v>
      </c>
    </row>
    <row r="604" spans="1:46" ht="409.6" hidden="1" customHeight="1" x14ac:dyDescent="0.25">
      <c r="A604" s="215" t="s">
        <v>804</v>
      </c>
      <c r="B604" s="214" t="s">
        <v>805</v>
      </c>
      <c r="C604" s="71" t="s">
        <v>293</v>
      </c>
      <c r="D604" s="71" t="s">
        <v>68</v>
      </c>
      <c r="E604" s="71" t="s">
        <v>275</v>
      </c>
      <c r="F604" s="71"/>
      <c r="G604" s="71"/>
      <c r="H604" s="71"/>
      <c r="I604" s="71"/>
      <c r="J604" s="71"/>
      <c r="K604" s="71"/>
      <c r="L604" s="71"/>
      <c r="M604" s="71"/>
      <c r="N604" s="71"/>
      <c r="O604" s="71"/>
      <c r="P604" s="71"/>
      <c r="Q604" s="71"/>
      <c r="R604" s="71"/>
      <c r="S604" s="71"/>
      <c r="T604" s="71"/>
      <c r="U604" s="71"/>
      <c r="V604" s="71"/>
      <c r="W604" s="74" t="s">
        <v>800</v>
      </c>
      <c r="X604" s="71" t="s">
        <v>1184</v>
      </c>
      <c r="Y604" s="71" t="s">
        <v>288</v>
      </c>
      <c r="Z604" s="71"/>
      <c r="AA604" s="71"/>
      <c r="AB604" s="71"/>
      <c r="AC604" s="74" t="s">
        <v>809</v>
      </c>
      <c r="AD604" s="71" t="s">
        <v>68</v>
      </c>
      <c r="AE604" s="71" t="s">
        <v>810</v>
      </c>
      <c r="AF604" s="214" t="s">
        <v>277</v>
      </c>
      <c r="AG604" s="214" t="s">
        <v>74</v>
      </c>
      <c r="AH604" s="214" t="s">
        <v>74</v>
      </c>
      <c r="AI604" s="212">
        <v>0</v>
      </c>
      <c r="AJ604" s="212">
        <v>198149463</v>
      </c>
      <c r="AK604" s="212">
        <v>0</v>
      </c>
      <c r="AL604" s="212">
        <v>245633300</v>
      </c>
      <c r="AM604" s="212">
        <v>245633300</v>
      </c>
      <c r="AN604" s="212">
        <v>245633300</v>
      </c>
      <c r="AO604" s="212">
        <v>0</v>
      </c>
      <c r="AP604" s="212">
        <v>198149463</v>
      </c>
      <c r="AQ604" s="212">
        <v>0</v>
      </c>
      <c r="AR604" s="212">
        <v>245633300</v>
      </c>
      <c r="AS604" s="212">
        <v>245633300</v>
      </c>
      <c r="AT604" s="212">
        <v>245633300</v>
      </c>
    </row>
    <row r="605" spans="1:46" ht="137.44999999999999" hidden="1" customHeight="1" x14ac:dyDescent="0.25">
      <c r="A605" s="215" t="s">
        <v>804</v>
      </c>
      <c r="B605" s="214" t="s">
        <v>805</v>
      </c>
      <c r="C605" s="71"/>
      <c r="D605" s="71"/>
      <c r="E605" s="71"/>
      <c r="F605" s="71"/>
      <c r="G605" s="71"/>
      <c r="H605" s="71"/>
      <c r="I605" s="71"/>
      <c r="J605" s="71"/>
      <c r="K605" s="71"/>
      <c r="L605" s="71"/>
      <c r="M605" s="71"/>
      <c r="N605" s="71"/>
      <c r="O605" s="71"/>
      <c r="P605" s="71"/>
      <c r="Q605" s="71"/>
      <c r="R605" s="71"/>
      <c r="S605" s="71"/>
      <c r="T605" s="71"/>
      <c r="U605" s="71"/>
      <c r="V605" s="71"/>
      <c r="W605" s="71" t="s">
        <v>273</v>
      </c>
      <c r="X605" s="71" t="s">
        <v>808</v>
      </c>
      <c r="Y605" s="71" t="s">
        <v>275</v>
      </c>
      <c r="Z605" s="71"/>
      <c r="AA605" s="71"/>
      <c r="AB605" s="71"/>
      <c r="AC605" s="71" t="s">
        <v>318</v>
      </c>
      <c r="AD605" s="71" t="s">
        <v>68</v>
      </c>
      <c r="AE605" s="71" t="s">
        <v>319</v>
      </c>
      <c r="AF605" s="214" t="s">
        <v>277</v>
      </c>
      <c r="AG605" s="214" t="s">
        <v>74</v>
      </c>
      <c r="AH605" s="214" t="s">
        <v>74</v>
      </c>
      <c r="AI605" s="212">
        <v>0</v>
      </c>
      <c r="AJ605" s="212">
        <v>198149463</v>
      </c>
      <c r="AK605" s="212">
        <v>0</v>
      </c>
      <c r="AL605" s="212">
        <v>245633300</v>
      </c>
      <c r="AM605" s="212">
        <v>245633300</v>
      </c>
      <c r="AN605" s="212">
        <v>245633300</v>
      </c>
      <c r="AO605" s="212">
        <v>0</v>
      </c>
      <c r="AP605" s="212">
        <v>198149463</v>
      </c>
      <c r="AQ605" s="212">
        <v>0</v>
      </c>
      <c r="AR605" s="212">
        <v>245633300</v>
      </c>
      <c r="AS605" s="212">
        <v>245633300</v>
      </c>
      <c r="AT605" s="212">
        <v>245633300</v>
      </c>
    </row>
    <row r="606" spans="1:46" ht="137.44999999999999" hidden="1" customHeight="1" x14ac:dyDescent="0.25">
      <c r="A606" s="215" t="s">
        <v>804</v>
      </c>
      <c r="B606" s="214" t="s">
        <v>805</v>
      </c>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c r="AB606" s="71"/>
      <c r="AC606" s="71" t="s">
        <v>320</v>
      </c>
      <c r="AD606" s="71" t="s">
        <v>68</v>
      </c>
      <c r="AE606" s="71" t="s">
        <v>321</v>
      </c>
      <c r="AF606" s="214" t="s">
        <v>277</v>
      </c>
      <c r="AG606" s="214" t="s">
        <v>74</v>
      </c>
      <c r="AH606" s="214" t="s">
        <v>74</v>
      </c>
      <c r="AI606" s="212">
        <v>0</v>
      </c>
      <c r="AJ606" s="212">
        <v>198149463</v>
      </c>
      <c r="AK606" s="212">
        <v>0</v>
      </c>
      <c r="AL606" s="212">
        <v>245633300</v>
      </c>
      <c r="AM606" s="212">
        <v>245633300</v>
      </c>
      <c r="AN606" s="212">
        <v>245633300</v>
      </c>
      <c r="AO606" s="212">
        <v>0</v>
      </c>
      <c r="AP606" s="212">
        <v>198149463</v>
      </c>
      <c r="AQ606" s="212">
        <v>0</v>
      </c>
      <c r="AR606" s="212">
        <v>245633300</v>
      </c>
      <c r="AS606" s="212">
        <v>245633300</v>
      </c>
      <c r="AT606" s="212">
        <v>245633300</v>
      </c>
    </row>
    <row r="607" spans="1:46" ht="123.75" hidden="1" customHeight="1" x14ac:dyDescent="0.25">
      <c r="A607" s="215" t="s">
        <v>804</v>
      </c>
      <c r="B607" s="214" t="s">
        <v>805</v>
      </c>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c r="AB607" s="71"/>
      <c r="AC607" s="71" t="s">
        <v>328</v>
      </c>
      <c r="AD607" s="71" t="s">
        <v>68</v>
      </c>
      <c r="AE607" s="71" t="s">
        <v>329</v>
      </c>
      <c r="AF607" s="214" t="s">
        <v>277</v>
      </c>
      <c r="AG607" s="214" t="s">
        <v>74</v>
      </c>
      <c r="AH607" s="214" t="s">
        <v>74</v>
      </c>
      <c r="AI607" s="212">
        <v>0</v>
      </c>
      <c r="AJ607" s="212">
        <v>198149463</v>
      </c>
      <c r="AK607" s="212">
        <v>0</v>
      </c>
      <c r="AL607" s="212">
        <v>245633300</v>
      </c>
      <c r="AM607" s="212">
        <v>245633300</v>
      </c>
      <c r="AN607" s="212">
        <v>245633300</v>
      </c>
      <c r="AO607" s="212">
        <v>0</v>
      </c>
      <c r="AP607" s="212">
        <v>198149463</v>
      </c>
      <c r="AQ607" s="212">
        <v>0</v>
      </c>
      <c r="AR607" s="212">
        <v>245633300</v>
      </c>
      <c r="AS607" s="212">
        <v>245633300</v>
      </c>
      <c r="AT607" s="212">
        <v>245633300</v>
      </c>
    </row>
    <row r="608" spans="1:46" ht="398.85" hidden="1" customHeight="1" x14ac:dyDescent="0.25">
      <c r="A608" s="215" t="s">
        <v>804</v>
      </c>
      <c r="B608" s="214" t="s">
        <v>805</v>
      </c>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c r="AB608" s="71"/>
      <c r="AC608" s="74" t="s">
        <v>811</v>
      </c>
      <c r="AD608" s="71" t="s">
        <v>68</v>
      </c>
      <c r="AE608" s="71" t="s">
        <v>812</v>
      </c>
      <c r="AF608" s="214" t="s">
        <v>277</v>
      </c>
      <c r="AG608" s="214" t="s">
        <v>74</v>
      </c>
      <c r="AH608" s="214" t="s">
        <v>74</v>
      </c>
      <c r="AI608" s="212">
        <v>0</v>
      </c>
      <c r="AJ608" s="212">
        <v>198149463</v>
      </c>
      <c r="AK608" s="212">
        <v>0</v>
      </c>
      <c r="AL608" s="212">
        <v>245633300</v>
      </c>
      <c r="AM608" s="212">
        <v>245633300</v>
      </c>
      <c r="AN608" s="212">
        <v>245633300</v>
      </c>
      <c r="AO608" s="212">
        <v>0</v>
      </c>
      <c r="AP608" s="212">
        <v>198149463</v>
      </c>
      <c r="AQ608" s="212">
        <v>0</v>
      </c>
      <c r="AR608" s="212">
        <v>245633300</v>
      </c>
      <c r="AS608" s="212">
        <v>245633300</v>
      </c>
      <c r="AT608" s="212">
        <v>245633300</v>
      </c>
    </row>
    <row r="609" spans="1:46" ht="398.85" hidden="1" customHeight="1" x14ac:dyDescent="0.25">
      <c r="A609" s="215" t="s">
        <v>804</v>
      </c>
      <c r="B609" s="214" t="s">
        <v>805</v>
      </c>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c r="AB609" s="71"/>
      <c r="AC609" s="74" t="s">
        <v>803</v>
      </c>
      <c r="AD609" s="71" t="s">
        <v>68</v>
      </c>
      <c r="AE609" s="71" t="s">
        <v>529</v>
      </c>
      <c r="AF609" s="214" t="s">
        <v>277</v>
      </c>
      <c r="AG609" s="214" t="s">
        <v>74</v>
      </c>
      <c r="AH609" s="214" t="s">
        <v>74</v>
      </c>
      <c r="AI609" s="212">
        <v>0</v>
      </c>
      <c r="AJ609" s="212">
        <v>198149463</v>
      </c>
      <c r="AK609" s="212">
        <v>0</v>
      </c>
      <c r="AL609" s="212">
        <v>245633300</v>
      </c>
      <c r="AM609" s="212">
        <v>245633300</v>
      </c>
      <c r="AN609" s="212">
        <v>245633300</v>
      </c>
      <c r="AO609" s="212">
        <v>0</v>
      </c>
      <c r="AP609" s="212">
        <v>198149463</v>
      </c>
      <c r="AQ609" s="212">
        <v>0</v>
      </c>
      <c r="AR609" s="212">
        <v>245633300</v>
      </c>
      <c r="AS609" s="212">
        <v>245633300</v>
      </c>
      <c r="AT609" s="212">
        <v>245633300</v>
      </c>
    </row>
    <row r="610" spans="1:46" ht="385.15" hidden="1" customHeight="1" x14ac:dyDescent="0.25">
      <c r="A610" s="215" t="s">
        <v>804</v>
      </c>
      <c r="B610" s="214" t="s">
        <v>805</v>
      </c>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c r="AB610" s="71"/>
      <c r="AC610" s="74" t="s">
        <v>813</v>
      </c>
      <c r="AD610" s="71" t="s">
        <v>68</v>
      </c>
      <c r="AE610" s="71" t="s">
        <v>814</v>
      </c>
      <c r="AF610" s="214" t="s">
        <v>277</v>
      </c>
      <c r="AG610" s="214" t="s">
        <v>74</v>
      </c>
      <c r="AH610" s="214" t="s">
        <v>74</v>
      </c>
      <c r="AI610" s="212">
        <v>0</v>
      </c>
      <c r="AJ610" s="212">
        <v>198149463</v>
      </c>
      <c r="AK610" s="212">
        <v>0</v>
      </c>
      <c r="AL610" s="212">
        <v>245633300</v>
      </c>
      <c r="AM610" s="212">
        <v>245633300</v>
      </c>
      <c r="AN610" s="212">
        <v>245633300</v>
      </c>
      <c r="AO610" s="212">
        <v>0</v>
      </c>
      <c r="AP610" s="212">
        <v>198149463</v>
      </c>
      <c r="AQ610" s="212">
        <v>0</v>
      </c>
      <c r="AR610" s="212">
        <v>245633300</v>
      </c>
      <c r="AS610" s="212">
        <v>245633300</v>
      </c>
      <c r="AT610" s="212">
        <v>245633300</v>
      </c>
    </row>
    <row r="611" spans="1:46" ht="288.75" hidden="1" customHeight="1" x14ac:dyDescent="0.25">
      <c r="A611" s="213" t="s">
        <v>815</v>
      </c>
      <c r="B611" s="214" t="s">
        <v>816</v>
      </c>
      <c r="C611" s="71" t="s">
        <v>817</v>
      </c>
      <c r="D611" s="71" t="s">
        <v>818</v>
      </c>
      <c r="E611" s="71" t="s">
        <v>819</v>
      </c>
      <c r="F611" s="71"/>
      <c r="G611" s="71"/>
      <c r="H611" s="71"/>
      <c r="I611" s="71"/>
      <c r="J611" s="71"/>
      <c r="K611" s="71"/>
      <c r="L611" s="71"/>
      <c r="M611" s="71"/>
      <c r="N611" s="71"/>
      <c r="O611" s="71"/>
      <c r="P611" s="71"/>
      <c r="Q611" s="71"/>
      <c r="R611" s="71"/>
      <c r="S611" s="71"/>
      <c r="T611" s="71"/>
      <c r="U611" s="71"/>
      <c r="V611" s="71"/>
      <c r="W611" s="74" t="s">
        <v>820</v>
      </c>
      <c r="X611" s="71" t="s">
        <v>423</v>
      </c>
      <c r="Y611" s="71" t="s">
        <v>822</v>
      </c>
      <c r="Z611" s="74" t="s">
        <v>767</v>
      </c>
      <c r="AA611" s="71" t="s">
        <v>68</v>
      </c>
      <c r="AB611" s="71" t="s">
        <v>769</v>
      </c>
      <c r="AC611" s="71" t="s">
        <v>823</v>
      </c>
      <c r="AD611" s="71" t="s">
        <v>68</v>
      </c>
      <c r="AE611" s="71" t="s">
        <v>69</v>
      </c>
      <c r="AF611" s="214" t="s">
        <v>824</v>
      </c>
      <c r="AG611" s="214" t="s">
        <v>74</v>
      </c>
      <c r="AH611" s="214" t="s">
        <v>74</v>
      </c>
      <c r="AI611" s="212">
        <v>0</v>
      </c>
      <c r="AJ611" s="212">
        <v>44159827.18</v>
      </c>
      <c r="AK611" s="212">
        <v>0</v>
      </c>
      <c r="AL611" s="212">
        <v>84705300</v>
      </c>
      <c r="AM611" s="212">
        <v>63837300</v>
      </c>
      <c r="AN611" s="212">
        <v>70838200</v>
      </c>
      <c r="AO611" s="212">
        <v>0</v>
      </c>
      <c r="AP611" s="212">
        <v>740902.18</v>
      </c>
      <c r="AQ611" s="212">
        <v>0</v>
      </c>
      <c r="AR611" s="212">
        <v>84705300</v>
      </c>
      <c r="AS611" s="212">
        <v>63837300</v>
      </c>
      <c r="AT611" s="212">
        <v>70838200</v>
      </c>
    </row>
    <row r="612" spans="1:46" ht="233.85" hidden="1" customHeight="1" x14ac:dyDescent="0.25">
      <c r="A612" s="213" t="s">
        <v>815</v>
      </c>
      <c r="B612" s="214" t="s">
        <v>816</v>
      </c>
      <c r="C612" s="71" t="s">
        <v>64</v>
      </c>
      <c r="D612" s="71" t="s">
        <v>776</v>
      </c>
      <c r="E612" s="71" t="s">
        <v>66</v>
      </c>
      <c r="F612" s="71"/>
      <c r="G612" s="71"/>
      <c r="H612" s="71"/>
      <c r="I612" s="71"/>
      <c r="J612" s="71"/>
      <c r="K612" s="71"/>
      <c r="L612" s="71"/>
      <c r="M612" s="71"/>
      <c r="N612" s="71"/>
      <c r="O612" s="71"/>
      <c r="P612" s="71"/>
      <c r="Q612" s="71"/>
      <c r="R612" s="71"/>
      <c r="S612" s="71"/>
      <c r="T612" s="71"/>
      <c r="U612" s="71"/>
      <c r="V612" s="71"/>
      <c r="W612" s="74" t="s">
        <v>820</v>
      </c>
      <c r="X612" s="71" t="s">
        <v>1185</v>
      </c>
      <c r="Y612" s="71" t="s">
        <v>822</v>
      </c>
      <c r="Z612" s="71" t="s">
        <v>295</v>
      </c>
      <c r="AA612" s="71" t="s">
        <v>68</v>
      </c>
      <c r="AB612" s="71" t="s">
        <v>69</v>
      </c>
      <c r="AC612" s="71"/>
      <c r="AD612" s="71"/>
      <c r="AE612" s="71"/>
      <c r="AF612" s="214" t="s">
        <v>824</v>
      </c>
      <c r="AG612" s="214" t="s">
        <v>74</v>
      </c>
      <c r="AH612" s="214" t="s">
        <v>74</v>
      </c>
      <c r="AI612" s="212">
        <v>0</v>
      </c>
      <c r="AJ612" s="212">
        <v>44159827.18</v>
      </c>
      <c r="AK612" s="212">
        <v>0</v>
      </c>
      <c r="AL612" s="212">
        <v>84705300</v>
      </c>
      <c r="AM612" s="212">
        <v>63837300</v>
      </c>
      <c r="AN612" s="212">
        <v>70838200</v>
      </c>
      <c r="AO612" s="212">
        <v>0</v>
      </c>
      <c r="AP612" s="212">
        <v>740902.18</v>
      </c>
      <c r="AQ612" s="212">
        <v>0</v>
      </c>
      <c r="AR612" s="212">
        <v>84705300</v>
      </c>
      <c r="AS612" s="212">
        <v>63837300</v>
      </c>
      <c r="AT612" s="212">
        <v>70838200</v>
      </c>
    </row>
    <row r="613" spans="1:46" ht="233.85" hidden="1" customHeight="1" x14ac:dyDescent="0.25">
      <c r="A613" s="213" t="s">
        <v>815</v>
      </c>
      <c r="B613" s="214" t="s">
        <v>816</v>
      </c>
      <c r="C613" s="71"/>
      <c r="D613" s="71"/>
      <c r="E613" s="71"/>
      <c r="F613" s="71"/>
      <c r="G613" s="71"/>
      <c r="H613" s="71"/>
      <c r="I613" s="71"/>
      <c r="J613" s="71"/>
      <c r="K613" s="71"/>
      <c r="L613" s="71"/>
      <c r="M613" s="71"/>
      <c r="N613" s="71"/>
      <c r="O613" s="71"/>
      <c r="P613" s="71"/>
      <c r="Q613" s="71"/>
      <c r="R613" s="71"/>
      <c r="S613" s="71"/>
      <c r="T613" s="71"/>
      <c r="U613" s="71"/>
      <c r="V613" s="71"/>
      <c r="W613" s="74" t="s">
        <v>820</v>
      </c>
      <c r="X613" s="71" t="s">
        <v>1186</v>
      </c>
      <c r="Y613" s="71" t="s">
        <v>822</v>
      </c>
      <c r="Z613" s="71"/>
      <c r="AA613" s="71"/>
      <c r="AB613" s="71"/>
      <c r="AC613" s="71"/>
      <c r="AD613" s="71"/>
      <c r="AE613" s="71"/>
      <c r="AF613" s="214" t="s">
        <v>824</v>
      </c>
      <c r="AG613" s="214" t="s">
        <v>74</v>
      </c>
      <c r="AH613" s="214" t="s">
        <v>74</v>
      </c>
      <c r="AI613" s="212">
        <v>0</v>
      </c>
      <c r="AJ613" s="212">
        <v>44159827.18</v>
      </c>
      <c r="AK613" s="212">
        <v>0</v>
      </c>
      <c r="AL613" s="212">
        <v>84705300</v>
      </c>
      <c r="AM613" s="212">
        <v>63837300</v>
      </c>
      <c r="AN613" s="212">
        <v>70838200</v>
      </c>
      <c r="AO613" s="212">
        <v>0</v>
      </c>
      <c r="AP613" s="212">
        <v>740902.18</v>
      </c>
      <c r="AQ613" s="212">
        <v>0</v>
      </c>
      <c r="AR613" s="212">
        <v>84705300</v>
      </c>
      <c r="AS613" s="212">
        <v>63837300</v>
      </c>
      <c r="AT613" s="212">
        <v>70838200</v>
      </c>
    </row>
    <row r="614" spans="1:46" ht="288.75" hidden="1" customHeight="1" x14ac:dyDescent="0.25">
      <c r="A614" s="215" t="s">
        <v>825</v>
      </c>
      <c r="B614" s="214" t="s">
        <v>826</v>
      </c>
      <c r="C614" s="71" t="s">
        <v>95</v>
      </c>
      <c r="D614" s="71" t="s">
        <v>68</v>
      </c>
      <c r="E614" s="71" t="s">
        <v>96</v>
      </c>
      <c r="F614" s="71"/>
      <c r="G614" s="71"/>
      <c r="H614" s="71"/>
      <c r="I614" s="71"/>
      <c r="J614" s="71" t="s">
        <v>216</v>
      </c>
      <c r="K614" s="71" t="s">
        <v>68</v>
      </c>
      <c r="L614" s="71" t="s">
        <v>217</v>
      </c>
      <c r="M614" s="71"/>
      <c r="N614" s="71"/>
      <c r="O614" s="71"/>
      <c r="P614" s="71"/>
      <c r="Q614" s="71"/>
      <c r="R614" s="71"/>
      <c r="S614" s="71"/>
      <c r="T614" s="71"/>
      <c r="U614" s="71"/>
      <c r="V614" s="71"/>
      <c r="W614" s="74" t="s">
        <v>820</v>
      </c>
      <c r="X614" s="71" t="s">
        <v>1187</v>
      </c>
      <c r="Y614" s="71" t="s">
        <v>822</v>
      </c>
      <c r="Z614" s="74" t="s">
        <v>767</v>
      </c>
      <c r="AA614" s="71" t="s">
        <v>79</v>
      </c>
      <c r="AB614" s="71" t="s">
        <v>769</v>
      </c>
      <c r="AC614" s="71" t="s">
        <v>148</v>
      </c>
      <c r="AD614" s="71" t="s">
        <v>68</v>
      </c>
      <c r="AE614" s="71" t="s">
        <v>115</v>
      </c>
      <c r="AF614" s="214" t="s">
        <v>828</v>
      </c>
      <c r="AG614" s="214" t="s">
        <v>74</v>
      </c>
      <c r="AH614" s="214" t="s">
        <v>74</v>
      </c>
      <c r="AI614" s="212">
        <v>0</v>
      </c>
      <c r="AJ614" s="212">
        <v>558861209.40999997</v>
      </c>
      <c r="AK614" s="212">
        <v>0</v>
      </c>
      <c r="AL614" s="212">
        <v>628079200</v>
      </c>
      <c r="AM614" s="212">
        <v>638748300</v>
      </c>
      <c r="AN614" s="212">
        <v>639080000</v>
      </c>
      <c r="AO614" s="212">
        <v>0</v>
      </c>
      <c r="AP614" s="212">
        <v>553026159.11000001</v>
      </c>
      <c r="AQ614" s="212">
        <v>0</v>
      </c>
      <c r="AR614" s="212">
        <v>628079200</v>
      </c>
      <c r="AS614" s="212">
        <v>638748300</v>
      </c>
      <c r="AT614" s="212">
        <v>639080000</v>
      </c>
    </row>
    <row r="615" spans="1:46" ht="233.85" hidden="1" customHeight="1" x14ac:dyDescent="0.25">
      <c r="A615" s="215" t="s">
        <v>825</v>
      </c>
      <c r="B615" s="214" t="s">
        <v>826</v>
      </c>
      <c r="C615" s="71" t="s">
        <v>829</v>
      </c>
      <c r="D615" s="71" t="s">
        <v>1188</v>
      </c>
      <c r="E615" s="71" t="s">
        <v>831</v>
      </c>
      <c r="F615" s="71"/>
      <c r="G615" s="71"/>
      <c r="H615" s="71"/>
      <c r="I615" s="71"/>
      <c r="J615" s="71"/>
      <c r="K615" s="71"/>
      <c r="L615" s="71"/>
      <c r="M615" s="71"/>
      <c r="N615" s="71"/>
      <c r="O615" s="71"/>
      <c r="P615" s="71"/>
      <c r="Q615" s="71"/>
      <c r="R615" s="71"/>
      <c r="S615" s="71"/>
      <c r="T615" s="71"/>
      <c r="U615" s="71"/>
      <c r="V615" s="71"/>
      <c r="W615" s="74" t="s">
        <v>820</v>
      </c>
      <c r="X615" s="71" t="s">
        <v>1189</v>
      </c>
      <c r="Y615" s="71" t="s">
        <v>822</v>
      </c>
      <c r="Z615" s="71" t="s">
        <v>207</v>
      </c>
      <c r="AA615" s="71" t="s">
        <v>68</v>
      </c>
      <c r="AB615" s="71" t="s">
        <v>69</v>
      </c>
      <c r="AC615" s="74" t="s">
        <v>834</v>
      </c>
      <c r="AD615" s="71" t="s">
        <v>68</v>
      </c>
      <c r="AE615" s="71" t="s">
        <v>790</v>
      </c>
      <c r="AF615" s="214" t="s">
        <v>828</v>
      </c>
      <c r="AG615" s="214" t="s">
        <v>74</v>
      </c>
      <c r="AH615" s="214" t="s">
        <v>74</v>
      </c>
      <c r="AI615" s="212">
        <v>0</v>
      </c>
      <c r="AJ615" s="212">
        <v>558861209.40999997</v>
      </c>
      <c r="AK615" s="212">
        <v>0</v>
      </c>
      <c r="AL615" s="212">
        <v>628079200</v>
      </c>
      <c r="AM615" s="212">
        <v>638748300</v>
      </c>
      <c r="AN615" s="212">
        <v>639080000</v>
      </c>
      <c r="AO615" s="212">
        <v>0</v>
      </c>
      <c r="AP615" s="212">
        <v>553026159.11000001</v>
      </c>
      <c r="AQ615" s="212">
        <v>0</v>
      </c>
      <c r="AR615" s="212">
        <v>628079200</v>
      </c>
      <c r="AS615" s="212">
        <v>638748300</v>
      </c>
      <c r="AT615" s="212">
        <v>639080000</v>
      </c>
    </row>
    <row r="616" spans="1:46" ht="409.6" hidden="1" customHeight="1" x14ac:dyDescent="0.25">
      <c r="A616" s="215" t="s">
        <v>825</v>
      </c>
      <c r="B616" s="214" t="s">
        <v>826</v>
      </c>
      <c r="C616" s="71" t="s">
        <v>829</v>
      </c>
      <c r="D616" s="71" t="s">
        <v>1190</v>
      </c>
      <c r="E616" s="71" t="s">
        <v>831</v>
      </c>
      <c r="F616" s="71"/>
      <c r="G616" s="71"/>
      <c r="H616" s="71"/>
      <c r="I616" s="71"/>
      <c r="J616" s="71"/>
      <c r="K616" s="71"/>
      <c r="L616" s="71"/>
      <c r="M616" s="71"/>
      <c r="N616" s="71"/>
      <c r="O616" s="71"/>
      <c r="P616" s="71"/>
      <c r="Q616" s="71"/>
      <c r="R616" s="71"/>
      <c r="S616" s="71"/>
      <c r="T616" s="71"/>
      <c r="U616" s="71"/>
      <c r="V616" s="71"/>
      <c r="W616" s="74" t="s">
        <v>820</v>
      </c>
      <c r="X616" s="71" t="s">
        <v>1191</v>
      </c>
      <c r="Y616" s="71" t="s">
        <v>822</v>
      </c>
      <c r="Z616" s="71" t="s">
        <v>291</v>
      </c>
      <c r="AA616" s="71" t="s">
        <v>68</v>
      </c>
      <c r="AB616" s="71" t="s">
        <v>69</v>
      </c>
      <c r="AC616" s="74" t="s">
        <v>839</v>
      </c>
      <c r="AD616" s="71" t="s">
        <v>68</v>
      </c>
      <c r="AE616" s="71" t="s">
        <v>840</v>
      </c>
      <c r="AF616" s="214" t="s">
        <v>828</v>
      </c>
      <c r="AG616" s="214" t="s">
        <v>74</v>
      </c>
      <c r="AH616" s="214" t="s">
        <v>74</v>
      </c>
      <c r="AI616" s="212">
        <v>0</v>
      </c>
      <c r="AJ616" s="212">
        <v>558861209.40999997</v>
      </c>
      <c r="AK616" s="212">
        <v>0</v>
      </c>
      <c r="AL616" s="212">
        <v>628079200</v>
      </c>
      <c r="AM616" s="212">
        <v>638748300</v>
      </c>
      <c r="AN616" s="212">
        <v>639080000</v>
      </c>
      <c r="AO616" s="212">
        <v>0</v>
      </c>
      <c r="AP616" s="212">
        <v>553026159.11000001</v>
      </c>
      <c r="AQ616" s="212">
        <v>0</v>
      </c>
      <c r="AR616" s="212">
        <v>628079200</v>
      </c>
      <c r="AS616" s="212">
        <v>638748300</v>
      </c>
      <c r="AT616" s="212">
        <v>639080000</v>
      </c>
    </row>
    <row r="617" spans="1:46" ht="233.85" hidden="1" customHeight="1" x14ac:dyDescent="0.25">
      <c r="A617" s="215" t="s">
        <v>825</v>
      </c>
      <c r="B617" s="214" t="s">
        <v>826</v>
      </c>
      <c r="C617" s="71" t="s">
        <v>829</v>
      </c>
      <c r="D617" s="71" t="s">
        <v>1192</v>
      </c>
      <c r="E617" s="71" t="s">
        <v>831</v>
      </c>
      <c r="F617" s="71"/>
      <c r="G617" s="71"/>
      <c r="H617" s="71"/>
      <c r="I617" s="71"/>
      <c r="J617" s="71"/>
      <c r="K617" s="71"/>
      <c r="L617" s="71"/>
      <c r="M617" s="71"/>
      <c r="N617" s="71"/>
      <c r="O617" s="71"/>
      <c r="P617" s="71"/>
      <c r="Q617" s="71"/>
      <c r="R617" s="71"/>
      <c r="S617" s="71"/>
      <c r="T617" s="71"/>
      <c r="U617" s="71"/>
      <c r="V617" s="71"/>
      <c r="W617" s="74" t="s">
        <v>820</v>
      </c>
      <c r="X617" s="71" t="s">
        <v>1193</v>
      </c>
      <c r="Y617" s="71" t="s">
        <v>822</v>
      </c>
      <c r="Z617" s="71" t="s">
        <v>295</v>
      </c>
      <c r="AA617" s="71" t="s">
        <v>68</v>
      </c>
      <c r="AB617" s="71" t="s">
        <v>69</v>
      </c>
      <c r="AC617" s="74" t="s">
        <v>843</v>
      </c>
      <c r="AD617" s="71" t="s">
        <v>165</v>
      </c>
      <c r="AE617" s="71" t="s">
        <v>844</v>
      </c>
      <c r="AF617" s="214" t="s">
        <v>828</v>
      </c>
      <c r="AG617" s="214" t="s">
        <v>74</v>
      </c>
      <c r="AH617" s="214" t="s">
        <v>74</v>
      </c>
      <c r="AI617" s="212">
        <v>0</v>
      </c>
      <c r="AJ617" s="212">
        <v>558861209.40999997</v>
      </c>
      <c r="AK617" s="212">
        <v>0</v>
      </c>
      <c r="AL617" s="212">
        <v>628079200</v>
      </c>
      <c r="AM617" s="212">
        <v>638748300</v>
      </c>
      <c r="AN617" s="212">
        <v>639080000</v>
      </c>
      <c r="AO617" s="212">
        <v>0</v>
      </c>
      <c r="AP617" s="212">
        <v>553026159.11000001</v>
      </c>
      <c r="AQ617" s="212">
        <v>0</v>
      </c>
      <c r="AR617" s="212">
        <v>628079200</v>
      </c>
      <c r="AS617" s="212">
        <v>638748300</v>
      </c>
      <c r="AT617" s="212">
        <v>639080000</v>
      </c>
    </row>
    <row r="618" spans="1:46" ht="233.85" hidden="1" customHeight="1" x14ac:dyDescent="0.25">
      <c r="A618" s="215" t="s">
        <v>825</v>
      </c>
      <c r="B618" s="214" t="s">
        <v>826</v>
      </c>
      <c r="C618" s="71" t="s">
        <v>829</v>
      </c>
      <c r="D618" s="71" t="s">
        <v>1194</v>
      </c>
      <c r="E618" s="71" t="s">
        <v>831</v>
      </c>
      <c r="F618" s="71"/>
      <c r="G618" s="71"/>
      <c r="H618" s="71"/>
      <c r="I618" s="71"/>
      <c r="J618" s="71"/>
      <c r="K618" s="71"/>
      <c r="L618" s="71"/>
      <c r="M618" s="71"/>
      <c r="N618" s="71"/>
      <c r="O618" s="71"/>
      <c r="P618" s="71"/>
      <c r="Q618" s="71"/>
      <c r="R618" s="71"/>
      <c r="S618" s="71"/>
      <c r="T618" s="71"/>
      <c r="U618" s="71"/>
      <c r="V618" s="71"/>
      <c r="W618" s="74" t="s">
        <v>820</v>
      </c>
      <c r="X618" s="71" t="s">
        <v>1195</v>
      </c>
      <c r="Y618" s="71" t="s">
        <v>822</v>
      </c>
      <c r="Z618" s="74" t="s">
        <v>846</v>
      </c>
      <c r="AA618" s="71" t="s">
        <v>68</v>
      </c>
      <c r="AB618" s="71" t="s">
        <v>847</v>
      </c>
      <c r="AC618" s="71" t="s">
        <v>848</v>
      </c>
      <c r="AD618" s="71" t="s">
        <v>68</v>
      </c>
      <c r="AE618" s="71" t="s">
        <v>849</v>
      </c>
      <c r="AF618" s="214" t="s">
        <v>828</v>
      </c>
      <c r="AG618" s="214" t="s">
        <v>74</v>
      </c>
      <c r="AH618" s="214" t="s">
        <v>74</v>
      </c>
      <c r="AI618" s="212">
        <v>0</v>
      </c>
      <c r="AJ618" s="212">
        <v>558861209.40999997</v>
      </c>
      <c r="AK618" s="212">
        <v>0</v>
      </c>
      <c r="AL618" s="212">
        <v>628079200</v>
      </c>
      <c r="AM618" s="212">
        <v>638748300</v>
      </c>
      <c r="AN618" s="212">
        <v>639080000</v>
      </c>
      <c r="AO618" s="212">
        <v>0</v>
      </c>
      <c r="AP618" s="212">
        <v>553026159.11000001</v>
      </c>
      <c r="AQ618" s="212">
        <v>0</v>
      </c>
      <c r="AR618" s="212">
        <v>628079200</v>
      </c>
      <c r="AS618" s="212">
        <v>638748300</v>
      </c>
      <c r="AT618" s="212">
        <v>639080000</v>
      </c>
    </row>
    <row r="619" spans="1:46" ht="247.5" hidden="1" customHeight="1" x14ac:dyDescent="0.25">
      <c r="A619" s="215" t="s">
        <v>825</v>
      </c>
      <c r="B619" s="214" t="s">
        <v>826</v>
      </c>
      <c r="C619" s="71" t="s">
        <v>121</v>
      </c>
      <c r="D619" s="71" t="s">
        <v>68</v>
      </c>
      <c r="E619" s="71" t="s">
        <v>122</v>
      </c>
      <c r="F619" s="71"/>
      <c r="G619" s="71"/>
      <c r="H619" s="71"/>
      <c r="I619" s="71"/>
      <c r="J619" s="71"/>
      <c r="K619" s="71"/>
      <c r="L619" s="71"/>
      <c r="M619" s="71"/>
      <c r="N619" s="71"/>
      <c r="O619" s="71"/>
      <c r="P619" s="71"/>
      <c r="Q619" s="71"/>
      <c r="R619" s="71"/>
      <c r="S619" s="71"/>
      <c r="T619" s="71"/>
      <c r="U619" s="71"/>
      <c r="V619" s="71"/>
      <c r="W619" s="74" t="s">
        <v>832</v>
      </c>
      <c r="X619" s="71" t="s">
        <v>68</v>
      </c>
      <c r="Y619" s="71" t="s">
        <v>833</v>
      </c>
      <c r="Z619" s="74" t="s">
        <v>850</v>
      </c>
      <c r="AA619" s="71" t="s">
        <v>68</v>
      </c>
      <c r="AB619" s="71" t="s">
        <v>851</v>
      </c>
      <c r="AC619" s="71" t="s">
        <v>852</v>
      </c>
      <c r="AD619" s="71" t="s">
        <v>68</v>
      </c>
      <c r="AE619" s="71" t="s">
        <v>853</v>
      </c>
      <c r="AF619" s="214" t="s">
        <v>828</v>
      </c>
      <c r="AG619" s="214" t="s">
        <v>74</v>
      </c>
      <c r="AH619" s="214" t="s">
        <v>74</v>
      </c>
      <c r="AI619" s="212">
        <v>0</v>
      </c>
      <c r="AJ619" s="212">
        <v>558861209.40999997</v>
      </c>
      <c r="AK619" s="212">
        <v>0</v>
      </c>
      <c r="AL619" s="212">
        <v>628079200</v>
      </c>
      <c r="AM619" s="212">
        <v>638748300</v>
      </c>
      <c r="AN619" s="212">
        <v>639080000</v>
      </c>
      <c r="AO619" s="212">
        <v>0</v>
      </c>
      <c r="AP619" s="212">
        <v>553026159.11000001</v>
      </c>
      <c r="AQ619" s="212">
        <v>0</v>
      </c>
      <c r="AR619" s="212">
        <v>628079200</v>
      </c>
      <c r="AS619" s="212">
        <v>638748300</v>
      </c>
      <c r="AT619" s="212">
        <v>639080000</v>
      </c>
    </row>
    <row r="620" spans="1:46" ht="247.5" hidden="1" customHeight="1" x14ac:dyDescent="0.25">
      <c r="A620" s="215" t="s">
        <v>825</v>
      </c>
      <c r="B620" s="214" t="s">
        <v>826</v>
      </c>
      <c r="C620" s="71" t="s">
        <v>817</v>
      </c>
      <c r="D620" s="71" t="s">
        <v>835</v>
      </c>
      <c r="E620" s="71" t="s">
        <v>819</v>
      </c>
      <c r="F620" s="71"/>
      <c r="G620" s="71"/>
      <c r="H620" s="71"/>
      <c r="I620" s="71"/>
      <c r="J620" s="71"/>
      <c r="K620" s="71"/>
      <c r="L620" s="71"/>
      <c r="M620" s="71"/>
      <c r="N620" s="71"/>
      <c r="O620" s="71"/>
      <c r="P620" s="71"/>
      <c r="Q620" s="71"/>
      <c r="R620" s="71"/>
      <c r="S620" s="71"/>
      <c r="T620" s="71"/>
      <c r="U620" s="71"/>
      <c r="V620" s="71"/>
      <c r="W620" s="74" t="s">
        <v>836</v>
      </c>
      <c r="X620" s="71" t="s">
        <v>68</v>
      </c>
      <c r="Y620" s="71" t="s">
        <v>838</v>
      </c>
      <c r="Z620" s="71" t="s">
        <v>308</v>
      </c>
      <c r="AA620" s="71" t="s">
        <v>854</v>
      </c>
      <c r="AB620" s="71" t="s">
        <v>310</v>
      </c>
      <c r="AC620" s="71" t="s">
        <v>131</v>
      </c>
      <c r="AD620" s="71" t="s">
        <v>68</v>
      </c>
      <c r="AE620" s="71" t="s">
        <v>132</v>
      </c>
      <c r="AF620" s="214" t="s">
        <v>828</v>
      </c>
      <c r="AG620" s="214" t="s">
        <v>74</v>
      </c>
      <c r="AH620" s="214" t="s">
        <v>74</v>
      </c>
      <c r="AI620" s="212">
        <v>0</v>
      </c>
      <c r="AJ620" s="212">
        <v>558861209.40999997</v>
      </c>
      <c r="AK620" s="212">
        <v>0</v>
      </c>
      <c r="AL620" s="212">
        <v>628079200</v>
      </c>
      <c r="AM620" s="212">
        <v>638748300</v>
      </c>
      <c r="AN620" s="212">
        <v>639080000</v>
      </c>
      <c r="AO620" s="212">
        <v>0</v>
      </c>
      <c r="AP620" s="212">
        <v>553026159.11000001</v>
      </c>
      <c r="AQ620" s="212">
        <v>0</v>
      </c>
      <c r="AR620" s="212">
        <v>628079200</v>
      </c>
      <c r="AS620" s="212">
        <v>638748300</v>
      </c>
      <c r="AT620" s="212">
        <v>639080000</v>
      </c>
    </row>
    <row r="621" spans="1:46" ht="247.5" hidden="1" customHeight="1" x14ac:dyDescent="0.25">
      <c r="A621" s="215" t="s">
        <v>825</v>
      </c>
      <c r="B621" s="214" t="s">
        <v>826</v>
      </c>
      <c r="C621" s="71" t="s">
        <v>447</v>
      </c>
      <c r="D621" s="71" t="s">
        <v>631</v>
      </c>
      <c r="E621" s="71" t="s">
        <v>449</v>
      </c>
      <c r="F621" s="71"/>
      <c r="G621" s="71"/>
      <c r="H621" s="71"/>
      <c r="I621" s="71"/>
      <c r="J621" s="71"/>
      <c r="K621" s="71"/>
      <c r="L621" s="71"/>
      <c r="M621" s="71"/>
      <c r="N621" s="71"/>
      <c r="O621" s="71"/>
      <c r="P621" s="71"/>
      <c r="Q621" s="71"/>
      <c r="R621" s="71"/>
      <c r="S621" s="71"/>
      <c r="T621" s="71"/>
      <c r="U621" s="71"/>
      <c r="V621" s="71"/>
      <c r="W621" s="74" t="s">
        <v>836</v>
      </c>
      <c r="X621" s="71" t="s">
        <v>1196</v>
      </c>
      <c r="Y621" s="71" t="s">
        <v>838</v>
      </c>
      <c r="Z621" s="74" t="s">
        <v>855</v>
      </c>
      <c r="AA621" s="71" t="s">
        <v>68</v>
      </c>
      <c r="AB621" s="71" t="s">
        <v>856</v>
      </c>
      <c r="AC621" s="71" t="s">
        <v>226</v>
      </c>
      <c r="AD621" s="71" t="s">
        <v>68</v>
      </c>
      <c r="AE621" s="71" t="s">
        <v>132</v>
      </c>
      <c r="AF621" s="214" t="s">
        <v>828</v>
      </c>
      <c r="AG621" s="214" t="s">
        <v>74</v>
      </c>
      <c r="AH621" s="214" t="s">
        <v>74</v>
      </c>
      <c r="AI621" s="212">
        <v>0</v>
      </c>
      <c r="AJ621" s="212">
        <v>558861209.40999997</v>
      </c>
      <c r="AK621" s="212">
        <v>0</v>
      </c>
      <c r="AL621" s="212">
        <v>628079200</v>
      </c>
      <c r="AM621" s="212">
        <v>638748300</v>
      </c>
      <c r="AN621" s="212">
        <v>639080000</v>
      </c>
      <c r="AO621" s="212">
        <v>0</v>
      </c>
      <c r="AP621" s="212">
        <v>553026159.11000001</v>
      </c>
      <c r="AQ621" s="212">
        <v>0</v>
      </c>
      <c r="AR621" s="212">
        <v>628079200</v>
      </c>
      <c r="AS621" s="212">
        <v>638748300</v>
      </c>
      <c r="AT621" s="212">
        <v>639080000</v>
      </c>
    </row>
    <row r="622" spans="1:46" ht="261.39999999999998" hidden="1" customHeight="1" x14ac:dyDescent="0.25">
      <c r="A622" s="215" t="s">
        <v>825</v>
      </c>
      <c r="B622" s="214" t="s">
        <v>826</v>
      </c>
      <c r="C622" s="71" t="s">
        <v>293</v>
      </c>
      <c r="D622" s="71" t="s">
        <v>845</v>
      </c>
      <c r="E622" s="71" t="s">
        <v>275</v>
      </c>
      <c r="F622" s="71"/>
      <c r="G622" s="71"/>
      <c r="H622" s="71"/>
      <c r="I622" s="71"/>
      <c r="J622" s="71"/>
      <c r="K622" s="71"/>
      <c r="L622" s="71"/>
      <c r="M622" s="71"/>
      <c r="N622" s="71"/>
      <c r="O622" s="71"/>
      <c r="P622" s="71"/>
      <c r="Q622" s="71"/>
      <c r="R622" s="71"/>
      <c r="S622" s="71"/>
      <c r="T622" s="71"/>
      <c r="U622" s="71"/>
      <c r="V622" s="71"/>
      <c r="W622" s="74" t="s">
        <v>836</v>
      </c>
      <c r="X622" s="71" t="s">
        <v>1197</v>
      </c>
      <c r="Y622" s="71" t="s">
        <v>838</v>
      </c>
      <c r="Z622" s="74" t="s">
        <v>857</v>
      </c>
      <c r="AA622" s="71" t="s">
        <v>68</v>
      </c>
      <c r="AB622" s="71" t="s">
        <v>858</v>
      </c>
      <c r="AC622" s="71" t="s">
        <v>328</v>
      </c>
      <c r="AD622" s="71" t="s">
        <v>68</v>
      </c>
      <c r="AE622" s="71" t="s">
        <v>329</v>
      </c>
      <c r="AF622" s="214" t="s">
        <v>828</v>
      </c>
      <c r="AG622" s="214" t="s">
        <v>74</v>
      </c>
      <c r="AH622" s="214" t="s">
        <v>74</v>
      </c>
      <c r="AI622" s="212">
        <v>0</v>
      </c>
      <c r="AJ622" s="212">
        <v>558861209.40999997</v>
      </c>
      <c r="AK622" s="212">
        <v>0</v>
      </c>
      <c r="AL622" s="212">
        <v>628079200</v>
      </c>
      <c r="AM622" s="212">
        <v>638748300</v>
      </c>
      <c r="AN622" s="212">
        <v>639080000</v>
      </c>
      <c r="AO622" s="212">
        <v>0</v>
      </c>
      <c r="AP622" s="212">
        <v>553026159.11000001</v>
      </c>
      <c r="AQ622" s="212">
        <v>0</v>
      </c>
      <c r="AR622" s="212">
        <v>628079200</v>
      </c>
      <c r="AS622" s="212">
        <v>638748300</v>
      </c>
      <c r="AT622" s="212">
        <v>639080000</v>
      </c>
    </row>
    <row r="623" spans="1:46" ht="288.75" hidden="1" customHeight="1" x14ac:dyDescent="0.25">
      <c r="A623" s="215" t="s">
        <v>825</v>
      </c>
      <c r="B623" s="214" t="s">
        <v>826</v>
      </c>
      <c r="C623" s="71" t="s">
        <v>64</v>
      </c>
      <c r="D623" s="71" t="s">
        <v>776</v>
      </c>
      <c r="E623" s="71" t="s">
        <v>66</v>
      </c>
      <c r="F623" s="71"/>
      <c r="G623" s="71"/>
      <c r="H623" s="71"/>
      <c r="I623" s="71"/>
      <c r="J623" s="71"/>
      <c r="K623" s="71"/>
      <c r="L623" s="71"/>
      <c r="M623" s="71"/>
      <c r="N623" s="71"/>
      <c r="O623" s="71"/>
      <c r="P623" s="71"/>
      <c r="Q623" s="71"/>
      <c r="R623" s="71"/>
      <c r="S623" s="71"/>
      <c r="T623" s="71"/>
      <c r="U623" s="71"/>
      <c r="V623" s="71"/>
      <c r="W623" s="74" t="s">
        <v>841</v>
      </c>
      <c r="X623" s="71" t="s">
        <v>835</v>
      </c>
      <c r="Y623" s="71" t="s">
        <v>842</v>
      </c>
      <c r="Z623" s="71"/>
      <c r="AA623" s="71"/>
      <c r="AB623" s="71"/>
      <c r="AC623" s="71" t="s">
        <v>823</v>
      </c>
      <c r="AD623" s="71" t="s">
        <v>68</v>
      </c>
      <c r="AE623" s="71" t="s">
        <v>69</v>
      </c>
      <c r="AF623" s="214" t="s">
        <v>828</v>
      </c>
      <c r="AG623" s="214" t="s">
        <v>74</v>
      </c>
      <c r="AH623" s="214" t="s">
        <v>74</v>
      </c>
      <c r="AI623" s="212">
        <v>0</v>
      </c>
      <c r="AJ623" s="212">
        <v>558861209.40999997</v>
      </c>
      <c r="AK623" s="212">
        <v>0</v>
      </c>
      <c r="AL623" s="212">
        <v>628079200</v>
      </c>
      <c r="AM623" s="212">
        <v>638748300</v>
      </c>
      <c r="AN623" s="212">
        <v>639080000</v>
      </c>
      <c r="AO623" s="212">
        <v>0</v>
      </c>
      <c r="AP623" s="212">
        <v>553026159.11000001</v>
      </c>
      <c r="AQ623" s="212">
        <v>0</v>
      </c>
      <c r="AR623" s="212">
        <v>628079200</v>
      </c>
      <c r="AS623" s="212">
        <v>638748300</v>
      </c>
      <c r="AT623" s="212">
        <v>639080000</v>
      </c>
    </row>
    <row r="624" spans="1:46" ht="165" hidden="1" customHeight="1" x14ac:dyDescent="0.25">
      <c r="A624" s="215" t="s">
        <v>825</v>
      </c>
      <c r="B624" s="214" t="s">
        <v>826</v>
      </c>
      <c r="C624" s="71"/>
      <c r="D624" s="71"/>
      <c r="E624" s="71"/>
      <c r="F624" s="71"/>
      <c r="G624" s="71"/>
      <c r="H624" s="71"/>
      <c r="I624" s="71"/>
      <c r="J624" s="71"/>
      <c r="K624" s="71"/>
      <c r="L624" s="71"/>
      <c r="M624" s="71"/>
      <c r="N624" s="71"/>
      <c r="O624" s="71"/>
      <c r="P624" s="71"/>
      <c r="Q624" s="71"/>
      <c r="R624" s="71"/>
      <c r="S624" s="71"/>
      <c r="T624" s="71"/>
      <c r="U624" s="71"/>
      <c r="V624" s="71"/>
      <c r="W624" s="71" t="s">
        <v>273</v>
      </c>
      <c r="X624" s="71" t="s">
        <v>393</v>
      </c>
      <c r="Y624" s="71" t="s">
        <v>275</v>
      </c>
      <c r="Z624" s="71"/>
      <c r="AA624" s="71"/>
      <c r="AB624" s="71"/>
      <c r="AC624" s="71" t="s">
        <v>333</v>
      </c>
      <c r="AD624" s="71" t="s">
        <v>68</v>
      </c>
      <c r="AE624" s="71" t="s">
        <v>334</v>
      </c>
      <c r="AF624" s="214" t="s">
        <v>828</v>
      </c>
      <c r="AG624" s="214" t="s">
        <v>74</v>
      </c>
      <c r="AH624" s="214" t="s">
        <v>74</v>
      </c>
      <c r="AI624" s="212">
        <v>0</v>
      </c>
      <c r="AJ624" s="212">
        <v>558861209.40999997</v>
      </c>
      <c r="AK624" s="212">
        <v>0</v>
      </c>
      <c r="AL624" s="212">
        <v>628079200</v>
      </c>
      <c r="AM624" s="212">
        <v>638748300</v>
      </c>
      <c r="AN624" s="212">
        <v>639080000</v>
      </c>
      <c r="AO624" s="212">
        <v>0</v>
      </c>
      <c r="AP624" s="212">
        <v>553026159.11000001</v>
      </c>
      <c r="AQ624" s="212">
        <v>0</v>
      </c>
      <c r="AR624" s="212">
        <v>628079200</v>
      </c>
      <c r="AS624" s="212">
        <v>638748300</v>
      </c>
      <c r="AT624" s="212">
        <v>639080000</v>
      </c>
    </row>
    <row r="625" spans="1:46" ht="398.85" hidden="1" customHeight="1" x14ac:dyDescent="0.25">
      <c r="A625" s="215" t="s">
        <v>825</v>
      </c>
      <c r="B625" s="214" t="s">
        <v>826</v>
      </c>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c r="AB625" s="71"/>
      <c r="AC625" s="74" t="s">
        <v>803</v>
      </c>
      <c r="AD625" s="71" t="s">
        <v>68</v>
      </c>
      <c r="AE625" s="71" t="s">
        <v>529</v>
      </c>
      <c r="AF625" s="214" t="s">
        <v>828</v>
      </c>
      <c r="AG625" s="214" t="s">
        <v>74</v>
      </c>
      <c r="AH625" s="214" t="s">
        <v>74</v>
      </c>
      <c r="AI625" s="212">
        <v>0</v>
      </c>
      <c r="AJ625" s="212">
        <v>558861209.40999997</v>
      </c>
      <c r="AK625" s="212">
        <v>0</v>
      </c>
      <c r="AL625" s="212">
        <v>628079200</v>
      </c>
      <c r="AM625" s="212">
        <v>638748300</v>
      </c>
      <c r="AN625" s="212">
        <v>639080000</v>
      </c>
      <c r="AO625" s="212">
        <v>0</v>
      </c>
      <c r="AP625" s="212">
        <v>553026159.11000001</v>
      </c>
      <c r="AQ625" s="212">
        <v>0</v>
      </c>
      <c r="AR625" s="212">
        <v>628079200</v>
      </c>
      <c r="AS625" s="212">
        <v>638748300</v>
      </c>
      <c r="AT625" s="212">
        <v>639080000</v>
      </c>
    </row>
    <row r="626" spans="1:46" ht="288.75" hidden="1" customHeight="1" x14ac:dyDescent="0.25">
      <c r="A626" s="215" t="s">
        <v>859</v>
      </c>
      <c r="B626" s="214" t="s">
        <v>860</v>
      </c>
      <c r="C626" s="71" t="s">
        <v>95</v>
      </c>
      <c r="D626" s="71" t="s">
        <v>68</v>
      </c>
      <c r="E626" s="71" t="s">
        <v>96</v>
      </c>
      <c r="F626" s="71"/>
      <c r="G626" s="71"/>
      <c r="H626" s="71"/>
      <c r="I626" s="71"/>
      <c r="J626" s="71"/>
      <c r="K626" s="71"/>
      <c r="L626" s="71"/>
      <c r="M626" s="71"/>
      <c r="N626" s="71"/>
      <c r="O626" s="71"/>
      <c r="P626" s="71"/>
      <c r="Q626" s="71"/>
      <c r="R626" s="71"/>
      <c r="S626" s="71"/>
      <c r="T626" s="71"/>
      <c r="U626" s="71"/>
      <c r="V626" s="71"/>
      <c r="W626" s="74" t="s">
        <v>861</v>
      </c>
      <c r="X626" s="71" t="s">
        <v>944</v>
      </c>
      <c r="Y626" s="71" t="s">
        <v>72</v>
      </c>
      <c r="Z626" s="74" t="s">
        <v>767</v>
      </c>
      <c r="AA626" s="71" t="s">
        <v>79</v>
      </c>
      <c r="AB626" s="71" t="s">
        <v>769</v>
      </c>
      <c r="AC626" s="74" t="s">
        <v>100</v>
      </c>
      <c r="AD626" s="71" t="s">
        <v>68</v>
      </c>
      <c r="AE626" s="71" t="s">
        <v>101</v>
      </c>
      <c r="AF626" s="214" t="s">
        <v>824</v>
      </c>
      <c r="AG626" s="214" t="s">
        <v>74</v>
      </c>
      <c r="AH626" s="214" t="s">
        <v>74</v>
      </c>
      <c r="AI626" s="212">
        <v>0</v>
      </c>
      <c r="AJ626" s="212">
        <v>28818271.949999999</v>
      </c>
      <c r="AK626" s="212">
        <v>0</v>
      </c>
      <c r="AL626" s="212">
        <v>30170200</v>
      </c>
      <c r="AM626" s="212">
        <v>30170200</v>
      </c>
      <c r="AN626" s="212">
        <v>30170200</v>
      </c>
      <c r="AO626" s="212">
        <v>0</v>
      </c>
      <c r="AP626" s="212">
        <v>28189271.949999999</v>
      </c>
      <c r="AQ626" s="212">
        <v>0</v>
      </c>
      <c r="AR626" s="212">
        <v>30170200</v>
      </c>
      <c r="AS626" s="212">
        <v>30170200</v>
      </c>
      <c r="AT626" s="212">
        <v>30170200</v>
      </c>
    </row>
    <row r="627" spans="1:46" ht="316.35000000000002" hidden="1" customHeight="1" x14ac:dyDescent="0.25">
      <c r="A627" s="215" t="s">
        <v>859</v>
      </c>
      <c r="B627" s="214" t="s">
        <v>860</v>
      </c>
      <c r="C627" s="71" t="s">
        <v>121</v>
      </c>
      <c r="D627" s="71" t="s">
        <v>68</v>
      </c>
      <c r="E627" s="71" t="s">
        <v>122</v>
      </c>
      <c r="F627" s="71"/>
      <c r="G627" s="71"/>
      <c r="H627" s="71"/>
      <c r="I627" s="71"/>
      <c r="J627" s="71"/>
      <c r="K627" s="71"/>
      <c r="L627" s="71"/>
      <c r="M627" s="71"/>
      <c r="N627" s="71"/>
      <c r="O627" s="71"/>
      <c r="P627" s="71"/>
      <c r="Q627" s="71"/>
      <c r="R627" s="71"/>
      <c r="S627" s="71"/>
      <c r="T627" s="71"/>
      <c r="U627" s="71"/>
      <c r="V627" s="71"/>
      <c r="W627" s="74" t="s">
        <v>861</v>
      </c>
      <c r="X627" s="71" t="s">
        <v>1198</v>
      </c>
      <c r="Y627" s="71" t="s">
        <v>72</v>
      </c>
      <c r="Z627" s="71" t="s">
        <v>174</v>
      </c>
      <c r="AA627" s="71" t="s">
        <v>68</v>
      </c>
      <c r="AB627" s="71" t="s">
        <v>69</v>
      </c>
      <c r="AC627" s="74" t="s">
        <v>105</v>
      </c>
      <c r="AD627" s="71" t="s">
        <v>68</v>
      </c>
      <c r="AE627" s="71" t="s">
        <v>106</v>
      </c>
      <c r="AF627" s="214" t="s">
        <v>824</v>
      </c>
      <c r="AG627" s="214" t="s">
        <v>74</v>
      </c>
      <c r="AH627" s="214" t="s">
        <v>74</v>
      </c>
      <c r="AI627" s="212">
        <v>0</v>
      </c>
      <c r="AJ627" s="212">
        <v>28818271.949999999</v>
      </c>
      <c r="AK627" s="212">
        <v>0</v>
      </c>
      <c r="AL627" s="212">
        <v>30170200</v>
      </c>
      <c r="AM627" s="212">
        <v>30170200</v>
      </c>
      <c r="AN627" s="212">
        <v>30170200</v>
      </c>
      <c r="AO627" s="212">
        <v>0</v>
      </c>
      <c r="AP627" s="212">
        <v>28189271.949999999</v>
      </c>
      <c r="AQ627" s="212">
        <v>0</v>
      </c>
      <c r="AR627" s="212">
        <v>30170200</v>
      </c>
      <c r="AS627" s="212">
        <v>30170200</v>
      </c>
      <c r="AT627" s="212">
        <v>30170200</v>
      </c>
    </row>
    <row r="628" spans="1:46" ht="247.5" hidden="1" customHeight="1" x14ac:dyDescent="0.25">
      <c r="A628" s="215" t="s">
        <v>859</v>
      </c>
      <c r="B628" s="214" t="s">
        <v>860</v>
      </c>
      <c r="C628" s="71" t="s">
        <v>102</v>
      </c>
      <c r="D628" s="71" t="s">
        <v>103</v>
      </c>
      <c r="E628" s="71" t="s">
        <v>104</v>
      </c>
      <c r="F628" s="71"/>
      <c r="G628" s="71"/>
      <c r="H628" s="71"/>
      <c r="I628" s="71"/>
      <c r="J628" s="71"/>
      <c r="K628" s="71"/>
      <c r="L628" s="71"/>
      <c r="M628" s="71"/>
      <c r="N628" s="71"/>
      <c r="O628" s="71"/>
      <c r="P628" s="71"/>
      <c r="Q628" s="71"/>
      <c r="R628" s="71"/>
      <c r="S628" s="71"/>
      <c r="T628" s="71"/>
      <c r="U628" s="71"/>
      <c r="V628" s="71"/>
      <c r="W628" s="74" t="s">
        <v>861</v>
      </c>
      <c r="X628" s="71" t="s">
        <v>1199</v>
      </c>
      <c r="Y628" s="71" t="s">
        <v>72</v>
      </c>
      <c r="Z628" s="71" t="s">
        <v>295</v>
      </c>
      <c r="AA628" s="71" t="s">
        <v>68</v>
      </c>
      <c r="AB628" s="71" t="s">
        <v>69</v>
      </c>
      <c r="AC628" s="71" t="s">
        <v>109</v>
      </c>
      <c r="AD628" s="71" t="s">
        <v>1200</v>
      </c>
      <c r="AE628" s="71" t="s">
        <v>111</v>
      </c>
      <c r="AF628" s="214" t="s">
        <v>824</v>
      </c>
      <c r="AG628" s="214" t="s">
        <v>74</v>
      </c>
      <c r="AH628" s="214" t="s">
        <v>74</v>
      </c>
      <c r="AI628" s="212">
        <v>0</v>
      </c>
      <c r="AJ628" s="212">
        <v>28818271.949999999</v>
      </c>
      <c r="AK628" s="212">
        <v>0</v>
      </c>
      <c r="AL628" s="212">
        <v>30170200</v>
      </c>
      <c r="AM628" s="212">
        <v>30170200</v>
      </c>
      <c r="AN628" s="212">
        <v>30170200</v>
      </c>
      <c r="AO628" s="212">
        <v>0</v>
      </c>
      <c r="AP628" s="212">
        <v>28189271.949999999</v>
      </c>
      <c r="AQ628" s="212">
        <v>0</v>
      </c>
      <c r="AR628" s="212">
        <v>30170200</v>
      </c>
      <c r="AS628" s="212">
        <v>30170200</v>
      </c>
      <c r="AT628" s="212">
        <v>30170200</v>
      </c>
    </row>
    <row r="629" spans="1:46" ht="247.5" hidden="1" customHeight="1" x14ac:dyDescent="0.25">
      <c r="A629" s="215" t="s">
        <v>859</v>
      </c>
      <c r="B629" s="214" t="s">
        <v>860</v>
      </c>
      <c r="C629" s="71" t="s">
        <v>64</v>
      </c>
      <c r="D629" s="71" t="s">
        <v>776</v>
      </c>
      <c r="E629" s="71" t="s">
        <v>66</v>
      </c>
      <c r="F629" s="71"/>
      <c r="G629" s="71"/>
      <c r="H629" s="71"/>
      <c r="I629" s="71"/>
      <c r="J629" s="71"/>
      <c r="K629" s="71"/>
      <c r="L629" s="71"/>
      <c r="M629" s="71"/>
      <c r="N629" s="71"/>
      <c r="O629" s="71"/>
      <c r="P629" s="71"/>
      <c r="Q629" s="71"/>
      <c r="R629" s="71"/>
      <c r="S629" s="71"/>
      <c r="T629" s="71"/>
      <c r="U629" s="71"/>
      <c r="V629" s="71"/>
      <c r="W629" s="74" t="s">
        <v>861</v>
      </c>
      <c r="X629" s="71" t="s">
        <v>1201</v>
      </c>
      <c r="Y629" s="71" t="s">
        <v>72</v>
      </c>
      <c r="Z629" s="74" t="s">
        <v>92</v>
      </c>
      <c r="AA629" s="71" t="s">
        <v>68</v>
      </c>
      <c r="AB629" s="71" t="s">
        <v>80</v>
      </c>
      <c r="AC629" s="71" t="s">
        <v>109</v>
      </c>
      <c r="AD629" s="71" t="s">
        <v>110</v>
      </c>
      <c r="AE629" s="71" t="s">
        <v>111</v>
      </c>
      <c r="AF629" s="214" t="s">
        <v>824</v>
      </c>
      <c r="AG629" s="214" t="s">
        <v>74</v>
      </c>
      <c r="AH629" s="214" t="s">
        <v>74</v>
      </c>
      <c r="AI629" s="212">
        <v>0</v>
      </c>
      <c r="AJ629" s="212">
        <v>28818271.949999999</v>
      </c>
      <c r="AK629" s="212">
        <v>0</v>
      </c>
      <c r="AL629" s="212">
        <v>30170200</v>
      </c>
      <c r="AM629" s="212">
        <v>30170200</v>
      </c>
      <c r="AN629" s="212">
        <v>30170200</v>
      </c>
      <c r="AO629" s="212">
        <v>0</v>
      </c>
      <c r="AP629" s="212">
        <v>28189271.949999999</v>
      </c>
      <c r="AQ629" s="212">
        <v>0</v>
      </c>
      <c r="AR629" s="212">
        <v>30170200</v>
      </c>
      <c r="AS629" s="212">
        <v>30170200</v>
      </c>
      <c r="AT629" s="212">
        <v>30170200</v>
      </c>
    </row>
    <row r="630" spans="1:46" ht="247.5" hidden="1" customHeight="1" x14ac:dyDescent="0.25">
      <c r="A630" s="215" t="s">
        <v>859</v>
      </c>
      <c r="B630" s="214" t="s">
        <v>860</v>
      </c>
      <c r="C630" s="71" t="s">
        <v>867</v>
      </c>
      <c r="D630" s="71" t="s">
        <v>868</v>
      </c>
      <c r="E630" s="71" t="s">
        <v>869</v>
      </c>
      <c r="F630" s="71"/>
      <c r="G630" s="71"/>
      <c r="H630" s="71"/>
      <c r="I630" s="71"/>
      <c r="J630" s="71"/>
      <c r="K630" s="71"/>
      <c r="L630" s="71"/>
      <c r="M630" s="71"/>
      <c r="N630" s="71"/>
      <c r="O630" s="71"/>
      <c r="P630" s="71"/>
      <c r="Q630" s="71"/>
      <c r="R630" s="71"/>
      <c r="S630" s="71"/>
      <c r="T630" s="71"/>
      <c r="U630" s="71"/>
      <c r="V630" s="71"/>
      <c r="W630" s="74" t="s">
        <v>861</v>
      </c>
      <c r="X630" s="71" t="s">
        <v>1202</v>
      </c>
      <c r="Y630" s="71" t="s">
        <v>72</v>
      </c>
      <c r="Z630" s="71"/>
      <c r="AA630" s="71"/>
      <c r="AB630" s="71"/>
      <c r="AC630" s="71" t="s">
        <v>109</v>
      </c>
      <c r="AD630" s="71" t="s">
        <v>1041</v>
      </c>
      <c r="AE630" s="71" t="s">
        <v>111</v>
      </c>
      <c r="AF630" s="214" t="s">
        <v>824</v>
      </c>
      <c r="AG630" s="214" t="s">
        <v>74</v>
      </c>
      <c r="AH630" s="214" t="s">
        <v>74</v>
      </c>
      <c r="AI630" s="212">
        <v>0</v>
      </c>
      <c r="AJ630" s="212">
        <v>28818271.949999999</v>
      </c>
      <c r="AK630" s="212">
        <v>0</v>
      </c>
      <c r="AL630" s="212">
        <v>30170200</v>
      </c>
      <c r="AM630" s="212">
        <v>30170200</v>
      </c>
      <c r="AN630" s="212">
        <v>30170200</v>
      </c>
      <c r="AO630" s="212">
        <v>0</v>
      </c>
      <c r="AP630" s="212">
        <v>28189271.949999999</v>
      </c>
      <c r="AQ630" s="212">
        <v>0</v>
      </c>
      <c r="AR630" s="212">
        <v>30170200</v>
      </c>
      <c r="AS630" s="212">
        <v>30170200</v>
      </c>
      <c r="AT630" s="212">
        <v>30170200</v>
      </c>
    </row>
    <row r="631" spans="1:46" ht="206.25" hidden="1" customHeight="1" x14ac:dyDescent="0.25">
      <c r="A631" s="215" t="s">
        <v>859</v>
      </c>
      <c r="B631" s="214" t="s">
        <v>860</v>
      </c>
      <c r="C631" s="71"/>
      <c r="D631" s="71"/>
      <c r="E631" s="71"/>
      <c r="F631" s="71"/>
      <c r="G631" s="71"/>
      <c r="H631" s="71"/>
      <c r="I631" s="71"/>
      <c r="J631" s="71"/>
      <c r="K631" s="71"/>
      <c r="L631" s="71"/>
      <c r="M631" s="71"/>
      <c r="N631" s="71"/>
      <c r="O631" s="71"/>
      <c r="P631" s="71"/>
      <c r="Q631" s="71"/>
      <c r="R631" s="71"/>
      <c r="S631" s="71"/>
      <c r="T631" s="71"/>
      <c r="U631" s="71"/>
      <c r="V631" s="71"/>
      <c r="W631" s="71" t="s">
        <v>863</v>
      </c>
      <c r="X631" s="71" t="s">
        <v>835</v>
      </c>
      <c r="Y631" s="71" t="s">
        <v>865</v>
      </c>
      <c r="Z631" s="71"/>
      <c r="AA631" s="71"/>
      <c r="AB631" s="71"/>
      <c r="AC631" s="74" t="s">
        <v>118</v>
      </c>
      <c r="AD631" s="71" t="s">
        <v>119</v>
      </c>
      <c r="AE631" s="71" t="s">
        <v>120</v>
      </c>
      <c r="AF631" s="214" t="s">
        <v>824</v>
      </c>
      <c r="AG631" s="214" t="s">
        <v>74</v>
      </c>
      <c r="AH631" s="214" t="s">
        <v>74</v>
      </c>
      <c r="AI631" s="212">
        <v>0</v>
      </c>
      <c r="AJ631" s="212">
        <v>28818271.949999999</v>
      </c>
      <c r="AK631" s="212">
        <v>0</v>
      </c>
      <c r="AL631" s="212">
        <v>30170200</v>
      </c>
      <c r="AM631" s="212">
        <v>30170200</v>
      </c>
      <c r="AN631" s="212">
        <v>30170200</v>
      </c>
      <c r="AO631" s="212">
        <v>0</v>
      </c>
      <c r="AP631" s="212">
        <v>28189271.949999999</v>
      </c>
      <c r="AQ631" s="212">
        <v>0</v>
      </c>
      <c r="AR631" s="212">
        <v>30170200</v>
      </c>
      <c r="AS631" s="212">
        <v>30170200</v>
      </c>
      <c r="AT631" s="212">
        <v>30170200</v>
      </c>
    </row>
    <row r="632" spans="1:46" ht="165" hidden="1" customHeight="1" x14ac:dyDescent="0.25">
      <c r="A632" s="215" t="s">
        <v>859</v>
      </c>
      <c r="B632" s="214" t="s">
        <v>860</v>
      </c>
      <c r="C632" s="71"/>
      <c r="D632" s="71"/>
      <c r="E632" s="71"/>
      <c r="F632" s="71"/>
      <c r="G632" s="71"/>
      <c r="H632" s="71"/>
      <c r="I632" s="71"/>
      <c r="J632" s="71"/>
      <c r="K632" s="71"/>
      <c r="L632" s="71"/>
      <c r="M632" s="71"/>
      <c r="N632" s="71"/>
      <c r="O632" s="71"/>
      <c r="P632" s="71"/>
      <c r="Q632" s="71"/>
      <c r="R632" s="71"/>
      <c r="S632" s="71"/>
      <c r="T632" s="71"/>
      <c r="U632" s="71"/>
      <c r="V632" s="71"/>
      <c r="W632" s="71" t="s">
        <v>863</v>
      </c>
      <c r="X632" s="71" t="s">
        <v>1203</v>
      </c>
      <c r="Y632" s="71" t="s">
        <v>865</v>
      </c>
      <c r="Z632" s="71"/>
      <c r="AA632" s="71"/>
      <c r="AB632" s="71"/>
      <c r="AC632" s="71" t="s">
        <v>123</v>
      </c>
      <c r="AD632" s="71" t="s">
        <v>119</v>
      </c>
      <c r="AE632" s="71" t="s">
        <v>124</v>
      </c>
      <c r="AF632" s="214" t="s">
        <v>824</v>
      </c>
      <c r="AG632" s="214" t="s">
        <v>74</v>
      </c>
      <c r="AH632" s="214" t="s">
        <v>74</v>
      </c>
      <c r="AI632" s="212">
        <v>0</v>
      </c>
      <c r="AJ632" s="212">
        <v>28818271.949999999</v>
      </c>
      <c r="AK632" s="212">
        <v>0</v>
      </c>
      <c r="AL632" s="212">
        <v>30170200</v>
      </c>
      <c r="AM632" s="212">
        <v>30170200</v>
      </c>
      <c r="AN632" s="212">
        <v>30170200</v>
      </c>
      <c r="AO632" s="212">
        <v>0</v>
      </c>
      <c r="AP632" s="212">
        <v>28189271.949999999</v>
      </c>
      <c r="AQ632" s="212">
        <v>0</v>
      </c>
      <c r="AR632" s="212">
        <v>30170200</v>
      </c>
      <c r="AS632" s="212">
        <v>30170200</v>
      </c>
      <c r="AT632" s="212">
        <v>30170200</v>
      </c>
    </row>
    <row r="633" spans="1:46" ht="137.44999999999999" hidden="1" customHeight="1" x14ac:dyDescent="0.25">
      <c r="A633" s="215" t="s">
        <v>859</v>
      </c>
      <c r="B633" s="214" t="s">
        <v>860</v>
      </c>
      <c r="C633" s="71"/>
      <c r="D633" s="71"/>
      <c r="E633" s="71"/>
      <c r="F633" s="71"/>
      <c r="G633" s="71"/>
      <c r="H633" s="71"/>
      <c r="I633" s="71"/>
      <c r="J633" s="71"/>
      <c r="K633" s="71"/>
      <c r="L633" s="71"/>
      <c r="M633" s="71"/>
      <c r="N633" s="71"/>
      <c r="O633" s="71"/>
      <c r="P633" s="71"/>
      <c r="Q633" s="71"/>
      <c r="R633" s="71"/>
      <c r="S633" s="71"/>
      <c r="T633" s="71"/>
      <c r="U633" s="71"/>
      <c r="V633" s="71"/>
      <c r="W633" s="71" t="s">
        <v>863</v>
      </c>
      <c r="X633" s="71" t="s">
        <v>1204</v>
      </c>
      <c r="Y633" s="71" t="s">
        <v>865</v>
      </c>
      <c r="Z633" s="71"/>
      <c r="AA633" s="71"/>
      <c r="AB633" s="71"/>
      <c r="AC633" s="71" t="s">
        <v>133</v>
      </c>
      <c r="AD633" s="71" t="s">
        <v>68</v>
      </c>
      <c r="AE633" s="71" t="s">
        <v>132</v>
      </c>
      <c r="AF633" s="214" t="s">
        <v>824</v>
      </c>
      <c r="AG633" s="214" t="s">
        <v>74</v>
      </c>
      <c r="AH633" s="214" t="s">
        <v>74</v>
      </c>
      <c r="AI633" s="212">
        <v>0</v>
      </c>
      <c r="AJ633" s="212">
        <v>28818271.949999999</v>
      </c>
      <c r="AK633" s="212">
        <v>0</v>
      </c>
      <c r="AL633" s="212">
        <v>30170200</v>
      </c>
      <c r="AM633" s="212">
        <v>30170200</v>
      </c>
      <c r="AN633" s="212">
        <v>30170200</v>
      </c>
      <c r="AO633" s="212">
        <v>0</v>
      </c>
      <c r="AP633" s="212">
        <v>28189271.949999999</v>
      </c>
      <c r="AQ633" s="212">
        <v>0</v>
      </c>
      <c r="AR633" s="212">
        <v>30170200</v>
      </c>
      <c r="AS633" s="212">
        <v>30170200</v>
      </c>
      <c r="AT633" s="212">
        <v>30170200</v>
      </c>
    </row>
    <row r="634" spans="1:46" ht="110.1" hidden="1" customHeight="1" x14ac:dyDescent="0.25">
      <c r="A634" s="215" t="s">
        <v>859</v>
      </c>
      <c r="B634" s="214" t="s">
        <v>860</v>
      </c>
      <c r="C634" s="71"/>
      <c r="D634" s="71"/>
      <c r="E634" s="71"/>
      <c r="F634" s="71"/>
      <c r="G634" s="71"/>
      <c r="H634" s="71"/>
      <c r="I634" s="71"/>
      <c r="J634" s="71"/>
      <c r="K634" s="71"/>
      <c r="L634" s="71"/>
      <c r="M634" s="71"/>
      <c r="N634" s="71"/>
      <c r="O634" s="71"/>
      <c r="P634" s="71"/>
      <c r="Q634" s="71"/>
      <c r="R634" s="71"/>
      <c r="S634" s="71"/>
      <c r="T634" s="71"/>
      <c r="U634" s="71"/>
      <c r="V634" s="71"/>
      <c r="W634" s="71" t="s">
        <v>89</v>
      </c>
      <c r="X634" s="71" t="s">
        <v>90</v>
      </c>
      <c r="Y634" s="71" t="s">
        <v>91</v>
      </c>
      <c r="Z634" s="71"/>
      <c r="AA634" s="71"/>
      <c r="AB634" s="71"/>
      <c r="AC634" s="71"/>
      <c r="AD634" s="71"/>
      <c r="AE634" s="71"/>
      <c r="AF634" s="214" t="s">
        <v>824</v>
      </c>
      <c r="AG634" s="214" t="s">
        <v>74</v>
      </c>
      <c r="AH634" s="214" t="s">
        <v>74</v>
      </c>
      <c r="AI634" s="212">
        <v>0</v>
      </c>
      <c r="AJ634" s="212">
        <v>28818271.949999999</v>
      </c>
      <c r="AK634" s="212">
        <v>0</v>
      </c>
      <c r="AL634" s="212">
        <v>30170200</v>
      </c>
      <c r="AM634" s="212">
        <v>30170200</v>
      </c>
      <c r="AN634" s="212">
        <v>30170200</v>
      </c>
      <c r="AO634" s="212">
        <v>0</v>
      </c>
      <c r="AP634" s="212">
        <v>28189271.949999999</v>
      </c>
      <c r="AQ634" s="212">
        <v>0</v>
      </c>
      <c r="AR634" s="212">
        <v>30170200</v>
      </c>
      <c r="AS634" s="212">
        <v>30170200</v>
      </c>
      <c r="AT634" s="212">
        <v>30170200</v>
      </c>
    </row>
    <row r="635" spans="1:46" ht="288.75" hidden="1" customHeight="1" x14ac:dyDescent="0.25">
      <c r="A635" s="213" t="s">
        <v>870</v>
      </c>
      <c r="B635" s="214" t="s">
        <v>871</v>
      </c>
      <c r="C635" s="71" t="s">
        <v>95</v>
      </c>
      <c r="D635" s="71" t="s">
        <v>68</v>
      </c>
      <c r="E635" s="71" t="s">
        <v>96</v>
      </c>
      <c r="F635" s="71"/>
      <c r="G635" s="71"/>
      <c r="H635" s="71"/>
      <c r="I635" s="71"/>
      <c r="J635" s="71"/>
      <c r="K635" s="71"/>
      <c r="L635" s="71"/>
      <c r="M635" s="71"/>
      <c r="N635" s="71"/>
      <c r="O635" s="71"/>
      <c r="P635" s="71"/>
      <c r="Q635" s="71"/>
      <c r="R635" s="71"/>
      <c r="S635" s="71"/>
      <c r="T635" s="71"/>
      <c r="U635" s="71"/>
      <c r="V635" s="71"/>
      <c r="W635" s="74" t="s">
        <v>872</v>
      </c>
      <c r="X635" s="71" t="s">
        <v>950</v>
      </c>
      <c r="Y635" s="71" t="s">
        <v>80</v>
      </c>
      <c r="Z635" s="74" t="s">
        <v>767</v>
      </c>
      <c r="AA635" s="71" t="s">
        <v>79</v>
      </c>
      <c r="AB635" s="71" t="s">
        <v>769</v>
      </c>
      <c r="AC635" s="74" t="s">
        <v>100</v>
      </c>
      <c r="AD635" s="71" t="s">
        <v>68</v>
      </c>
      <c r="AE635" s="71" t="s">
        <v>101</v>
      </c>
      <c r="AF635" s="214" t="s">
        <v>824</v>
      </c>
      <c r="AG635" s="214" t="s">
        <v>74</v>
      </c>
      <c r="AH635" s="214" t="s">
        <v>74</v>
      </c>
      <c r="AI635" s="212">
        <v>0</v>
      </c>
      <c r="AJ635" s="212">
        <v>69973096.180000007</v>
      </c>
      <c r="AK635" s="212">
        <v>0</v>
      </c>
      <c r="AL635" s="212">
        <v>76549400</v>
      </c>
      <c r="AM635" s="212">
        <v>76549400</v>
      </c>
      <c r="AN635" s="212">
        <v>76549400</v>
      </c>
      <c r="AO635" s="212">
        <v>0</v>
      </c>
      <c r="AP635" s="212">
        <v>69893210.180000007</v>
      </c>
      <c r="AQ635" s="212">
        <v>0</v>
      </c>
      <c r="AR635" s="212">
        <v>76549400</v>
      </c>
      <c r="AS635" s="212">
        <v>76549400</v>
      </c>
      <c r="AT635" s="212">
        <v>76549400</v>
      </c>
    </row>
    <row r="636" spans="1:46" ht="316.35000000000002" hidden="1" customHeight="1" x14ac:dyDescent="0.25">
      <c r="A636" s="213" t="s">
        <v>870</v>
      </c>
      <c r="B636" s="214" t="s">
        <v>871</v>
      </c>
      <c r="C636" s="71" t="s">
        <v>121</v>
      </c>
      <c r="D636" s="71" t="s">
        <v>68</v>
      </c>
      <c r="E636" s="71" t="s">
        <v>122</v>
      </c>
      <c r="F636" s="71"/>
      <c r="G636" s="71"/>
      <c r="H636" s="71"/>
      <c r="I636" s="71"/>
      <c r="J636" s="71"/>
      <c r="K636" s="71"/>
      <c r="L636" s="71"/>
      <c r="M636" s="71"/>
      <c r="N636" s="71"/>
      <c r="O636" s="71"/>
      <c r="P636" s="71"/>
      <c r="Q636" s="71"/>
      <c r="R636" s="71"/>
      <c r="S636" s="71"/>
      <c r="T636" s="71"/>
      <c r="U636" s="71"/>
      <c r="V636" s="71"/>
      <c r="W636" s="74" t="s">
        <v>872</v>
      </c>
      <c r="X636" s="71" t="s">
        <v>1205</v>
      </c>
      <c r="Y636" s="71" t="s">
        <v>80</v>
      </c>
      <c r="Z636" s="71" t="s">
        <v>295</v>
      </c>
      <c r="AA636" s="71" t="s">
        <v>68</v>
      </c>
      <c r="AB636" s="71" t="s">
        <v>69</v>
      </c>
      <c r="AC636" s="74" t="s">
        <v>105</v>
      </c>
      <c r="AD636" s="71" t="s">
        <v>68</v>
      </c>
      <c r="AE636" s="71" t="s">
        <v>106</v>
      </c>
      <c r="AF636" s="214" t="s">
        <v>824</v>
      </c>
      <c r="AG636" s="214" t="s">
        <v>74</v>
      </c>
      <c r="AH636" s="214" t="s">
        <v>74</v>
      </c>
      <c r="AI636" s="212">
        <v>0</v>
      </c>
      <c r="AJ636" s="212">
        <v>69973096.180000007</v>
      </c>
      <c r="AK636" s="212">
        <v>0</v>
      </c>
      <c r="AL636" s="212">
        <v>76549400</v>
      </c>
      <c r="AM636" s="212">
        <v>76549400</v>
      </c>
      <c r="AN636" s="212">
        <v>76549400</v>
      </c>
      <c r="AO636" s="212">
        <v>0</v>
      </c>
      <c r="AP636" s="212">
        <v>69893210.180000007</v>
      </c>
      <c r="AQ636" s="212">
        <v>0</v>
      </c>
      <c r="AR636" s="212">
        <v>76549400</v>
      </c>
      <c r="AS636" s="212">
        <v>76549400</v>
      </c>
      <c r="AT636" s="212">
        <v>76549400</v>
      </c>
    </row>
    <row r="637" spans="1:46" ht="233.85" hidden="1" customHeight="1" x14ac:dyDescent="0.25">
      <c r="A637" s="213" t="s">
        <v>870</v>
      </c>
      <c r="B637" s="214" t="s">
        <v>871</v>
      </c>
      <c r="C637" s="71" t="s">
        <v>64</v>
      </c>
      <c r="D637" s="71" t="s">
        <v>776</v>
      </c>
      <c r="E637" s="71" t="s">
        <v>66</v>
      </c>
      <c r="F637" s="71"/>
      <c r="G637" s="71"/>
      <c r="H637" s="71"/>
      <c r="I637" s="71"/>
      <c r="J637" s="71"/>
      <c r="K637" s="71"/>
      <c r="L637" s="71"/>
      <c r="M637" s="71"/>
      <c r="N637" s="71"/>
      <c r="O637" s="71"/>
      <c r="P637" s="71"/>
      <c r="Q637" s="71"/>
      <c r="R637" s="71"/>
      <c r="S637" s="71"/>
      <c r="T637" s="71"/>
      <c r="U637" s="71"/>
      <c r="V637" s="71"/>
      <c r="W637" s="71"/>
      <c r="X637" s="71"/>
      <c r="Y637" s="71"/>
      <c r="Z637" s="74" t="s">
        <v>92</v>
      </c>
      <c r="AA637" s="71" t="s">
        <v>68</v>
      </c>
      <c r="AB637" s="71" t="s">
        <v>80</v>
      </c>
      <c r="AC637" s="71" t="s">
        <v>109</v>
      </c>
      <c r="AD637" s="71" t="s">
        <v>777</v>
      </c>
      <c r="AE637" s="71" t="s">
        <v>111</v>
      </c>
      <c r="AF637" s="214" t="s">
        <v>824</v>
      </c>
      <c r="AG637" s="214" t="s">
        <v>74</v>
      </c>
      <c r="AH637" s="214" t="s">
        <v>74</v>
      </c>
      <c r="AI637" s="212">
        <v>0</v>
      </c>
      <c r="AJ637" s="212">
        <v>69973096.180000007</v>
      </c>
      <c r="AK637" s="212">
        <v>0</v>
      </c>
      <c r="AL637" s="212">
        <v>76549400</v>
      </c>
      <c r="AM637" s="212">
        <v>76549400</v>
      </c>
      <c r="AN637" s="212">
        <v>76549400</v>
      </c>
      <c r="AO637" s="212">
        <v>0</v>
      </c>
      <c r="AP637" s="212">
        <v>69893210.180000007</v>
      </c>
      <c r="AQ637" s="212">
        <v>0</v>
      </c>
      <c r="AR637" s="212">
        <v>76549400</v>
      </c>
      <c r="AS637" s="212">
        <v>76549400</v>
      </c>
      <c r="AT637" s="212">
        <v>76549400</v>
      </c>
    </row>
    <row r="638" spans="1:46" ht="137.44999999999999" hidden="1" customHeight="1" x14ac:dyDescent="0.25">
      <c r="A638" s="213" t="s">
        <v>870</v>
      </c>
      <c r="B638" s="214" t="s">
        <v>871</v>
      </c>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c r="AB638" s="71"/>
      <c r="AC638" s="71" t="s">
        <v>109</v>
      </c>
      <c r="AD638" s="71" t="s">
        <v>1200</v>
      </c>
      <c r="AE638" s="71" t="s">
        <v>111</v>
      </c>
      <c r="AF638" s="214" t="s">
        <v>824</v>
      </c>
      <c r="AG638" s="214" t="s">
        <v>74</v>
      </c>
      <c r="AH638" s="214" t="s">
        <v>74</v>
      </c>
      <c r="AI638" s="212">
        <v>0</v>
      </c>
      <c r="AJ638" s="212">
        <v>69973096.180000007</v>
      </c>
      <c r="AK638" s="212">
        <v>0</v>
      </c>
      <c r="AL638" s="212">
        <v>76549400</v>
      </c>
      <c r="AM638" s="212">
        <v>76549400</v>
      </c>
      <c r="AN638" s="212">
        <v>76549400</v>
      </c>
      <c r="AO638" s="212">
        <v>0</v>
      </c>
      <c r="AP638" s="212">
        <v>69893210.180000007</v>
      </c>
      <c r="AQ638" s="212">
        <v>0</v>
      </c>
      <c r="AR638" s="212">
        <v>76549400</v>
      </c>
      <c r="AS638" s="212">
        <v>76549400</v>
      </c>
      <c r="AT638" s="212">
        <v>76549400</v>
      </c>
    </row>
    <row r="639" spans="1:46" ht="137.44999999999999" hidden="1" customHeight="1" x14ac:dyDescent="0.25">
      <c r="A639" s="213" t="s">
        <v>870</v>
      </c>
      <c r="B639" s="214" t="s">
        <v>871</v>
      </c>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c r="AB639" s="71"/>
      <c r="AC639" s="71" t="s">
        <v>109</v>
      </c>
      <c r="AD639" s="71" t="s">
        <v>110</v>
      </c>
      <c r="AE639" s="71" t="s">
        <v>111</v>
      </c>
      <c r="AF639" s="214" t="s">
        <v>824</v>
      </c>
      <c r="AG639" s="214" t="s">
        <v>74</v>
      </c>
      <c r="AH639" s="214" t="s">
        <v>74</v>
      </c>
      <c r="AI639" s="212">
        <v>0</v>
      </c>
      <c r="AJ639" s="212">
        <v>69973096.180000007</v>
      </c>
      <c r="AK639" s="212">
        <v>0</v>
      </c>
      <c r="AL639" s="212">
        <v>76549400</v>
      </c>
      <c r="AM639" s="212">
        <v>76549400</v>
      </c>
      <c r="AN639" s="212">
        <v>76549400</v>
      </c>
      <c r="AO639" s="212">
        <v>0</v>
      </c>
      <c r="AP639" s="212">
        <v>69893210.180000007</v>
      </c>
      <c r="AQ639" s="212">
        <v>0</v>
      </c>
      <c r="AR639" s="212">
        <v>76549400</v>
      </c>
      <c r="AS639" s="212">
        <v>76549400</v>
      </c>
      <c r="AT639" s="212">
        <v>76549400</v>
      </c>
    </row>
    <row r="640" spans="1:46" ht="137.44999999999999" hidden="1" customHeight="1" x14ac:dyDescent="0.25">
      <c r="A640" s="213" t="s">
        <v>870</v>
      </c>
      <c r="B640" s="214" t="s">
        <v>871</v>
      </c>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c r="AB640" s="71"/>
      <c r="AC640" s="71" t="s">
        <v>109</v>
      </c>
      <c r="AD640" s="71" t="s">
        <v>1041</v>
      </c>
      <c r="AE640" s="71" t="s">
        <v>111</v>
      </c>
      <c r="AF640" s="214" t="s">
        <v>824</v>
      </c>
      <c r="AG640" s="214" t="s">
        <v>74</v>
      </c>
      <c r="AH640" s="214" t="s">
        <v>74</v>
      </c>
      <c r="AI640" s="212">
        <v>0</v>
      </c>
      <c r="AJ640" s="212">
        <v>69973096.180000007</v>
      </c>
      <c r="AK640" s="212">
        <v>0</v>
      </c>
      <c r="AL640" s="212">
        <v>76549400</v>
      </c>
      <c r="AM640" s="212">
        <v>76549400</v>
      </c>
      <c r="AN640" s="212">
        <v>76549400</v>
      </c>
      <c r="AO640" s="212">
        <v>0</v>
      </c>
      <c r="AP640" s="212">
        <v>69893210.180000007</v>
      </c>
      <c r="AQ640" s="212">
        <v>0</v>
      </c>
      <c r="AR640" s="212">
        <v>76549400</v>
      </c>
      <c r="AS640" s="212">
        <v>76549400</v>
      </c>
      <c r="AT640" s="212">
        <v>76549400</v>
      </c>
    </row>
    <row r="641" spans="1:46" ht="206.25" hidden="1" customHeight="1" x14ac:dyDescent="0.25">
      <c r="A641" s="213" t="s">
        <v>870</v>
      </c>
      <c r="B641" s="214" t="s">
        <v>871</v>
      </c>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c r="AB641" s="71"/>
      <c r="AC641" s="74" t="s">
        <v>118</v>
      </c>
      <c r="AD641" s="71" t="s">
        <v>119</v>
      </c>
      <c r="AE641" s="71" t="s">
        <v>120</v>
      </c>
      <c r="AF641" s="214" t="s">
        <v>824</v>
      </c>
      <c r="AG641" s="214" t="s">
        <v>74</v>
      </c>
      <c r="AH641" s="214" t="s">
        <v>74</v>
      </c>
      <c r="AI641" s="212">
        <v>0</v>
      </c>
      <c r="AJ641" s="212">
        <v>69973096.180000007</v>
      </c>
      <c r="AK641" s="212">
        <v>0</v>
      </c>
      <c r="AL641" s="212">
        <v>76549400</v>
      </c>
      <c r="AM641" s="212">
        <v>76549400</v>
      </c>
      <c r="AN641" s="212">
        <v>76549400</v>
      </c>
      <c r="AO641" s="212">
        <v>0</v>
      </c>
      <c r="AP641" s="212">
        <v>69893210.180000007</v>
      </c>
      <c r="AQ641" s="212">
        <v>0</v>
      </c>
      <c r="AR641" s="212">
        <v>76549400</v>
      </c>
      <c r="AS641" s="212">
        <v>76549400</v>
      </c>
      <c r="AT641" s="212">
        <v>76549400</v>
      </c>
    </row>
    <row r="642" spans="1:46" ht="165" hidden="1" customHeight="1" x14ac:dyDescent="0.25">
      <c r="A642" s="213" t="s">
        <v>870</v>
      </c>
      <c r="B642" s="214" t="s">
        <v>871</v>
      </c>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c r="AB642" s="71"/>
      <c r="AC642" s="71" t="s">
        <v>123</v>
      </c>
      <c r="AD642" s="71" t="s">
        <v>119</v>
      </c>
      <c r="AE642" s="71" t="s">
        <v>124</v>
      </c>
      <c r="AF642" s="214" t="s">
        <v>824</v>
      </c>
      <c r="AG642" s="214" t="s">
        <v>74</v>
      </c>
      <c r="AH642" s="214" t="s">
        <v>74</v>
      </c>
      <c r="AI642" s="212">
        <v>0</v>
      </c>
      <c r="AJ642" s="212">
        <v>69973096.180000007</v>
      </c>
      <c r="AK642" s="212">
        <v>0</v>
      </c>
      <c r="AL642" s="212">
        <v>76549400</v>
      </c>
      <c r="AM642" s="212">
        <v>76549400</v>
      </c>
      <c r="AN642" s="212">
        <v>76549400</v>
      </c>
      <c r="AO642" s="212">
        <v>0</v>
      </c>
      <c r="AP642" s="212">
        <v>69893210.180000007</v>
      </c>
      <c r="AQ642" s="212">
        <v>0</v>
      </c>
      <c r="AR642" s="212">
        <v>76549400</v>
      </c>
      <c r="AS642" s="212">
        <v>76549400</v>
      </c>
      <c r="AT642" s="212">
        <v>76549400</v>
      </c>
    </row>
    <row r="643" spans="1:46" ht="192.6" hidden="1" customHeight="1" x14ac:dyDescent="0.25">
      <c r="A643" s="213" t="s">
        <v>870</v>
      </c>
      <c r="B643" s="214" t="s">
        <v>871</v>
      </c>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c r="AB643" s="71"/>
      <c r="AC643" s="74" t="s">
        <v>127</v>
      </c>
      <c r="AD643" s="71" t="s">
        <v>68</v>
      </c>
      <c r="AE643" s="71" t="s">
        <v>128</v>
      </c>
      <c r="AF643" s="214" t="s">
        <v>824</v>
      </c>
      <c r="AG643" s="214" t="s">
        <v>74</v>
      </c>
      <c r="AH643" s="214" t="s">
        <v>74</v>
      </c>
      <c r="AI643" s="212">
        <v>0</v>
      </c>
      <c r="AJ643" s="212">
        <v>69973096.180000007</v>
      </c>
      <c r="AK643" s="212">
        <v>0</v>
      </c>
      <c r="AL643" s="212">
        <v>76549400</v>
      </c>
      <c r="AM643" s="212">
        <v>76549400</v>
      </c>
      <c r="AN643" s="212">
        <v>76549400</v>
      </c>
      <c r="AO643" s="212">
        <v>0</v>
      </c>
      <c r="AP643" s="212">
        <v>69893210.180000007</v>
      </c>
      <c r="AQ643" s="212">
        <v>0</v>
      </c>
      <c r="AR643" s="212">
        <v>76549400</v>
      </c>
      <c r="AS643" s="212">
        <v>76549400</v>
      </c>
      <c r="AT643" s="212">
        <v>76549400</v>
      </c>
    </row>
    <row r="644" spans="1:46" ht="123.75" hidden="1" customHeight="1" x14ac:dyDescent="0.25">
      <c r="A644" s="213" t="s">
        <v>870</v>
      </c>
      <c r="B644" s="214" t="s">
        <v>871</v>
      </c>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c r="AB644" s="71"/>
      <c r="AC644" s="71" t="s">
        <v>131</v>
      </c>
      <c r="AD644" s="71" t="s">
        <v>68</v>
      </c>
      <c r="AE644" s="71" t="s">
        <v>132</v>
      </c>
      <c r="AF644" s="214" t="s">
        <v>824</v>
      </c>
      <c r="AG644" s="214" t="s">
        <v>74</v>
      </c>
      <c r="AH644" s="214" t="s">
        <v>74</v>
      </c>
      <c r="AI644" s="212">
        <v>0</v>
      </c>
      <c r="AJ644" s="212">
        <v>69973096.180000007</v>
      </c>
      <c r="AK644" s="212">
        <v>0</v>
      </c>
      <c r="AL644" s="212">
        <v>76549400</v>
      </c>
      <c r="AM644" s="212">
        <v>76549400</v>
      </c>
      <c r="AN644" s="212">
        <v>76549400</v>
      </c>
      <c r="AO644" s="212">
        <v>0</v>
      </c>
      <c r="AP644" s="212">
        <v>69893210.180000007</v>
      </c>
      <c r="AQ644" s="212">
        <v>0</v>
      </c>
      <c r="AR644" s="212">
        <v>76549400</v>
      </c>
      <c r="AS644" s="212">
        <v>76549400</v>
      </c>
      <c r="AT644" s="212">
        <v>76549400</v>
      </c>
    </row>
    <row r="645" spans="1:46" ht="151.35" hidden="1" customHeight="1" x14ac:dyDescent="0.25">
      <c r="A645" s="213" t="s">
        <v>870</v>
      </c>
      <c r="B645" s="214" t="s">
        <v>871</v>
      </c>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c r="AB645" s="71"/>
      <c r="AC645" s="71" t="s">
        <v>823</v>
      </c>
      <c r="AD645" s="71" t="s">
        <v>68</v>
      </c>
      <c r="AE645" s="71" t="s">
        <v>69</v>
      </c>
      <c r="AF645" s="214" t="s">
        <v>824</v>
      </c>
      <c r="AG645" s="214" t="s">
        <v>74</v>
      </c>
      <c r="AH645" s="214" t="s">
        <v>74</v>
      </c>
      <c r="AI645" s="212">
        <v>0</v>
      </c>
      <c r="AJ645" s="212">
        <v>69973096.180000007</v>
      </c>
      <c r="AK645" s="212">
        <v>0</v>
      </c>
      <c r="AL645" s="212">
        <v>76549400</v>
      </c>
      <c r="AM645" s="212">
        <v>76549400</v>
      </c>
      <c r="AN645" s="212">
        <v>76549400</v>
      </c>
      <c r="AO645" s="212">
        <v>0</v>
      </c>
      <c r="AP645" s="212">
        <v>69893210.180000007</v>
      </c>
      <c r="AQ645" s="212">
        <v>0</v>
      </c>
      <c r="AR645" s="212">
        <v>76549400</v>
      </c>
      <c r="AS645" s="212">
        <v>76549400</v>
      </c>
      <c r="AT645" s="212">
        <v>76549400</v>
      </c>
    </row>
    <row r="646" spans="1:46" ht="206.25" hidden="1" customHeight="1" x14ac:dyDescent="0.25">
      <c r="A646" s="215" t="s">
        <v>875</v>
      </c>
      <c r="B646" s="214" t="s">
        <v>876</v>
      </c>
      <c r="C646" s="71"/>
      <c r="D646" s="71"/>
      <c r="E646" s="71"/>
      <c r="F646" s="71"/>
      <c r="G646" s="71"/>
      <c r="H646" s="71"/>
      <c r="I646" s="71"/>
      <c r="J646" s="71"/>
      <c r="K646" s="71"/>
      <c r="L646" s="71"/>
      <c r="M646" s="71"/>
      <c r="N646" s="71"/>
      <c r="O646" s="71"/>
      <c r="P646" s="71"/>
      <c r="Q646" s="71"/>
      <c r="R646" s="71"/>
      <c r="S646" s="71"/>
      <c r="T646" s="71"/>
      <c r="U646" s="71"/>
      <c r="V646" s="71"/>
      <c r="W646" s="71" t="s">
        <v>877</v>
      </c>
      <c r="X646" s="71" t="s">
        <v>878</v>
      </c>
      <c r="Y646" s="71" t="s">
        <v>72</v>
      </c>
      <c r="Z646" s="71" t="s">
        <v>291</v>
      </c>
      <c r="AA646" s="71" t="s">
        <v>68</v>
      </c>
      <c r="AB646" s="71" t="s">
        <v>69</v>
      </c>
      <c r="AC646" s="74" t="s">
        <v>879</v>
      </c>
      <c r="AD646" s="71" t="s">
        <v>68</v>
      </c>
      <c r="AE646" s="71" t="s">
        <v>880</v>
      </c>
      <c r="AF646" s="214" t="s">
        <v>824</v>
      </c>
      <c r="AG646" s="214" t="s">
        <v>74</v>
      </c>
      <c r="AH646" s="214" t="s">
        <v>74</v>
      </c>
      <c r="AI646" s="212">
        <v>0</v>
      </c>
      <c r="AJ646" s="212">
        <v>78730556.689999998</v>
      </c>
      <c r="AK646" s="212">
        <v>0</v>
      </c>
      <c r="AL646" s="212">
        <v>94436700</v>
      </c>
      <c r="AM646" s="212">
        <v>83180200</v>
      </c>
      <c r="AN646" s="212">
        <v>83180200</v>
      </c>
      <c r="AO646" s="212">
        <v>0</v>
      </c>
      <c r="AP646" s="212">
        <v>78730556.689999998</v>
      </c>
      <c r="AQ646" s="212">
        <v>0</v>
      </c>
      <c r="AR646" s="212">
        <v>94436700</v>
      </c>
      <c r="AS646" s="212">
        <v>83180200</v>
      </c>
      <c r="AT646" s="212">
        <v>83180200</v>
      </c>
    </row>
    <row r="647" spans="1:46" ht="165" hidden="1" customHeight="1" x14ac:dyDescent="0.25">
      <c r="A647" s="215" t="s">
        <v>875</v>
      </c>
      <c r="B647" s="214" t="s">
        <v>876</v>
      </c>
      <c r="C647" s="71"/>
      <c r="D647" s="71"/>
      <c r="E647" s="71"/>
      <c r="F647" s="71"/>
      <c r="G647" s="71"/>
      <c r="H647" s="71"/>
      <c r="I647" s="71"/>
      <c r="J647" s="71"/>
      <c r="K647" s="71"/>
      <c r="L647" s="71"/>
      <c r="M647" s="71"/>
      <c r="N647" s="71"/>
      <c r="O647" s="71"/>
      <c r="P647" s="71"/>
      <c r="Q647" s="71"/>
      <c r="R647" s="71"/>
      <c r="S647" s="71"/>
      <c r="T647" s="71"/>
      <c r="U647" s="71"/>
      <c r="V647" s="71"/>
      <c r="W647" s="71" t="s">
        <v>278</v>
      </c>
      <c r="X647" s="71" t="s">
        <v>835</v>
      </c>
      <c r="Y647" s="71" t="s">
        <v>280</v>
      </c>
      <c r="Z647" s="71" t="s">
        <v>295</v>
      </c>
      <c r="AA647" s="71" t="s">
        <v>68</v>
      </c>
      <c r="AB647" s="71" t="s">
        <v>69</v>
      </c>
      <c r="AC647" s="71" t="s">
        <v>328</v>
      </c>
      <c r="AD647" s="71" t="s">
        <v>68</v>
      </c>
      <c r="AE647" s="71" t="s">
        <v>329</v>
      </c>
      <c r="AF647" s="214" t="s">
        <v>824</v>
      </c>
      <c r="AG647" s="214" t="s">
        <v>74</v>
      </c>
      <c r="AH647" s="214" t="s">
        <v>74</v>
      </c>
      <c r="AI647" s="212">
        <v>0</v>
      </c>
      <c r="AJ647" s="212">
        <v>78730556.689999998</v>
      </c>
      <c r="AK647" s="212">
        <v>0</v>
      </c>
      <c r="AL647" s="212">
        <v>94436700</v>
      </c>
      <c r="AM647" s="212">
        <v>83180200</v>
      </c>
      <c r="AN647" s="212">
        <v>83180200</v>
      </c>
      <c r="AO647" s="212">
        <v>0</v>
      </c>
      <c r="AP647" s="212">
        <v>78730556.689999998</v>
      </c>
      <c r="AQ647" s="212">
        <v>0</v>
      </c>
      <c r="AR647" s="212">
        <v>94436700</v>
      </c>
      <c r="AS647" s="212">
        <v>83180200</v>
      </c>
      <c r="AT647" s="212">
        <v>83180200</v>
      </c>
    </row>
    <row r="648" spans="1:46" ht="165" hidden="1" customHeight="1" x14ac:dyDescent="0.25">
      <c r="A648" s="215" t="s">
        <v>875</v>
      </c>
      <c r="B648" s="214" t="s">
        <v>876</v>
      </c>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t="s">
        <v>305</v>
      </c>
      <c r="AA648" s="71" t="s">
        <v>68</v>
      </c>
      <c r="AB648" s="71" t="s">
        <v>306</v>
      </c>
      <c r="AC648" s="71"/>
      <c r="AD648" s="71"/>
      <c r="AE648" s="71"/>
      <c r="AF648" s="214" t="s">
        <v>824</v>
      </c>
      <c r="AG648" s="214" t="s">
        <v>74</v>
      </c>
      <c r="AH648" s="214" t="s">
        <v>74</v>
      </c>
      <c r="AI648" s="212">
        <v>0</v>
      </c>
      <c r="AJ648" s="212">
        <v>78730556.689999998</v>
      </c>
      <c r="AK648" s="212">
        <v>0</v>
      </c>
      <c r="AL648" s="212">
        <v>94436700</v>
      </c>
      <c r="AM648" s="212">
        <v>83180200</v>
      </c>
      <c r="AN648" s="212">
        <v>83180200</v>
      </c>
      <c r="AO648" s="212">
        <v>0</v>
      </c>
      <c r="AP648" s="212">
        <v>78730556.689999998</v>
      </c>
      <c r="AQ648" s="212">
        <v>0</v>
      </c>
      <c r="AR648" s="212">
        <v>94436700</v>
      </c>
      <c r="AS648" s="212">
        <v>83180200</v>
      </c>
      <c r="AT648" s="212">
        <v>83180200</v>
      </c>
    </row>
    <row r="649" spans="1:46" ht="288.75" hidden="1" customHeight="1" x14ac:dyDescent="0.25">
      <c r="A649" s="213" t="s">
        <v>881</v>
      </c>
      <c r="B649" s="214" t="s">
        <v>882</v>
      </c>
      <c r="C649" s="71" t="s">
        <v>95</v>
      </c>
      <c r="D649" s="71" t="s">
        <v>68</v>
      </c>
      <c r="E649" s="71" t="s">
        <v>96</v>
      </c>
      <c r="F649" s="71"/>
      <c r="G649" s="71"/>
      <c r="H649" s="71"/>
      <c r="I649" s="71"/>
      <c r="J649" s="71"/>
      <c r="K649" s="71"/>
      <c r="L649" s="71"/>
      <c r="M649" s="71"/>
      <c r="N649" s="71"/>
      <c r="O649" s="71"/>
      <c r="P649" s="71"/>
      <c r="Q649" s="71"/>
      <c r="R649" s="71"/>
      <c r="S649" s="71"/>
      <c r="T649" s="71"/>
      <c r="U649" s="71"/>
      <c r="V649" s="71"/>
      <c r="W649" s="74" t="s">
        <v>883</v>
      </c>
      <c r="X649" s="71" t="s">
        <v>884</v>
      </c>
      <c r="Y649" s="71" t="s">
        <v>851</v>
      </c>
      <c r="Z649" s="74" t="s">
        <v>767</v>
      </c>
      <c r="AA649" s="71" t="s">
        <v>79</v>
      </c>
      <c r="AB649" s="71" t="s">
        <v>769</v>
      </c>
      <c r="AC649" s="74" t="s">
        <v>100</v>
      </c>
      <c r="AD649" s="71" t="s">
        <v>68</v>
      </c>
      <c r="AE649" s="71" t="s">
        <v>101</v>
      </c>
      <c r="AF649" s="214" t="s">
        <v>824</v>
      </c>
      <c r="AG649" s="214" t="s">
        <v>74</v>
      </c>
      <c r="AH649" s="214" t="s">
        <v>74</v>
      </c>
      <c r="AI649" s="212">
        <v>0</v>
      </c>
      <c r="AJ649" s="212">
        <v>7345352.7599999998</v>
      </c>
      <c r="AK649" s="212">
        <v>0</v>
      </c>
      <c r="AL649" s="212">
        <v>11059942.109999999</v>
      </c>
      <c r="AM649" s="212">
        <v>11456742.109999999</v>
      </c>
      <c r="AN649" s="212">
        <v>11459842.109999999</v>
      </c>
      <c r="AO649" s="212">
        <v>0</v>
      </c>
      <c r="AP649" s="212">
        <v>7339250.2599999998</v>
      </c>
      <c r="AQ649" s="212">
        <v>0</v>
      </c>
      <c r="AR649" s="212">
        <v>11059942.109999999</v>
      </c>
      <c r="AS649" s="212">
        <v>11456742.109999999</v>
      </c>
      <c r="AT649" s="212">
        <v>11459842.109999999</v>
      </c>
    </row>
    <row r="650" spans="1:46" ht="316.35000000000002" hidden="1" customHeight="1" x14ac:dyDescent="0.25">
      <c r="A650" s="213" t="s">
        <v>881</v>
      </c>
      <c r="B650" s="214" t="s">
        <v>882</v>
      </c>
      <c r="C650" s="71" t="s">
        <v>121</v>
      </c>
      <c r="D650" s="71" t="s">
        <v>68</v>
      </c>
      <c r="E650" s="71" t="s">
        <v>122</v>
      </c>
      <c r="F650" s="71"/>
      <c r="G650" s="71"/>
      <c r="H650" s="71"/>
      <c r="I650" s="71"/>
      <c r="J650" s="71"/>
      <c r="K650" s="71"/>
      <c r="L650" s="71"/>
      <c r="M650" s="71"/>
      <c r="N650" s="71"/>
      <c r="O650" s="71"/>
      <c r="P650" s="71"/>
      <c r="Q650" s="71"/>
      <c r="R650" s="71"/>
      <c r="S650" s="71"/>
      <c r="T650" s="71"/>
      <c r="U650" s="71"/>
      <c r="V650" s="71"/>
      <c r="W650" s="71"/>
      <c r="X650" s="71"/>
      <c r="Y650" s="71"/>
      <c r="Z650" s="71" t="s">
        <v>67</v>
      </c>
      <c r="AA650" s="71" t="s">
        <v>68</v>
      </c>
      <c r="AB650" s="71" t="s">
        <v>885</v>
      </c>
      <c r="AC650" s="74" t="s">
        <v>105</v>
      </c>
      <c r="AD650" s="71" t="s">
        <v>68</v>
      </c>
      <c r="AE650" s="71" t="s">
        <v>106</v>
      </c>
      <c r="AF650" s="214" t="s">
        <v>824</v>
      </c>
      <c r="AG650" s="214" t="s">
        <v>74</v>
      </c>
      <c r="AH650" s="214" t="s">
        <v>74</v>
      </c>
      <c r="AI650" s="212">
        <v>0</v>
      </c>
      <c r="AJ650" s="212">
        <v>7345352.7599999998</v>
      </c>
      <c r="AK650" s="212">
        <v>0</v>
      </c>
      <c r="AL650" s="212">
        <v>11059942.109999999</v>
      </c>
      <c r="AM650" s="212">
        <v>11456742.109999999</v>
      </c>
      <c r="AN650" s="212">
        <v>11459842.109999999</v>
      </c>
      <c r="AO650" s="212">
        <v>0</v>
      </c>
      <c r="AP650" s="212">
        <v>7339250.2599999998</v>
      </c>
      <c r="AQ650" s="212">
        <v>0</v>
      </c>
      <c r="AR650" s="212">
        <v>11059942.109999999</v>
      </c>
      <c r="AS650" s="212">
        <v>11456742.109999999</v>
      </c>
      <c r="AT650" s="212">
        <v>11459842.109999999</v>
      </c>
    </row>
    <row r="651" spans="1:46" ht="233.85" hidden="1" customHeight="1" x14ac:dyDescent="0.25">
      <c r="A651" s="213" t="s">
        <v>881</v>
      </c>
      <c r="B651" s="214" t="s">
        <v>882</v>
      </c>
      <c r="C651" s="71" t="s">
        <v>64</v>
      </c>
      <c r="D651" s="71" t="s">
        <v>776</v>
      </c>
      <c r="E651" s="71" t="s">
        <v>66</v>
      </c>
      <c r="F651" s="71"/>
      <c r="G651" s="71"/>
      <c r="H651" s="71"/>
      <c r="I651" s="71"/>
      <c r="J651" s="71"/>
      <c r="K651" s="71"/>
      <c r="L651" s="71"/>
      <c r="M651" s="71"/>
      <c r="N651" s="71"/>
      <c r="O651" s="71"/>
      <c r="P651" s="71"/>
      <c r="Q651" s="71"/>
      <c r="R651" s="71"/>
      <c r="S651" s="71"/>
      <c r="T651" s="71"/>
      <c r="U651" s="71"/>
      <c r="V651" s="71"/>
      <c r="W651" s="71"/>
      <c r="X651" s="71"/>
      <c r="Y651" s="71"/>
      <c r="Z651" s="74" t="s">
        <v>92</v>
      </c>
      <c r="AA651" s="71" t="s">
        <v>68</v>
      </c>
      <c r="AB651" s="71" t="s">
        <v>80</v>
      </c>
      <c r="AC651" s="71" t="s">
        <v>109</v>
      </c>
      <c r="AD651" s="71" t="s">
        <v>777</v>
      </c>
      <c r="AE651" s="71" t="s">
        <v>111</v>
      </c>
      <c r="AF651" s="214" t="s">
        <v>824</v>
      </c>
      <c r="AG651" s="214" t="s">
        <v>74</v>
      </c>
      <c r="AH651" s="214" t="s">
        <v>74</v>
      </c>
      <c r="AI651" s="212">
        <v>0</v>
      </c>
      <c r="AJ651" s="212">
        <v>7345352.7599999998</v>
      </c>
      <c r="AK651" s="212">
        <v>0</v>
      </c>
      <c r="AL651" s="212">
        <v>11059942.109999999</v>
      </c>
      <c r="AM651" s="212">
        <v>11456742.109999999</v>
      </c>
      <c r="AN651" s="212">
        <v>11459842.109999999</v>
      </c>
      <c r="AO651" s="212">
        <v>0</v>
      </c>
      <c r="AP651" s="212">
        <v>7339250.2599999998</v>
      </c>
      <c r="AQ651" s="212">
        <v>0</v>
      </c>
      <c r="AR651" s="212">
        <v>11059942.109999999</v>
      </c>
      <c r="AS651" s="212">
        <v>11456742.109999999</v>
      </c>
      <c r="AT651" s="212">
        <v>11459842.109999999</v>
      </c>
    </row>
    <row r="652" spans="1:46" ht="137.44999999999999" hidden="1" customHeight="1" x14ac:dyDescent="0.25">
      <c r="A652" s="213" t="s">
        <v>881</v>
      </c>
      <c r="B652" s="214" t="s">
        <v>882</v>
      </c>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c r="AB652" s="71"/>
      <c r="AC652" s="71" t="s">
        <v>109</v>
      </c>
      <c r="AD652" s="71" t="s">
        <v>1086</v>
      </c>
      <c r="AE652" s="71" t="s">
        <v>111</v>
      </c>
      <c r="AF652" s="214" t="s">
        <v>824</v>
      </c>
      <c r="AG652" s="214" t="s">
        <v>74</v>
      </c>
      <c r="AH652" s="214" t="s">
        <v>74</v>
      </c>
      <c r="AI652" s="212">
        <v>0</v>
      </c>
      <c r="AJ652" s="212">
        <v>7345352.7599999998</v>
      </c>
      <c r="AK652" s="212">
        <v>0</v>
      </c>
      <c r="AL652" s="212">
        <v>11059942.109999999</v>
      </c>
      <c r="AM652" s="212">
        <v>11456742.109999999</v>
      </c>
      <c r="AN652" s="212">
        <v>11459842.109999999</v>
      </c>
      <c r="AO652" s="212">
        <v>0</v>
      </c>
      <c r="AP652" s="212">
        <v>7339250.2599999998</v>
      </c>
      <c r="AQ652" s="212">
        <v>0</v>
      </c>
      <c r="AR652" s="212">
        <v>11059942.109999999</v>
      </c>
      <c r="AS652" s="212">
        <v>11456742.109999999</v>
      </c>
      <c r="AT652" s="212">
        <v>11459842.109999999</v>
      </c>
    </row>
    <row r="653" spans="1:46" ht="137.44999999999999" hidden="1" customHeight="1" x14ac:dyDescent="0.25">
      <c r="A653" s="213" t="s">
        <v>881</v>
      </c>
      <c r="B653" s="214" t="s">
        <v>882</v>
      </c>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c r="AB653" s="71"/>
      <c r="AC653" s="71" t="s">
        <v>109</v>
      </c>
      <c r="AD653" s="71" t="s">
        <v>1114</v>
      </c>
      <c r="AE653" s="71" t="s">
        <v>111</v>
      </c>
      <c r="AF653" s="214" t="s">
        <v>824</v>
      </c>
      <c r="AG653" s="214" t="s">
        <v>74</v>
      </c>
      <c r="AH653" s="214" t="s">
        <v>74</v>
      </c>
      <c r="AI653" s="212">
        <v>0</v>
      </c>
      <c r="AJ653" s="212">
        <v>7345352.7599999998</v>
      </c>
      <c r="AK653" s="212">
        <v>0</v>
      </c>
      <c r="AL653" s="212">
        <v>11059942.109999999</v>
      </c>
      <c r="AM653" s="212">
        <v>11456742.109999999</v>
      </c>
      <c r="AN653" s="212">
        <v>11459842.109999999</v>
      </c>
      <c r="AO653" s="212">
        <v>0</v>
      </c>
      <c r="AP653" s="212">
        <v>7339250.2599999998</v>
      </c>
      <c r="AQ653" s="212">
        <v>0</v>
      </c>
      <c r="AR653" s="212">
        <v>11059942.109999999</v>
      </c>
      <c r="AS653" s="212">
        <v>11456742.109999999</v>
      </c>
      <c r="AT653" s="212">
        <v>11459842.109999999</v>
      </c>
    </row>
    <row r="654" spans="1:46" ht="206.25" hidden="1" customHeight="1" x14ac:dyDescent="0.25">
      <c r="A654" s="213" t="s">
        <v>881</v>
      </c>
      <c r="B654" s="214" t="s">
        <v>882</v>
      </c>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c r="AB654" s="71"/>
      <c r="AC654" s="74" t="s">
        <v>118</v>
      </c>
      <c r="AD654" s="71" t="s">
        <v>119</v>
      </c>
      <c r="AE654" s="71" t="s">
        <v>120</v>
      </c>
      <c r="AF654" s="214" t="s">
        <v>824</v>
      </c>
      <c r="AG654" s="214" t="s">
        <v>74</v>
      </c>
      <c r="AH654" s="214" t="s">
        <v>74</v>
      </c>
      <c r="AI654" s="212">
        <v>0</v>
      </c>
      <c r="AJ654" s="212">
        <v>7345352.7599999998</v>
      </c>
      <c r="AK654" s="212">
        <v>0</v>
      </c>
      <c r="AL654" s="212">
        <v>11059942.109999999</v>
      </c>
      <c r="AM654" s="212">
        <v>11456742.109999999</v>
      </c>
      <c r="AN654" s="212">
        <v>11459842.109999999</v>
      </c>
      <c r="AO654" s="212">
        <v>0</v>
      </c>
      <c r="AP654" s="212">
        <v>7339250.2599999998</v>
      </c>
      <c r="AQ654" s="212">
        <v>0</v>
      </c>
      <c r="AR654" s="212">
        <v>11059942.109999999</v>
      </c>
      <c r="AS654" s="212">
        <v>11456742.109999999</v>
      </c>
      <c r="AT654" s="212">
        <v>11459842.109999999</v>
      </c>
    </row>
    <row r="655" spans="1:46" ht="165" hidden="1" customHeight="1" x14ac:dyDescent="0.25">
      <c r="A655" s="213" t="s">
        <v>881</v>
      </c>
      <c r="B655" s="214" t="s">
        <v>882</v>
      </c>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c r="AB655" s="71"/>
      <c r="AC655" s="71" t="s">
        <v>123</v>
      </c>
      <c r="AD655" s="71" t="s">
        <v>119</v>
      </c>
      <c r="AE655" s="71" t="s">
        <v>124</v>
      </c>
      <c r="AF655" s="214" t="s">
        <v>824</v>
      </c>
      <c r="AG655" s="214" t="s">
        <v>74</v>
      </c>
      <c r="AH655" s="214" t="s">
        <v>74</v>
      </c>
      <c r="AI655" s="212">
        <v>0</v>
      </c>
      <c r="AJ655" s="212">
        <v>7345352.7599999998</v>
      </c>
      <c r="AK655" s="212">
        <v>0</v>
      </c>
      <c r="AL655" s="212">
        <v>11059942.109999999</v>
      </c>
      <c r="AM655" s="212">
        <v>11456742.109999999</v>
      </c>
      <c r="AN655" s="212">
        <v>11459842.109999999</v>
      </c>
      <c r="AO655" s="212">
        <v>0</v>
      </c>
      <c r="AP655" s="212">
        <v>7339250.2599999998</v>
      </c>
      <c r="AQ655" s="212">
        <v>0</v>
      </c>
      <c r="AR655" s="212">
        <v>11059942.109999999</v>
      </c>
      <c r="AS655" s="212">
        <v>11456742.109999999</v>
      </c>
      <c r="AT655" s="212">
        <v>11459842.109999999</v>
      </c>
    </row>
    <row r="656" spans="1:46" ht="123.75" hidden="1" customHeight="1" x14ac:dyDescent="0.25">
      <c r="A656" s="213" t="s">
        <v>881</v>
      </c>
      <c r="B656" s="214" t="s">
        <v>882</v>
      </c>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c r="AB656" s="71"/>
      <c r="AC656" s="71" t="s">
        <v>331</v>
      </c>
      <c r="AD656" s="71" t="s">
        <v>68</v>
      </c>
      <c r="AE656" s="71" t="s">
        <v>332</v>
      </c>
      <c r="AF656" s="214" t="s">
        <v>824</v>
      </c>
      <c r="AG656" s="214" t="s">
        <v>74</v>
      </c>
      <c r="AH656" s="214" t="s">
        <v>74</v>
      </c>
      <c r="AI656" s="212">
        <v>0</v>
      </c>
      <c r="AJ656" s="212">
        <v>7345352.7599999998</v>
      </c>
      <c r="AK656" s="212">
        <v>0</v>
      </c>
      <c r="AL656" s="212">
        <v>11059942.109999999</v>
      </c>
      <c r="AM656" s="212">
        <v>11456742.109999999</v>
      </c>
      <c r="AN656" s="212">
        <v>11459842.109999999</v>
      </c>
      <c r="AO656" s="212">
        <v>0</v>
      </c>
      <c r="AP656" s="212">
        <v>7339250.2599999998</v>
      </c>
      <c r="AQ656" s="212">
        <v>0</v>
      </c>
      <c r="AR656" s="212">
        <v>11059942.109999999</v>
      </c>
      <c r="AS656" s="212">
        <v>11456742.109999999</v>
      </c>
      <c r="AT656" s="212">
        <v>11459842.109999999</v>
      </c>
    </row>
    <row r="657" spans="1:46" ht="288.75" hidden="1" customHeight="1" x14ac:dyDescent="0.25">
      <c r="A657" s="215" t="s">
        <v>887</v>
      </c>
      <c r="B657" s="214" t="s">
        <v>888</v>
      </c>
      <c r="C657" s="71" t="s">
        <v>64</v>
      </c>
      <c r="D657" s="71" t="s">
        <v>1206</v>
      </c>
      <c r="E657" s="71" t="s">
        <v>66</v>
      </c>
      <c r="F657" s="71"/>
      <c r="G657" s="71"/>
      <c r="H657" s="71"/>
      <c r="I657" s="71"/>
      <c r="J657" s="71"/>
      <c r="K657" s="71"/>
      <c r="L657" s="71"/>
      <c r="M657" s="71"/>
      <c r="N657" s="71"/>
      <c r="O657" s="71"/>
      <c r="P657" s="71"/>
      <c r="Q657" s="71"/>
      <c r="R657" s="71"/>
      <c r="S657" s="71"/>
      <c r="T657" s="71"/>
      <c r="U657" s="71"/>
      <c r="V657" s="71"/>
      <c r="W657" s="74" t="s">
        <v>890</v>
      </c>
      <c r="X657" s="71" t="s">
        <v>1148</v>
      </c>
      <c r="Y657" s="71" t="s">
        <v>891</v>
      </c>
      <c r="Z657" s="74" t="s">
        <v>767</v>
      </c>
      <c r="AA657" s="71" t="s">
        <v>79</v>
      </c>
      <c r="AB657" s="71" t="s">
        <v>769</v>
      </c>
      <c r="AC657" s="74" t="s">
        <v>118</v>
      </c>
      <c r="AD657" s="71" t="s">
        <v>68</v>
      </c>
      <c r="AE657" s="71" t="s">
        <v>120</v>
      </c>
      <c r="AF657" s="214" t="s">
        <v>824</v>
      </c>
      <c r="AG657" s="214" t="s">
        <v>74</v>
      </c>
      <c r="AH657" s="214" t="s">
        <v>74</v>
      </c>
      <c r="AI657" s="212">
        <v>0</v>
      </c>
      <c r="AJ657" s="212">
        <v>997000</v>
      </c>
      <c r="AK657" s="212">
        <v>0</v>
      </c>
      <c r="AL657" s="212">
        <v>1070000</v>
      </c>
      <c r="AM657" s="212">
        <v>1070000</v>
      </c>
      <c r="AN657" s="212">
        <v>1070000</v>
      </c>
      <c r="AO657" s="212">
        <v>0</v>
      </c>
      <c r="AP657" s="212">
        <v>997000</v>
      </c>
      <c r="AQ657" s="212">
        <v>0</v>
      </c>
      <c r="AR657" s="212">
        <v>1070000</v>
      </c>
      <c r="AS657" s="212">
        <v>1070000</v>
      </c>
      <c r="AT657" s="212">
        <v>1070000</v>
      </c>
    </row>
    <row r="658" spans="1:46" ht="275.10000000000002" hidden="1" customHeight="1" x14ac:dyDescent="0.25">
      <c r="A658" s="215" t="s">
        <v>887</v>
      </c>
      <c r="B658" s="214" t="s">
        <v>888</v>
      </c>
      <c r="C658" s="71" t="s">
        <v>64</v>
      </c>
      <c r="D658" s="71" t="s">
        <v>776</v>
      </c>
      <c r="E658" s="71" t="s">
        <v>66</v>
      </c>
      <c r="F658" s="71"/>
      <c r="G658" s="71"/>
      <c r="H658" s="71"/>
      <c r="I658" s="71"/>
      <c r="J658" s="71"/>
      <c r="K658" s="71"/>
      <c r="L658" s="71"/>
      <c r="M658" s="71"/>
      <c r="N658" s="71"/>
      <c r="O658" s="71"/>
      <c r="P658" s="71"/>
      <c r="Q658" s="71"/>
      <c r="R658" s="71"/>
      <c r="S658" s="71"/>
      <c r="T658" s="71"/>
      <c r="U658" s="71"/>
      <c r="V658" s="71"/>
      <c r="W658" s="74" t="s">
        <v>890</v>
      </c>
      <c r="X658" s="71" t="s">
        <v>1183</v>
      </c>
      <c r="Y658" s="71" t="s">
        <v>891</v>
      </c>
      <c r="Z658" s="71" t="s">
        <v>794</v>
      </c>
      <c r="AA658" s="71" t="s">
        <v>68</v>
      </c>
      <c r="AB658" s="71" t="s">
        <v>69</v>
      </c>
      <c r="AC658" s="71" t="s">
        <v>186</v>
      </c>
      <c r="AD658" s="71" t="s">
        <v>895</v>
      </c>
      <c r="AE658" s="71" t="s">
        <v>188</v>
      </c>
      <c r="AF658" s="214" t="s">
        <v>824</v>
      </c>
      <c r="AG658" s="214" t="s">
        <v>74</v>
      </c>
      <c r="AH658" s="214" t="s">
        <v>74</v>
      </c>
      <c r="AI658" s="212">
        <v>0</v>
      </c>
      <c r="AJ658" s="212">
        <v>997000</v>
      </c>
      <c r="AK658" s="212">
        <v>0</v>
      </c>
      <c r="AL658" s="212">
        <v>1070000</v>
      </c>
      <c r="AM658" s="212">
        <v>1070000</v>
      </c>
      <c r="AN658" s="212">
        <v>1070000</v>
      </c>
      <c r="AO658" s="212">
        <v>0</v>
      </c>
      <c r="AP658" s="212">
        <v>997000</v>
      </c>
      <c r="AQ658" s="212">
        <v>0</v>
      </c>
      <c r="AR658" s="212">
        <v>1070000</v>
      </c>
      <c r="AS658" s="212">
        <v>1070000</v>
      </c>
      <c r="AT658" s="212">
        <v>1070000</v>
      </c>
    </row>
    <row r="659" spans="1:46" ht="165" hidden="1" customHeight="1" x14ac:dyDescent="0.25">
      <c r="A659" s="215" t="s">
        <v>887</v>
      </c>
      <c r="B659" s="214" t="s">
        <v>888</v>
      </c>
      <c r="C659" s="71"/>
      <c r="D659" s="71"/>
      <c r="E659" s="71"/>
      <c r="F659" s="71"/>
      <c r="G659" s="71"/>
      <c r="H659" s="71"/>
      <c r="I659" s="71"/>
      <c r="J659" s="71"/>
      <c r="K659" s="71"/>
      <c r="L659" s="71"/>
      <c r="M659" s="71"/>
      <c r="N659" s="71"/>
      <c r="O659" s="71"/>
      <c r="P659" s="71"/>
      <c r="Q659" s="71"/>
      <c r="R659" s="71"/>
      <c r="S659" s="71"/>
      <c r="T659" s="71"/>
      <c r="U659" s="71"/>
      <c r="V659" s="71"/>
      <c r="W659" s="71" t="s">
        <v>892</v>
      </c>
      <c r="X659" s="71" t="s">
        <v>958</v>
      </c>
      <c r="Y659" s="71" t="s">
        <v>894</v>
      </c>
      <c r="Z659" s="71" t="s">
        <v>896</v>
      </c>
      <c r="AA659" s="71" t="s">
        <v>1207</v>
      </c>
      <c r="AB659" s="71" t="s">
        <v>898</v>
      </c>
      <c r="AC659" s="71" t="s">
        <v>189</v>
      </c>
      <c r="AD659" s="71" t="s">
        <v>899</v>
      </c>
      <c r="AE659" s="71" t="s">
        <v>191</v>
      </c>
      <c r="AF659" s="214" t="s">
        <v>824</v>
      </c>
      <c r="AG659" s="214" t="s">
        <v>74</v>
      </c>
      <c r="AH659" s="214" t="s">
        <v>74</v>
      </c>
      <c r="AI659" s="212">
        <v>0</v>
      </c>
      <c r="AJ659" s="212">
        <v>997000</v>
      </c>
      <c r="AK659" s="212">
        <v>0</v>
      </c>
      <c r="AL659" s="212">
        <v>1070000</v>
      </c>
      <c r="AM659" s="212">
        <v>1070000</v>
      </c>
      <c r="AN659" s="212">
        <v>1070000</v>
      </c>
      <c r="AO659" s="212">
        <v>0</v>
      </c>
      <c r="AP659" s="212">
        <v>997000</v>
      </c>
      <c r="AQ659" s="212">
        <v>0</v>
      </c>
      <c r="AR659" s="212">
        <v>1070000</v>
      </c>
      <c r="AS659" s="212">
        <v>1070000</v>
      </c>
      <c r="AT659" s="212">
        <v>1070000</v>
      </c>
    </row>
    <row r="660" spans="1:46" ht="165" hidden="1" customHeight="1" x14ac:dyDescent="0.25">
      <c r="A660" s="215" t="s">
        <v>887</v>
      </c>
      <c r="B660" s="214" t="s">
        <v>888</v>
      </c>
      <c r="C660" s="71"/>
      <c r="D660" s="71"/>
      <c r="E660" s="71"/>
      <c r="F660" s="71"/>
      <c r="G660" s="71"/>
      <c r="H660" s="71"/>
      <c r="I660" s="71"/>
      <c r="J660" s="71"/>
      <c r="K660" s="71"/>
      <c r="L660" s="71"/>
      <c r="M660" s="71"/>
      <c r="N660" s="71"/>
      <c r="O660" s="71"/>
      <c r="P660" s="71"/>
      <c r="Q660" s="71"/>
      <c r="R660" s="71"/>
      <c r="S660" s="71"/>
      <c r="T660" s="71"/>
      <c r="U660" s="71"/>
      <c r="V660" s="71"/>
      <c r="W660" s="71" t="s">
        <v>892</v>
      </c>
      <c r="X660" s="71" t="s">
        <v>1208</v>
      </c>
      <c r="Y660" s="71" t="s">
        <v>894</v>
      </c>
      <c r="Z660" s="71" t="s">
        <v>896</v>
      </c>
      <c r="AA660" s="71" t="s">
        <v>1209</v>
      </c>
      <c r="AB660" s="71" t="s">
        <v>898</v>
      </c>
      <c r="AC660" s="71" t="s">
        <v>900</v>
      </c>
      <c r="AD660" s="71" t="s">
        <v>165</v>
      </c>
      <c r="AE660" s="71" t="s">
        <v>901</v>
      </c>
      <c r="AF660" s="214" t="s">
        <v>824</v>
      </c>
      <c r="AG660" s="214" t="s">
        <v>74</v>
      </c>
      <c r="AH660" s="214" t="s">
        <v>74</v>
      </c>
      <c r="AI660" s="212">
        <v>0</v>
      </c>
      <c r="AJ660" s="212">
        <v>997000</v>
      </c>
      <c r="AK660" s="212">
        <v>0</v>
      </c>
      <c r="AL660" s="212">
        <v>1070000</v>
      </c>
      <c r="AM660" s="212">
        <v>1070000</v>
      </c>
      <c r="AN660" s="212">
        <v>1070000</v>
      </c>
      <c r="AO660" s="212">
        <v>0</v>
      </c>
      <c r="AP660" s="212">
        <v>997000</v>
      </c>
      <c r="AQ660" s="212">
        <v>0</v>
      </c>
      <c r="AR660" s="212">
        <v>1070000</v>
      </c>
      <c r="AS660" s="212">
        <v>1070000</v>
      </c>
      <c r="AT660" s="212">
        <v>1070000</v>
      </c>
    </row>
    <row r="661" spans="1:46" ht="123.75" hidden="1" customHeight="1" x14ac:dyDescent="0.25">
      <c r="A661" s="215" t="s">
        <v>887</v>
      </c>
      <c r="B661" s="214" t="s">
        <v>888</v>
      </c>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c r="AB661" s="71"/>
      <c r="AC661" s="71" t="s">
        <v>167</v>
      </c>
      <c r="AD661" s="71" t="s">
        <v>68</v>
      </c>
      <c r="AE661" s="71" t="s">
        <v>132</v>
      </c>
      <c r="AF661" s="214" t="s">
        <v>824</v>
      </c>
      <c r="AG661" s="214" t="s">
        <v>74</v>
      </c>
      <c r="AH661" s="214" t="s">
        <v>74</v>
      </c>
      <c r="AI661" s="212">
        <v>0</v>
      </c>
      <c r="AJ661" s="212">
        <v>997000</v>
      </c>
      <c r="AK661" s="212">
        <v>0</v>
      </c>
      <c r="AL661" s="212">
        <v>1070000</v>
      </c>
      <c r="AM661" s="212">
        <v>1070000</v>
      </c>
      <c r="AN661" s="212">
        <v>1070000</v>
      </c>
      <c r="AO661" s="212">
        <v>0</v>
      </c>
      <c r="AP661" s="212">
        <v>997000</v>
      </c>
      <c r="AQ661" s="212">
        <v>0</v>
      </c>
      <c r="AR661" s="212">
        <v>1070000</v>
      </c>
      <c r="AS661" s="212">
        <v>1070000</v>
      </c>
      <c r="AT661" s="212">
        <v>1070000</v>
      </c>
    </row>
    <row r="662" spans="1:46" ht="409.6" hidden="1" customHeight="1" x14ac:dyDescent="0.25">
      <c r="A662" s="213" t="s">
        <v>902</v>
      </c>
      <c r="B662" s="214" t="s">
        <v>903</v>
      </c>
      <c r="C662" s="71" t="s">
        <v>64</v>
      </c>
      <c r="D662" s="71" t="s">
        <v>146</v>
      </c>
      <c r="E662" s="71" t="s">
        <v>66</v>
      </c>
      <c r="F662" s="71"/>
      <c r="G662" s="71"/>
      <c r="H662" s="71"/>
      <c r="I662" s="71"/>
      <c r="J662" s="71"/>
      <c r="K662" s="71"/>
      <c r="L662" s="71"/>
      <c r="M662" s="71"/>
      <c r="N662" s="71"/>
      <c r="O662" s="71"/>
      <c r="P662" s="71"/>
      <c r="Q662" s="71"/>
      <c r="R662" s="71"/>
      <c r="S662" s="71"/>
      <c r="T662" s="71"/>
      <c r="U662" s="71"/>
      <c r="V662" s="71"/>
      <c r="W662" s="74" t="s">
        <v>905</v>
      </c>
      <c r="X662" s="71" t="s">
        <v>68</v>
      </c>
      <c r="Y662" s="71" t="s">
        <v>288</v>
      </c>
      <c r="Z662" s="74" t="s">
        <v>767</v>
      </c>
      <c r="AA662" s="71" t="s">
        <v>79</v>
      </c>
      <c r="AB662" s="71" t="s">
        <v>769</v>
      </c>
      <c r="AC662" s="74" t="s">
        <v>118</v>
      </c>
      <c r="AD662" s="71" t="s">
        <v>68</v>
      </c>
      <c r="AE662" s="71" t="s">
        <v>120</v>
      </c>
      <c r="AF662" s="214" t="s">
        <v>824</v>
      </c>
      <c r="AG662" s="214" t="s">
        <v>74</v>
      </c>
      <c r="AH662" s="214" t="s">
        <v>74</v>
      </c>
      <c r="AI662" s="212">
        <v>0</v>
      </c>
      <c r="AJ662" s="212">
        <v>5395891.5999999996</v>
      </c>
      <c r="AK662" s="212">
        <v>0</v>
      </c>
      <c r="AL662" s="212">
        <v>6649200</v>
      </c>
      <c r="AM662" s="212">
        <v>6854200</v>
      </c>
      <c r="AN662" s="212">
        <v>7210600</v>
      </c>
      <c r="AO662" s="212">
        <v>0</v>
      </c>
      <c r="AP662" s="212">
        <v>5395891.5999999996</v>
      </c>
      <c r="AQ662" s="212">
        <v>0</v>
      </c>
      <c r="AR662" s="212">
        <v>6649200</v>
      </c>
      <c r="AS662" s="212">
        <v>6854200</v>
      </c>
      <c r="AT662" s="212">
        <v>7210600</v>
      </c>
    </row>
    <row r="663" spans="1:46" ht="165" hidden="1" customHeight="1" x14ac:dyDescent="0.25">
      <c r="A663" s="213" t="s">
        <v>902</v>
      </c>
      <c r="B663" s="214" t="s">
        <v>903</v>
      </c>
      <c r="C663" s="71" t="s">
        <v>64</v>
      </c>
      <c r="D663" s="71" t="s">
        <v>776</v>
      </c>
      <c r="E663" s="71" t="s">
        <v>66</v>
      </c>
      <c r="F663" s="71"/>
      <c r="G663" s="71"/>
      <c r="H663" s="71"/>
      <c r="I663" s="71"/>
      <c r="J663" s="71"/>
      <c r="K663" s="71"/>
      <c r="L663" s="71"/>
      <c r="M663" s="71"/>
      <c r="N663" s="71"/>
      <c r="O663" s="71"/>
      <c r="P663" s="71"/>
      <c r="Q663" s="71"/>
      <c r="R663" s="71"/>
      <c r="S663" s="71"/>
      <c r="T663" s="71"/>
      <c r="U663" s="71"/>
      <c r="V663" s="71"/>
      <c r="W663" s="71"/>
      <c r="X663" s="71"/>
      <c r="Y663" s="71"/>
      <c r="Z663" s="71" t="s">
        <v>142</v>
      </c>
      <c r="AA663" s="71" t="s">
        <v>68</v>
      </c>
      <c r="AB663" s="71" t="s">
        <v>69</v>
      </c>
      <c r="AC663" s="71" t="s">
        <v>70</v>
      </c>
      <c r="AD663" s="71" t="s">
        <v>1210</v>
      </c>
      <c r="AE663" s="71" t="s">
        <v>72</v>
      </c>
      <c r="AF663" s="214" t="s">
        <v>824</v>
      </c>
      <c r="AG663" s="214" t="s">
        <v>74</v>
      </c>
      <c r="AH663" s="214" t="s">
        <v>74</v>
      </c>
      <c r="AI663" s="212">
        <v>0</v>
      </c>
      <c r="AJ663" s="212">
        <v>5395891.5999999996</v>
      </c>
      <c r="AK663" s="212">
        <v>0</v>
      </c>
      <c r="AL663" s="212">
        <v>6649200</v>
      </c>
      <c r="AM663" s="212">
        <v>6854200</v>
      </c>
      <c r="AN663" s="212">
        <v>7210600</v>
      </c>
      <c r="AO663" s="212">
        <v>0</v>
      </c>
      <c r="AP663" s="212">
        <v>5395891.5999999996</v>
      </c>
      <c r="AQ663" s="212">
        <v>0</v>
      </c>
      <c r="AR663" s="212">
        <v>6649200</v>
      </c>
      <c r="AS663" s="212">
        <v>6854200</v>
      </c>
      <c r="AT663" s="212">
        <v>7210600</v>
      </c>
    </row>
    <row r="664" spans="1:46" ht="123.75" hidden="1" customHeight="1" x14ac:dyDescent="0.25">
      <c r="A664" s="213" t="s">
        <v>902</v>
      </c>
      <c r="B664" s="214" t="s">
        <v>903</v>
      </c>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c r="AB664" s="71"/>
      <c r="AC664" s="71" t="s">
        <v>70</v>
      </c>
      <c r="AD664" s="71" t="s">
        <v>1039</v>
      </c>
      <c r="AE664" s="71" t="s">
        <v>72</v>
      </c>
      <c r="AF664" s="214" t="s">
        <v>824</v>
      </c>
      <c r="AG664" s="214" t="s">
        <v>74</v>
      </c>
      <c r="AH664" s="214" t="s">
        <v>74</v>
      </c>
      <c r="AI664" s="212">
        <v>0</v>
      </c>
      <c r="AJ664" s="212">
        <v>5395891.5999999996</v>
      </c>
      <c r="AK664" s="212">
        <v>0</v>
      </c>
      <c r="AL664" s="212">
        <v>6649200</v>
      </c>
      <c r="AM664" s="212">
        <v>6854200</v>
      </c>
      <c r="AN664" s="212">
        <v>7210600</v>
      </c>
      <c r="AO664" s="212">
        <v>0</v>
      </c>
      <c r="AP664" s="212">
        <v>5395891.5999999996</v>
      </c>
      <c r="AQ664" s="212">
        <v>0</v>
      </c>
      <c r="AR664" s="212">
        <v>6649200</v>
      </c>
      <c r="AS664" s="212">
        <v>6854200</v>
      </c>
      <c r="AT664" s="212">
        <v>7210600</v>
      </c>
    </row>
    <row r="665" spans="1:46" ht="123.75" hidden="1" customHeight="1" x14ac:dyDescent="0.25">
      <c r="A665" s="213" t="s">
        <v>902</v>
      </c>
      <c r="B665" s="214" t="s">
        <v>903</v>
      </c>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c r="AB665" s="71"/>
      <c r="AC665" s="71" t="s">
        <v>168</v>
      </c>
      <c r="AD665" s="71" t="s">
        <v>68</v>
      </c>
      <c r="AE665" s="71" t="s">
        <v>69</v>
      </c>
      <c r="AF665" s="214" t="s">
        <v>824</v>
      </c>
      <c r="AG665" s="214" t="s">
        <v>74</v>
      </c>
      <c r="AH665" s="214" t="s">
        <v>74</v>
      </c>
      <c r="AI665" s="212">
        <v>0</v>
      </c>
      <c r="AJ665" s="212">
        <v>5395891.5999999996</v>
      </c>
      <c r="AK665" s="212">
        <v>0</v>
      </c>
      <c r="AL665" s="212">
        <v>6649200</v>
      </c>
      <c r="AM665" s="212">
        <v>6854200</v>
      </c>
      <c r="AN665" s="212">
        <v>7210600</v>
      </c>
      <c r="AO665" s="212">
        <v>0</v>
      </c>
      <c r="AP665" s="212">
        <v>5395891.5999999996</v>
      </c>
      <c r="AQ665" s="212">
        <v>0</v>
      </c>
      <c r="AR665" s="212">
        <v>6649200</v>
      </c>
      <c r="AS665" s="212">
        <v>6854200</v>
      </c>
      <c r="AT665" s="212">
        <v>7210600</v>
      </c>
    </row>
    <row r="666" spans="1:46" ht="288.75" hidden="1" customHeight="1" x14ac:dyDescent="0.25">
      <c r="A666" s="213" t="s">
        <v>908</v>
      </c>
      <c r="B666" s="214" t="s">
        <v>909</v>
      </c>
      <c r="C666" s="71" t="s">
        <v>95</v>
      </c>
      <c r="D666" s="71" t="s">
        <v>68</v>
      </c>
      <c r="E666" s="71" t="s">
        <v>96</v>
      </c>
      <c r="F666" s="71"/>
      <c r="G666" s="71"/>
      <c r="H666" s="71"/>
      <c r="I666" s="71"/>
      <c r="J666" s="71"/>
      <c r="K666" s="71"/>
      <c r="L666" s="71"/>
      <c r="M666" s="71"/>
      <c r="N666" s="71"/>
      <c r="O666" s="71"/>
      <c r="P666" s="71"/>
      <c r="Q666" s="71"/>
      <c r="R666" s="71"/>
      <c r="S666" s="71"/>
      <c r="T666" s="71"/>
      <c r="U666" s="71"/>
      <c r="V666" s="71"/>
      <c r="W666" s="74" t="s">
        <v>445</v>
      </c>
      <c r="X666" s="71" t="s">
        <v>910</v>
      </c>
      <c r="Y666" s="71" t="s">
        <v>96</v>
      </c>
      <c r="Z666" s="74" t="s">
        <v>767</v>
      </c>
      <c r="AA666" s="71" t="s">
        <v>79</v>
      </c>
      <c r="AB666" s="71" t="s">
        <v>769</v>
      </c>
      <c r="AC666" s="71" t="s">
        <v>109</v>
      </c>
      <c r="AD666" s="71" t="s">
        <v>68</v>
      </c>
      <c r="AE666" s="71" t="s">
        <v>111</v>
      </c>
      <c r="AF666" s="214" t="s">
        <v>824</v>
      </c>
      <c r="AG666" s="214" t="s">
        <v>74</v>
      </c>
      <c r="AH666" s="214" t="s">
        <v>74</v>
      </c>
      <c r="AI666" s="212">
        <v>0</v>
      </c>
      <c r="AJ666" s="212">
        <v>84099.1</v>
      </c>
      <c r="AK666" s="212">
        <v>0</v>
      </c>
      <c r="AL666" s="212">
        <v>252200</v>
      </c>
      <c r="AM666" s="212">
        <v>252200</v>
      </c>
      <c r="AN666" s="212">
        <v>252200</v>
      </c>
      <c r="AO666" s="212">
        <v>0</v>
      </c>
      <c r="AP666" s="212">
        <v>84099.1</v>
      </c>
      <c r="AQ666" s="212">
        <v>0</v>
      </c>
      <c r="AR666" s="212">
        <v>252200</v>
      </c>
      <c r="AS666" s="212">
        <v>252200</v>
      </c>
      <c r="AT666" s="212">
        <v>252200</v>
      </c>
    </row>
    <row r="667" spans="1:46" ht="151.35" hidden="1" customHeight="1" x14ac:dyDescent="0.25">
      <c r="A667" s="213" t="s">
        <v>908</v>
      </c>
      <c r="B667" s="214" t="s">
        <v>909</v>
      </c>
      <c r="C667" s="71" t="s">
        <v>64</v>
      </c>
      <c r="D667" s="71" t="s">
        <v>776</v>
      </c>
      <c r="E667" s="71" t="s">
        <v>66</v>
      </c>
      <c r="F667" s="71"/>
      <c r="G667" s="71"/>
      <c r="H667" s="71"/>
      <c r="I667" s="71"/>
      <c r="J667" s="71"/>
      <c r="K667" s="71"/>
      <c r="L667" s="71"/>
      <c r="M667" s="71"/>
      <c r="N667" s="71"/>
      <c r="O667" s="71"/>
      <c r="P667" s="71"/>
      <c r="Q667" s="71"/>
      <c r="R667" s="71"/>
      <c r="S667" s="71"/>
      <c r="T667" s="71"/>
      <c r="U667" s="71"/>
      <c r="V667" s="71"/>
      <c r="W667" s="71"/>
      <c r="X667" s="71"/>
      <c r="Y667" s="71"/>
      <c r="Z667" s="71" t="s">
        <v>912</v>
      </c>
      <c r="AA667" s="71" t="s">
        <v>68</v>
      </c>
      <c r="AB667" s="71" t="s">
        <v>69</v>
      </c>
      <c r="AC667" s="71" t="s">
        <v>109</v>
      </c>
      <c r="AD667" s="71" t="s">
        <v>110</v>
      </c>
      <c r="AE667" s="71" t="s">
        <v>111</v>
      </c>
      <c r="AF667" s="214" t="s">
        <v>824</v>
      </c>
      <c r="AG667" s="214" t="s">
        <v>74</v>
      </c>
      <c r="AH667" s="214" t="s">
        <v>74</v>
      </c>
      <c r="AI667" s="212">
        <v>0</v>
      </c>
      <c r="AJ667" s="212">
        <v>84099.1</v>
      </c>
      <c r="AK667" s="212">
        <v>0</v>
      </c>
      <c r="AL667" s="212">
        <v>252200</v>
      </c>
      <c r="AM667" s="212">
        <v>252200</v>
      </c>
      <c r="AN667" s="212">
        <v>252200</v>
      </c>
      <c r="AO667" s="212">
        <v>0</v>
      </c>
      <c r="AP667" s="212">
        <v>84099.1</v>
      </c>
      <c r="AQ667" s="212">
        <v>0</v>
      </c>
      <c r="AR667" s="212">
        <v>252200</v>
      </c>
      <c r="AS667" s="212">
        <v>252200</v>
      </c>
      <c r="AT667" s="212">
        <v>252200</v>
      </c>
    </row>
    <row r="668" spans="1:46" ht="137.44999999999999" hidden="1" customHeight="1" x14ac:dyDescent="0.25">
      <c r="A668" s="213" t="s">
        <v>908</v>
      </c>
      <c r="B668" s="214" t="s">
        <v>909</v>
      </c>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c r="AB668" s="71"/>
      <c r="AC668" s="71" t="s">
        <v>109</v>
      </c>
      <c r="AD668" s="71" t="s">
        <v>1211</v>
      </c>
      <c r="AE668" s="71" t="s">
        <v>111</v>
      </c>
      <c r="AF668" s="214" t="s">
        <v>824</v>
      </c>
      <c r="AG668" s="214" t="s">
        <v>74</v>
      </c>
      <c r="AH668" s="214" t="s">
        <v>74</v>
      </c>
      <c r="AI668" s="212">
        <v>0</v>
      </c>
      <c r="AJ668" s="212">
        <v>84099.1</v>
      </c>
      <c r="AK668" s="212">
        <v>0</v>
      </c>
      <c r="AL668" s="212">
        <v>252200</v>
      </c>
      <c r="AM668" s="212">
        <v>252200</v>
      </c>
      <c r="AN668" s="212">
        <v>252200</v>
      </c>
      <c r="AO668" s="212">
        <v>0</v>
      </c>
      <c r="AP668" s="212">
        <v>84099.1</v>
      </c>
      <c r="AQ668" s="212">
        <v>0</v>
      </c>
      <c r="AR668" s="212">
        <v>252200</v>
      </c>
      <c r="AS668" s="212">
        <v>252200</v>
      </c>
      <c r="AT668" s="212">
        <v>252200</v>
      </c>
    </row>
    <row r="669" spans="1:46" ht="206.25" hidden="1" customHeight="1" x14ac:dyDescent="0.25">
      <c r="A669" s="213" t="s">
        <v>908</v>
      </c>
      <c r="B669" s="214" t="s">
        <v>909</v>
      </c>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c r="AB669" s="71"/>
      <c r="AC669" s="74" t="s">
        <v>118</v>
      </c>
      <c r="AD669" s="71" t="s">
        <v>119</v>
      </c>
      <c r="AE669" s="71" t="s">
        <v>120</v>
      </c>
      <c r="AF669" s="214" t="s">
        <v>824</v>
      </c>
      <c r="AG669" s="214" t="s">
        <v>74</v>
      </c>
      <c r="AH669" s="214" t="s">
        <v>74</v>
      </c>
      <c r="AI669" s="212">
        <v>0</v>
      </c>
      <c r="AJ669" s="212">
        <v>84099.1</v>
      </c>
      <c r="AK669" s="212">
        <v>0</v>
      </c>
      <c r="AL669" s="212">
        <v>252200</v>
      </c>
      <c r="AM669" s="212">
        <v>252200</v>
      </c>
      <c r="AN669" s="212">
        <v>252200</v>
      </c>
      <c r="AO669" s="212">
        <v>0</v>
      </c>
      <c r="AP669" s="212">
        <v>84099.1</v>
      </c>
      <c r="AQ669" s="212">
        <v>0</v>
      </c>
      <c r="AR669" s="212">
        <v>252200</v>
      </c>
      <c r="AS669" s="212">
        <v>252200</v>
      </c>
      <c r="AT669" s="212">
        <v>252200</v>
      </c>
    </row>
    <row r="670" spans="1:46" ht="165" hidden="1" customHeight="1" x14ac:dyDescent="0.25">
      <c r="A670" s="213" t="s">
        <v>908</v>
      </c>
      <c r="B670" s="214" t="s">
        <v>909</v>
      </c>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c r="AB670" s="71"/>
      <c r="AC670" s="71" t="s">
        <v>123</v>
      </c>
      <c r="AD670" s="71" t="s">
        <v>119</v>
      </c>
      <c r="AE670" s="71" t="s">
        <v>124</v>
      </c>
      <c r="AF670" s="214" t="s">
        <v>824</v>
      </c>
      <c r="AG670" s="214" t="s">
        <v>74</v>
      </c>
      <c r="AH670" s="214" t="s">
        <v>74</v>
      </c>
      <c r="AI670" s="212">
        <v>0</v>
      </c>
      <c r="AJ670" s="212">
        <v>84099.1</v>
      </c>
      <c r="AK670" s="212">
        <v>0</v>
      </c>
      <c r="AL670" s="212">
        <v>252200</v>
      </c>
      <c r="AM670" s="212">
        <v>252200</v>
      </c>
      <c r="AN670" s="212">
        <v>252200</v>
      </c>
      <c r="AO670" s="212">
        <v>0</v>
      </c>
      <c r="AP670" s="212">
        <v>84099.1</v>
      </c>
      <c r="AQ670" s="212">
        <v>0</v>
      </c>
      <c r="AR670" s="212">
        <v>252200</v>
      </c>
      <c r="AS670" s="212">
        <v>252200</v>
      </c>
      <c r="AT670" s="212">
        <v>252200</v>
      </c>
    </row>
    <row r="671" spans="1:46" ht="123.75" hidden="1" customHeight="1" x14ac:dyDescent="0.25">
      <c r="A671" s="213" t="s">
        <v>908</v>
      </c>
      <c r="B671" s="214" t="s">
        <v>909</v>
      </c>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c r="AB671" s="71"/>
      <c r="AC671" s="71" t="s">
        <v>131</v>
      </c>
      <c r="AD671" s="71" t="s">
        <v>68</v>
      </c>
      <c r="AE671" s="71" t="s">
        <v>132</v>
      </c>
      <c r="AF671" s="214" t="s">
        <v>824</v>
      </c>
      <c r="AG671" s="214" t="s">
        <v>74</v>
      </c>
      <c r="AH671" s="214" t="s">
        <v>74</v>
      </c>
      <c r="AI671" s="212">
        <v>0</v>
      </c>
      <c r="AJ671" s="212">
        <v>84099.1</v>
      </c>
      <c r="AK671" s="212">
        <v>0</v>
      </c>
      <c r="AL671" s="212">
        <v>252200</v>
      </c>
      <c r="AM671" s="212">
        <v>252200</v>
      </c>
      <c r="AN671" s="212">
        <v>252200</v>
      </c>
      <c r="AO671" s="212">
        <v>0</v>
      </c>
      <c r="AP671" s="212">
        <v>84099.1</v>
      </c>
      <c r="AQ671" s="212">
        <v>0</v>
      </c>
      <c r="AR671" s="212">
        <v>252200</v>
      </c>
      <c r="AS671" s="212">
        <v>252200</v>
      </c>
      <c r="AT671" s="212">
        <v>252200</v>
      </c>
    </row>
    <row r="672" spans="1:46" ht="123.75" hidden="1" customHeight="1" x14ac:dyDescent="0.25">
      <c r="A672" s="213" t="s">
        <v>908</v>
      </c>
      <c r="B672" s="214" t="s">
        <v>909</v>
      </c>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c r="AB672" s="71"/>
      <c r="AC672" s="71" t="s">
        <v>262</v>
      </c>
      <c r="AD672" s="71" t="s">
        <v>68</v>
      </c>
      <c r="AE672" s="71" t="s">
        <v>263</v>
      </c>
      <c r="AF672" s="214" t="s">
        <v>824</v>
      </c>
      <c r="AG672" s="214" t="s">
        <v>74</v>
      </c>
      <c r="AH672" s="214" t="s">
        <v>74</v>
      </c>
      <c r="AI672" s="212">
        <v>0</v>
      </c>
      <c r="AJ672" s="212">
        <v>84099.1</v>
      </c>
      <c r="AK672" s="212">
        <v>0</v>
      </c>
      <c r="AL672" s="212">
        <v>252200</v>
      </c>
      <c r="AM672" s="212">
        <v>252200</v>
      </c>
      <c r="AN672" s="212">
        <v>252200</v>
      </c>
      <c r="AO672" s="212">
        <v>0</v>
      </c>
      <c r="AP672" s="212">
        <v>84099.1</v>
      </c>
      <c r="AQ672" s="212">
        <v>0</v>
      </c>
      <c r="AR672" s="212">
        <v>252200</v>
      </c>
      <c r="AS672" s="212">
        <v>252200</v>
      </c>
      <c r="AT672" s="212">
        <v>252200</v>
      </c>
    </row>
    <row r="673" spans="1:46" ht="288.75" hidden="1" customHeight="1" x14ac:dyDescent="0.25">
      <c r="A673" s="215" t="s">
        <v>913</v>
      </c>
      <c r="B673" s="214" t="s">
        <v>914</v>
      </c>
      <c r="C673" s="71" t="s">
        <v>915</v>
      </c>
      <c r="D673" s="71" t="s">
        <v>916</v>
      </c>
      <c r="E673" s="71" t="s">
        <v>917</v>
      </c>
      <c r="F673" s="71"/>
      <c r="G673" s="71"/>
      <c r="H673" s="71"/>
      <c r="I673" s="71"/>
      <c r="J673" s="71" t="s">
        <v>216</v>
      </c>
      <c r="K673" s="71" t="s">
        <v>68</v>
      </c>
      <c r="L673" s="71" t="s">
        <v>217</v>
      </c>
      <c r="M673" s="71"/>
      <c r="N673" s="71"/>
      <c r="O673" s="71"/>
      <c r="P673" s="71"/>
      <c r="Q673" s="71"/>
      <c r="R673" s="71"/>
      <c r="S673" s="71"/>
      <c r="T673" s="71"/>
      <c r="U673" s="71"/>
      <c r="V673" s="71"/>
      <c r="W673" s="74" t="s">
        <v>836</v>
      </c>
      <c r="X673" s="71" t="s">
        <v>918</v>
      </c>
      <c r="Y673" s="71" t="s">
        <v>838</v>
      </c>
      <c r="Z673" s="74" t="s">
        <v>767</v>
      </c>
      <c r="AA673" s="71" t="s">
        <v>79</v>
      </c>
      <c r="AB673" s="71" t="s">
        <v>769</v>
      </c>
      <c r="AC673" s="71" t="s">
        <v>226</v>
      </c>
      <c r="AD673" s="71" t="s">
        <v>68</v>
      </c>
      <c r="AE673" s="71" t="s">
        <v>132</v>
      </c>
      <c r="AF673" s="214" t="s">
        <v>919</v>
      </c>
      <c r="AG673" s="214" t="s">
        <v>74</v>
      </c>
      <c r="AH673" s="214" t="s">
        <v>74</v>
      </c>
      <c r="AI673" s="212">
        <v>0</v>
      </c>
      <c r="AJ673" s="212">
        <v>504238.7</v>
      </c>
      <c r="AK673" s="212">
        <v>0</v>
      </c>
      <c r="AL673" s="212">
        <v>0</v>
      </c>
      <c r="AM673" s="212">
        <v>0</v>
      </c>
      <c r="AN673" s="212">
        <v>0</v>
      </c>
      <c r="AO673" s="212">
        <v>0</v>
      </c>
      <c r="AP673" s="212">
        <v>504238.7</v>
      </c>
      <c r="AQ673" s="212">
        <v>0</v>
      </c>
      <c r="AR673" s="212">
        <v>0</v>
      </c>
      <c r="AS673" s="212">
        <v>0</v>
      </c>
      <c r="AT673" s="212">
        <v>0</v>
      </c>
    </row>
    <row r="674" spans="1:46" ht="137.44999999999999" hidden="1" customHeight="1" x14ac:dyDescent="0.25">
      <c r="A674" s="215" t="s">
        <v>913</v>
      </c>
      <c r="B674" s="214" t="s">
        <v>914</v>
      </c>
      <c r="C674" s="71" t="s">
        <v>64</v>
      </c>
      <c r="D674" s="71" t="s">
        <v>776</v>
      </c>
      <c r="E674" s="71" t="s">
        <v>66</v>
      </c>
      <c r="F674" s="71"/>
      <c r="G674" s="71"/>
      <c r="H674" s="71"/>
      <c r="I674" s="71"/>
      <c r="J674" s="71"/>
      <c r="K674" s="71"/>
      <c r="L674" s="71"/>
      <c r="M674" s="71"/>
      <c r="N674" s="71"/>
      <c r="O674" s="71"/>
      <c r="P674" s="71"/>
      <c r="Q674" s="71"/>
      <c r="R674" s="71"/>
      <c r="S674" s="71"/>
      <c r="T674" s="71"/>
      <c r="U674" s="71"/>
      <c r="V674" s="71"/>
      <c r="W674" s="71"/>
      <c r="X674" s="71"/>
      <c r="Y674" s="71"/>
      <c r="Z674" s="71" t="s">
        <v>207</v>
      </c>
      <c r="AA674" s="71" t="s">
        <v>68</v>
      </c>
      <c r="AB674" s="71" t="s">
        <v>69</v>
      </c>
      <c r="AC674" s="71"/>
      <c r="AD674" s="71"/>
      <c r="AE674" s="71"/>
      <c r="AF674" s="214" t="s">
        <v>919</v>
      </c>
      <c r="AG674" s="214" t="s">
        <v>74</v>
      </c>
      <c r="AH674" s="214" t="s">
        <v>74</v>
      </c>
      <c r="AI674" s="212">
        <v>0</v>
      </c>
      <c r="AJ674" s="212">
        <v>504238.7</v>
      </c>
      <c r="AK674" s="212">
        <v>0</v>
      </c>
      <c r="AL674" s="212">
        <v>0</v>
      </c>
      <c r="AM674" s="212">
        <v>0</v>
      </c>
      <c r="AN674" s="212">
        <v>0</v>
      </c>
      <c r="AO674" s="212">
        <v>0</v>
      </c>
      <c r="AP674" s="212">
        <v>504238.7</v>
      </c>
      <c r="AQ674" s="212">
        <v>0</v>
      </c>
      <c r="AR674" s="212">
        <v>0</v>
      </c>
      <c r="AS674" s="212">
        <v>0</v>
      </c>
      <c r="AT674" s="212">
        <v>0</v>
      </c>
    </row>
    <row r="675" spans="1:46" ht="385.15" hidden="1" customHeight="1" x14ac:dyDescent="0.25">
      <c r="A675" s="215" t="s">
        <v>920</v>
      </c>
      <c r="B675" s="214" t="s">
        <v>921</v>
      </c>
      <c r="C675" s="71" t="s">
        <v>95</v>
      </c>
      <c r="D675" s="71" t="s">
        <v>68</v>
      </c>
      <c r="E675" s="71" t="s">
        <v>96</v>
      </c>
      <c r="F675" s="71"/>
      <c r="G675" s="71"/>
      <c r="H675" s="71"/>
      <c r="I675" s="71"/>
      <c r="J675" s="71"/>
      <c r="K675" s="71"/>
      <c r="L675" s="71"/>
      <c r="M675" s="71"/>
      <c r="N675" s="71"/>
      <c r="O675" s="71"/>
      <c r="P675" s="71"/>
      <c r="Q675" s="71"/>
      <c r="R675" s="71"/>
      <c r="S675" s="71"/>
      <c r="T675" s="71"/>
      <c r="U675" s="71"/>
      <c r="V675" s="71"/>
      <c r="W675" s="74" t="s">
        <v>922</v>
      </c>
      <c r="X675" s="71" t="s">
        <v>963</v>
      </c>
      <c r="Y675" s="71" t="s">
        <v>96</v>
      </c>
      <c r="Z675" s="74" t="s">
        <v>924</v>
      </c>
      <c r="AA675" s="71" t="s">
        <v>68</v>
      </c>
      <c r="AB675" s="71" t="s">
        <v>925</v>
      </c>
      <c r="AC675" s="74" t="s">
        <v>118</v>
      </c>
      <c r="AD675" s="71" t="s">
        <v>119</v>
      </c>
      <c r="AE675" s="71" t="s">
        <v>120</v>
      </c>
      <c r="AF675" s="214" t="s">
        <v>919</v>
      </c>
      <c r="AG675" s="214" t="s">
        <v>74</v>
      </c>
      <c r="AH675" s="214" t="s">
        <v>74</v>
      </c>
      <c r="AI675" s="212">
        <v>0</v>
      </c>
      <c r="AJ675" s="212">
        <v>6516811.4100000001</v>
      </c>
      <c r="AK675" s="212">
        <v>0</v>
      </c>
      <c r="AL675" s="212">
        <v>3197600</v>
      </c>
      <c r="AM675" s="212">
        <v>3197600</v>
      </c>
      <c r="AN675" s="212">
        <v>3197600</v>
      </c>
      <c r="AO675" s="212">
        <v>0</v>
      </c>
      <c r="AP675" s="212">
        <v>6516811.4100000001</v>
      </c>
      <c r="AQ675" s="212">
        <v>0</v>
      </c>
      <c r="AR675" s="212">
        <v>3197600</v>
      </c>
      <c r="AS675" s="212">
        <v>3197600</v>
      </c>
      <c r="AT675" s="212">
        <v>3197600</v>
      </c>
    </row>
    <row r="676" spans="1:46" ht="261.39999999999998" hidden="1" customHeight="1" x14ac:dyDescent="0.25">
      <c r="A676" s="215" t="s">
        <v>920</v>
      </c>
      <c r="B676" s="214" t="s">
        <v>921</v>
      </c>
      <c r="C676" s="71" t="s">
        <v>64</v>
      </c>
      <c r="D676" s="71" t="s">
        <v>776</v>
      </c>
      <c r="E676" s="71" t="s">
        <v>66</v>
      </c>
      <c r="F676" s="71"/>
      <c r="G676" s="71"/>
      <c r="H676" s="71"/>
      <c r="I676" s="71"/>
      <c r="J676" s="71"/>
      <c r="K676" s="71"/>
      <c r="L676" s="71"/>
      <c r="M676" s="71"/>
      <c r="N676" s="71"/>
      <c r="O676" s="71"/>
      <c r="P676" s="71"/>
      <c r="Q676" s="71"/>
      <c r="R676" s="71"/>
      <c r="S676" s="71"/>
      <c r="T676" s="71"/>
      <c r="U676" s="71"/>
      <c r="V676" s="71"/>
      <c r="W676" s="74" t="s">
        <v>922</v>
      </c>
      <c r="X676" s="71" t="s">
        <v>910</v>
      </c>
      <c r="Y676" s="71" t="s">
        <v>96</v>
      </c>
      <c r="Z676" s="71" t="s">
        <v>926</v>
      </c>
      <c r="AA676" s="71" t="s">
        <v>68</v>
      </c>
      <c r="AB676" s="71" t="s">
        <v>885</v>
      </c>
      <c r="AC676" s="74" t="s">
        <v>927</v>
      </c>
      <c r="AD676" s="71" t="s">
        <v>68</v>
      </c>
      <c r="AE676" s="71" t="s">
        <v>928</v>
      </c>
      <c r="AF676" s="214" t="s">
        <v>919</v>
      </c>
      <c r="AG676" s="214" t="s">
        <v>74</v>
      </c>
      <c r="AH676" s="214" t="s">
        <v>74</v>
      </c>
      <c r="AI676" s="212">
        <v>0</v>
      </c>
      <c r="AJ676" s="212">
        <v>6516811.4100000001</v>
      </c>
      <c r="AK676" s="212">
        <v>0</v>
      </c>
      <c r="AL676" s="212">
        <v>3197600</v>
      </c>
      <c r="AM676" s="212">
        <v>3197600</v>
      </c>
      <c r="AN676" s="212">
        <v>3197600</v>
      </c>
      <c r="AO676" s="212">
        <v>0</v>
      </c>
      <c r="AP676" s="212">
        <v>6516811.4100000001</v>
      </c>
      <c r="AQ676" s="212">
        <v>0</v>
      </c>
      <c r="AR676" s="212">
        <v>3197600</v>
      </c>
      <c r="AS676" s="212">
        <v>3197600</v>
      </c>
      <c r="AT676" s="212">
        <v>3197600</v>
      </c>
    </row>
    <row r="677" spans="1:46" ht="123.75" hidden="1" customHeight="1" x14ac:dyDescent="0.25">
      <c r="A677" s="215" t="s">
        <v>920</v>
      </c>
      <c r="B677" s="214" t="s">
        <v>921</v>
      </c>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c r="AB677" s="71"/>
      <c r="AC677" s="71" t="s">
        <v>131</v>
      </c>
      <c r="AD677" s="71" t="s">
        <v>68</v>
      </c>
      <c r="AE677" s="71" t="s">
        <v>132</v>
      </c>
      <c r="AF677" s="214" t="s">
        <v>919</v>
      </c>
      <c r="AG677" s="214" t="s">
        <v>74</v>
      </c>
      <c r="AH677" s="214" t="s">
        <v>74</v>
      </c>
      <c r="AI677" s="212">
        <v>0</v>
      </c>
      <c r="AJ677" s="212">
        <v>6516811.4100000001</v>
      </c>
      <c r="AK677" s="212">
        <v>0</v>
      </c>
      <c r="AL677" s="212">
        <v>3197600</v>
      </c>
      <c r="AM677" s="212">
        <v>3197600</v>
      </c>
      <c r="AN677" s="212">
        <v>3197600</v>
      </c>
      <c r="AO677" s="212">
        <v>0</v>
      </c>
      <c r="AP677" s="212">
        <v>6516811.4100000001</v>
      </c>
      <c r="AQ677" s="212">
        <v>0</v>
      </c>
      <c r="AR677" s="212">
        <v>3197600</v>
      </c>
      <c r="AS677" s="212">
        <v>3197600</v>
      </c>
      <c r="AT677" s="212">
        <v>3197600</v>
      </c>
    </row>
    <row r="678" spans="1:46" ht="123.75" hidden="1" customHeight="1" x14ac:dyDescent="0.25">
      <c r="A678" s="215" t="s">
        <v>920</v>
      </c>
      <c r="B678" s="214" t="s">
        <v>921</v>
      </c>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c r="AB678" s="71"/>
      <c r="AC678" s="71" t="s">
        <v>262</v>
      </c>
      <c r="AD678" s="71" t="s">
        <v>68</v>
      </c>
      <c r="AE678" s="71" t="s">
        <v>263</v>
      </c>
      <c r="AF678" s="214" t="s">
        <v>919</v>
      </c>
      <c r="AG678" s="214" t="s">
        <v>74</v>
      </c>
      <c r="AH678" s="214" t="s">
        <v>74</v>
      </c>
      <c r="AI678" s="212">
        <v>0</v>
      </c>
      <c r="AJ678" s="212">
        <v>6516811.4100000001</v>
      </c>
      <c r="AK678" s="212">
        <v>0</v>
      </c>
      <c r="AL678" s="212">
        <v>3197600</v>
      </c>
      <c r="AM678" s="212">
        <v>3197600</v>
      </c>
      <c r="AN678" s="212">
        <v>3197600</v>
      </c>
      <c r="AO678" s="212">
        <v>0</v>
      </c>
      <c r="AP678" s="212">
        <v>6516811.4100000001</v>
      </c>
      <c r="AQ678" s="212">
        <v>0</v>
      </c>
      <c r="AR678" s="212">
        <v>3197600</v>
      </c>
      <c r="AS678" s="212">
        <v>3197600</v>
      </c>
      <c r="AT678" s="212">
        <v>3197600</v>
      </c>
    </row>
    <row r="679" spans="1:46" ht="137.44999999999999" hidden="1" customHeight="1" x14ac:dyDescent="0.25">
      <c r="A679" s="215" t="s">
        <v>920</v>
      </c>
      <c r="B679" s="214" t="s">
        <v>921</v>
      </c>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c r="AB679" s="71"/>
      <c r="AC679" s="71" t="s">
        <v>264</v>
      </c>
      <c r="AD679" s="71" t="s">
        <v>68</v>
      </c>
      <c r="AE679" s="71" t="s">
        <v>265</v>
      </c>
      <c r="AF679" s="214" t="s">
        <v>919</v>
      </c>
      <c r="AG679" s="214" t="s">
        <v>74</v>
      </c>
      <c r="AH679" s="214" t="s">
        <v>74</v>
      </c>
      <c r="AI679" s="212">
        <v>0</v>
      </c>
      <c r="AJ679" s="212">
        <v>6516811.4100000001</v>
      </c>
      <c r="AK679" s="212">
        <v>0</v>
      </c>
      <c r="AL679" s="212">
        <v>3197600</v>
      </c>
      <c r="AM679" s="212">
        <v>3197600</v>
      </c>
      <c r="AN679" s="212">
        <v>3197600</v>
      </c>
      <c r="AO679" s="212">
        <v>0</v>
      </c>
      <c r="AP679" s="212">
        <v>6516811.4100000001</v>
      </c>
      <c r="AQ679" s="212">
        <v>0</v>
      </c>
      <c r="AR679" s="212">
        <v>3197600</v>
      </c>
      <c r="AS679" s="212">
        <v>3197600</v>
      </c>
      <c r="AT679" s="212">
        <v>3197600</v>
      </c>
    </row>
    <row r="680" spans="1:46" ht="41.25" hidden="1" customHeight="1" x14ac:dyDescent="0.25">
      <c r="A680" s="70" t="s">
        <v>929</v>
      </c>
      <c r="B680" s="71" t="s">
        <v>930</v>
      </c>
      <c r="C680" s="71" t="s">
        <v>59</v>
      </c>
      <c r="D680" s="71" t="s">
        <v>59</v>
      </c>
      <c r="E680" s="71" t="s">
        <v>59</v>
      </c>
      <c r="F680" s="71" t="s">
        <v>59</v>
      </c>
      <c r="G680" s="71" t="s">
        <v>59</v>
      </c>
      <c r="H680" s="71" t="s">
        <v>59</v>
      </c>
      <c r="I680" s="71" t="s">
        <v>59</v>
      </c>
      <c r="J680" s="71" t="s">
        <v>59</v>
      </c>
      <c r="K680" s="71" t="s">
        <v>59</v>
      </c>
      <c r="L680" s="71" t="s">
        <v>59</v>
      </c>
      <c r="M680" s="71" t="s">
        <v>59</v>
      </c>
      <c r="N680" s="71" t="s">
        <v>59</v>
      </c>
      <c r="O680" s="71" t="s">
        <v>59</v>
      </c>
      <c r="P680" s="71" t="s">
        <v>59</v>
      </c>
      <c r="Q680" s="71" t="s">
        <v>59</v>
      </c>
      <c r="R680" s="71" t="s">
        <v>59</v>
      </c>
      <c r="S680" s="71" t="s">
        <v>59</v>
      </c>
      <c r="T680" s="71" t="s">
        <v>59</v>
      </c>
      <c r="U680" s="71" t="s">
        <v>59</v>
      </c>
      <c r="V680" s="71" t="s">
        <v>59</v>
      </c>
      <c r="W680" s="71" t="s">
        <v>59</v>
      </c>
      <c r="X680" s="71" t="s">
        <v>59</v>
      </c>
      <c r="Y680" s="71" t="s">
        <v>59</v>
      </c>
      <c r="Z680" s="71" t="s">
        <v>59</v>
      </c>
      <c r="AA680" s="71" t="s">
        <v>59</v>
      </c>
      <c r="AB680" s="71" t="s">
        <v>59</v>
      </c>
      <c r="AC680" s="71" t="s">
        <v>59</v>
      </c>
      <c r="AD680" s="71" t="s">
        <v>59</v>
      </c>
      <c r="AE680" s="71" t="s">
        <v>59</v>
      </c>
      <c r="AF680" s="71" t="s">
        <v>59</v>
      </c>
      <c r="AG680" s="71" t="s">
        <v>59</v>
      </c>
      <c r="AH680" s="71" t="s">
        <v>59</v>
      </c>
      <c r="AI680" s="72">
        <v>0</v>
      </c>
      <c r="AJ680" s="72">
        <v>25578993.34</v>
      </c>
      <c r="AK680" s="72">
        <v>0</v>
      </c>
      <c r="AL680" s="72">
        <v>35047219.939999998</v>
      </c>
      <c r="AM680" s="72">
        <v>33079669.09</v>
      </c>
      <c r="AN680" s="72">
        <v>35929641.520000003</v>
      </c>
      <c r="AO680" s="72">
        <v>0</v>
      </c>
      <c r="AP680" s="72">
        <v>11698799.640000001</v>
      </c>
      <c r="AQ680" s="72">
        <v>0</v>
      </c>
      <c r="AR680" s="72">
        <v>35047219.939999998</v>
      </c>
      <c r="AS680" s="72">
        <v>33079669.09</v>
      </c>
      <c r="AT680" s="72">
        <v>35929641.520000003</v>
      </c>
    </row>
    <row r="681" spans="1:46" ht="13.7" hidden="1" customHeight="1" x14ac:dyDescent="0.25">
      <c r="A681" s="70" t="s">
        <v>60</v>
      </c>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c r="AB681" s="71"/>
      <c r="AC681" s="71"/>
      <c r="AD681" s="71"/>
      <c r="AE681" s="71"/>
      <c r="AF681" s="71"/>
      <c r="AG681" s="71"/>
      <c r="AH681" s="71"/>
      <c r="AI681" s="73"/>
      <c r="AJ681" s="73"/>
      <c r="AK681" s="73"/>
      <c r="AL681" s="73"/>
      <c r="AM681" s="73"/>
      <c r="AN681" s="73"/>
      <c r="AO681" s="73"/>
      <c r="AP681" s="73"/>
      <c r="AQ681" s="73"/>
      <c r="AR681" s="73"/>
      <c r="AS681" s="73"/>
      <c r="AT681" s="73"/>
    </row>
    <row r="682" spans="1:46" ht="288.75" hidden="1" customHeight="1" x14ac:dyDescent="0.25">
      <c r="A682" s="213" t="s">
        <v>763</v>
      </c>
      <c r="B682" s="214" t="s">
        <v>931</v>
      </c>
      <c r="C682" s="71" t="s">
        <v>771</v>
      </c>
      <c r="D682" s="71" t="s">
        <v>932</v>
      </c>
      <c r="E682" s="71" t="s">
        <v>773</v>
      </c>
      <c r="F682" s="71"/>
      <c r="G682" s="71"/>
      <c r="H682" s="71"/>
      <c r="I682" s="71"/>
      <c r="J682" s="71"/>
      <c r="K682" s="71"/>
      <c r="L682" s="71"/>
      <c r="M682" s="71"/>
      <c r="N682" s="71"/>
      <c r="O682" s="71"/>
      <c r="P682" s="71"/>
      <c r="Q682" s="71"/>
      <c r="R682" s="71"/>
      <c r="S682" s="71"/>
      <c r="T682" s="71"/>
      <c r="U682" s="71"/>
      <c r="V682" s="71"/>
      <c r="W682" s="74" t="s">
        <v>765</v>
      </c>
      <c r="X682" s="71" t="s">
        <v>1212</v>
      </c>
      <c r="Y682" s="71" t="s">
        <v>66</v>
      </c>
      <c r="Z682" s="74" t="s">
        <v>767</v>
      </c>
      <c r="AA682" s="71" t="s">
        <v>934</v>
      </c>
      <c r="AB682" s="71" t="s">
        <v>769</v>
      </c>
      <c r="AC682" s="74" t="s">
        <v>100</v>
      </c>
      <c r="AD682" s="71" t="s">
        <v>68</v>
      </c>
      <c r="AE682" s="71" t="s">
        <v>101</v>
      </c>
      <c r="AF682" s="214"/>
      <c r="AG682" s="214" t="s">
        <v>74</v>
      </c>
      <c r="AH682" s="214" t="s">
        <v>74</v>
      </c>
      <c r="AI682" s="212">
        <v>0</v>
      </c>
      <c r="AJ682" s="212">
        <v>2465163.81</v>
      </c>
      <c r="AK682" s="212">
        <v>0</v>
      </c>
      <c r="AL682" s="212">
        <v>96777</v>
      </c>
      <c r="AM682" s="212">
        <v>96777</v>
      </c>
      <c r="AN682" s="212">
        <v>96777</v>
      </c>
      <c r="AO682" s="212">
        <v>0</v>
      </c>
      <c r="AP682" s="212">
        <v>1494863.81</v>
      </c>
      <c r="AQ682" s="212">
        <v>0</v>
      </c>
      <c r="AR682" s="212">
        <v>96777</v>
      </c>
      <c r="AS682" s="212">
        <v>96777</v>
      </c>
      <c r="AT682" s="212">
        <v>96777</v>
      </c>
    </row>
    <row r="683" spans="1:46" ht="316.35000000000002" hidden="1" customHeight="1" x14ac:dyDescent="0.25">
      <c r="A683" s="213" t="s">
        <v>763</v>
      </c>
      <c r="B683" s="214" t="s">
        <v>931</v>
      </c>
      <c r="C683" s="71"/>
      <c r="D683" s="71"/>
      <c r="E683" s="71"/>
      <c r="F683" s="71"/>
      <c r="G683" s="71"/>
      <c r="H683" s="71"/>
      <c r="I683" s="71"/>
      <c r="J683" s="71"/>
      <c r="K683" s="71"/>
      <c r="L683" s="71"/>
      <c r="M683" s="71"/>
      <c r="N683" s="71"/>
      <c r="O683" s="71"/>
      <c r="P683" s="71"/>
      <c r="Q683" s="71"/>
      <c r="R683" s="71"/>
      <c r="S683" s="71"/>
      <c r="T683" s="71"/>
      <c r="U683" s="71"/>
      <c r="V683" s="71"/>
      <c r="W683" s="74" t="s">
        <v>765</v>
      </c>
      <c r="X683" s="71" t="s">
        <v>1178</v>
      </c>
      <c r="Y683" s="71" t="s">
        <v>66</v>
      </c>
      <c r="Z683" s="74" t="s">
        <v>92</v>
      </c>
      <c r="AA683" s="71" t="s">
        <v>68</v>
      </c>
      <c r="AB683" s="71" t="s">
        <v>80</v>
      </c>
      <c r="AC683" s="74" t="s">
        <v>105</v>
      </c>
      <c r="AD683" s="71" t="s">
        <v>68</v>
      </c>
      <c r="AE683" s="71" t="s">
        <v>106</v>
      </c>
      <c r="AF683" s="214"/>
      <c r="AG683" s="214" t="s">
        <v>74</v>
      </c>
      <c r="AH683" s="214" t="s">
        <v>74</v>
      </c>
      <c r="AI683" s="212">
        <v>0</v>
      </c>
      <c r="AJ683" s="212">
        <v>2465163.81</v>
      </c>
      <c r="AK683" s="212">
        <v>0</v>
      </c>
      <c r="AL683" s="212">
        <v>96777</v>
      </c>
      <c r="AM683" s="212">
        <v>96777</v>
      </c>
      <c r="AN683" s="212">
        <v>96777</v>
      </c>
      <c r="AO683" s="212">
        <v>0</v>
      </c>
      <c r="AP683" s="212">
        <v>1494863.81</v>
      </c>
      <c r="AQ683" s="212">
        <v>0</v>
      </c>
      <c r="AR683" s="212">
        <v>96777</v>
      </c>
      <c r="AS683" s="212">
        <v>96777</v>
      </c>
      <c r="AT683" s="212">
        <v>96777</v>
      </c>
    </row>
    <row r="684" spans="1:46" ht="206.25" hidden="1" customHeight="1" x14ac:dyDescent="0.25">
      <c r="A684" s="213" t="s">
        <v>763</v>
      </c>
      <c r="B684" s="214" t="s">
        <v>931</v>
      </c>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c r="AB684" s="71"/>
      <c r="AC684" s="74" t="s">
        <v>118</v>
      </c>
      <c r="AD684" s="71" t="s">
        <v>119</v>
      </c>
      <c r="AE684" s="71" t="s">
        <v>120</v>
      </c>
      <c r="AF684" s="214"/>
      <c r="AG684" s="214" t="s">
        <v>74</v>
      </c>
      <c r="AH684" s="214" t="s">
        <v>74</v>
      </c>
      <c r="AI684" s="212">
        <v>0</v>
      </c>
      <c r="AJ684" s="212">
        <v>2465163.81</v>
      </c>
      <c r="AK684" s="212">
        <v>0</v>
      </c>
      <c r="AL684" s="212">
        <v>96777</v>
      </c>
      <c r="AM684" s="212">
        <v>96777</v>
      </c>
      <c r="AN684" s="212">
        <v>96777</v>
      </c>
      <c r="AO684" s="212">
        <v>0</v>
      </c>
      <c r="AP684" s="212">
        <v>1494863.81</v>
      </c>
      <c r="AQ684" s="212">
        <v>0</v>
      </c>
      <c r="AR684" s="212">
        <v>96777</v>
      </c>
      <c r="AS684" s="212">
        <v>96777</v>
      </c>
      <c r="AT684" s="212">
        <v>96777</v>
      </c>
    </row>
    <row r="685" spans="1:46" ht="206.25" hidden="1" customHeight="1" x14ac:dyDescent="0.25">
      <c r="A685" s="213" t="s">
        <v>763</v>
      </c>
      <c r="B685" s="214" t="s">
        <v>931</v>
      </c>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c r="AB685" s="71"/>
      <c r="AC685" s="74" t="s">
        <v>935</v>
      </c>
      <c r="AD685" s="71" t="s">
        <v>1213</v>
      </c>
      <c r="AE685" s="71" t="s">
        <v>937</v>
      </c>
      <c r="AF685" s="214"/>
      <c r="AG685" s="214" t="s">
        <v>74</v>
      </c>
      <c r="AH685" s="214" t="s">
        <v>74</v>
      </c>
      <c r="AI685" s="212">
        <v>0</v>
      </c>
      <c r="AJ685" s="212">
        <v>2465163.81</v>
      </c>
      <c r="AK685" s="212">
        <v>0</v>
      </c>
      <c r="AL685" s="212">
        <v>96777</v>
      </c>
      <c r="AM685" s="212">
        <v>96777</v>
      </c>
      <c r="AN685" s="212">
        <v>96777</v>
      </c>
      <c r="AO685" s="212">
        <v>0</v>
      </c>
      <c r="AP685" s="212">
        <v>1494863.81</v>
      </c>
      <c r="AQ685" s="212">
        <v>0</v>
      </c>
      <c r="AR685" s="212">
        <v>96777</v>
      </c>
      <c r="AS685" s="212">
        <v>96777</v>
      </c>
      <c r="AT685" s="212">
        <v>96777</v>
      </c>
    </row>
    <row r="686" spans="1:46" ht="206.25" hidden="1" customHeight="1" x14ac:dyDescent="0.25">
      <c r="A686" s="213" t="s">
        <v>763</v>
      </c>
      <c r="B686" s="214" t="s">
        <v>931</v>
      </c>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c r="AB686" s="71"/>
      <c r="AC686" s="74" t="s">
        <v>935</v>
      </c>
      <c r="AD686" s="71" t="s">
        <v>1214</v>
      </c>
      <c r="AE686" s="71" t="s">
        <v>937</v>
      </c>
      <c r="AF686" s="214"/>
      <c r="AG686" s="214" t="s">
        <v>74</v>
      </c>
      <c r="AH686" s="214" t="s">
        <v>74</v>
      </c>
      <c r="AI686" s="212">
        <v>0</v>
      </c>
      <c r="AJ686" s="212">
        <v>2465163.81</v>
      </c>
      <c r="AK686" s="212">
        <v>0</v>
      </c>
      <c r="AL686" s="212">
        <v>96777</v>
      </c>
      <c r="AM686" s="212">
        <v>96777</v>
      </c>
      <c r="AN686" s="212">
        <v>96777</v>
      </c>
      <c r="AO686" s="212">
        <v>0</v>
      </c>
      <c r="AP686" s="212">
        <v>1494863.81</v>
      </c>
      <c r="AQ686" s="212">
        <v>0</v>
      </c>
      <c r="AR686" s="212">
        <v>96777</v>
      </c>
      <c r="AS686" s="212">
        <v>96777</v>
      </c>
      <c r="AT686" s="212">
        <v>96777</v>
      </c>
    </row>
    <row r="687" spans="1:46" ht="165" hidden="1" customHeight="1" x14ac:dyDescent="0.25">
      <c r="A687" s="213" t="s">
        <v>763</v>
      </c>
      <c r="B687" s="214" t="s">
        <v>931</v>
      </c>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c r="AB687" s="71"/>
      <c r="AC687" s="71" t="s">
        <v>123</v>
      </c>
      <c r="AD687" s="71" t="s">
        <v>119</v>
      </c>
      <c r="AE687" s="71" t="s">
        <v>124</v>
      </c>
      <c r="AF687" s="214"/>
      <c r="AG687" s="214" t="s">
        <v>74</v>
      </c>
      <c r="AH687" s="214" t="s">
        <v>74</v>
      </c>
      <c r="AI687" s="212">
        <v>0</v>
      </c>
      <c r="AJ687" s="212">
        <v>2465163.81</v>
      </c>
      <c r="AK687" s="212">
        <v>0</v>
      </c>
      <c r="AL687" s="212">
        <v>96777</v>
      </c>
      <c r="AM687" s="212">
        <v>96777</v>
      </c>
      <c r="AN687" s="212">
        <v>96777</v>
      </c>
      <c r="AO687" s="212">
        <v>0</v>
      </c>
      <c r="AP687" s="212">
        <v>1494863.81</v>
      </c>
      <c r="AQ687" s="212">
        <v>0</v>
      </c>
      <c r="AR687" s="212">
        <v>96777</v>
      </c>
      <c r="AS687" s="212">
        <v>96777</v>
      </c>
      <c r="AT687" s="212">
        <v>96777</v>
      </c>
    </row>
    <row r="688" spans="1:46" ht="123.75" hidden="1" customHeight="1" x14ac:dyDescent="0.25">
      <c r="A688" s="213" t="s">
        <v>763</v>
      </c>
      <c r="B688" s="214" t="s">
        <v>931</v>
      </c>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c r="AB688" s="71"/>
      <c r="AC688" s="71" t="s">
        <v>131</v>
      </c>
      <c r="AD688" s="71" t="s">
        <v>68</v>
      </c>
      <c r="AE688" s="71" t="s">
        <v>132</v>
      </c>
      <c r="AF688" s="214"/>
      <c r="AG688" s="214" t="s">
        <v>74</v>
      </c>
      <c r="AH688" s="214" t="s">
        <v>74</v>
      </c>
      <c r="AI688" s="212">
        <v>0</v>
      </c>
      <c r="AJ688" s="212">
        <v>2465163.81</v>
      </c>
      <c r="AK688" s="212">
        <v>0</v>
      </c>
      <c r="AL688" s="212">
        <v>96777</v>
      </c>
      <c r="AM688" s="212">
        <v>96777</v>
      </c>
      <c r="AN688" s="212">
        <v>96777</v>
      </c>
      <c r="AO688" s="212">
        <v>0</v>
      </c>
      <c r="AP688" s="212">
        <v>1494863.81</v>
      </c>
      <c r="AQ688" s="212">
        <v>0</v>
      </c>
      <c r="AR688" s="212">
        <v>96777</v>
      </c>
      <c r="AS688" s="212">
        <v>96777</v>
      </c>
      <c r="AT688" s="212">
        <v>96777</v>
      </c>
    </row>
    <row r="689" spans="1:46" ht="371.25" hidden="1" customHeight="1" x14ac:dyDescent="0.25">
      <c r="A689" s="213" t="s">
        <v>815</v>
      </c>
      <c r="B689" s="214" t="s">
        <v>938</v>
      </c>
      <c r="C689" s="71" t="s">
        <v>817</v>
      </c>
      <c r="D689" s="71" t="s">
        <v>818</v>
      </c>
      <c r="E689" s="71" t="s">
        <v>819</v>
      </c>
      <c r="F689" s="71"/>
      <c r="G689" s="71"/>
      <c r="H689" s="71"/>
      <c r="I689" s="71"/>
      <c r="J689" s="71"/>
      <c r="K689" s="71"/>
      <c r="L689" s="71"/>
      <c r="M689" s="71"/>
      <c r="N689" s="71"/>
      <c r="O689" s="71"/>
      <c r="P689" s="71"/>
      <c r="Q689" s="71"/>
      <c r="R689" s="71"/>
      <c r="S689" s="71"/>
      <c r="T689" s="71"/>
      <c r="U689" s="71"/>
      <c r="V689" s="71"/>
      <c r="W689" s="74" t="s">
        <v>820</v>
      </c>
      <c r="X689" s="71" t="s">
        <v>1185</v>
      </c>
      <c r="Y689" s="71" t="s">
        <v>822</v>
      </c>
      <c r="Z689" s="71"/>
      <c r="AA689" s="71"/>
      <c r="AB689" s="71"/>
      <c r="AC689" s="74" t="s">
        <v>940</v>
      </c>
      <c r="AD689" s="71" t="s">
        <v>68</v>
      </c>
      <c r="AE689" s="71" t="s">
        <v>941</v>
      </c>
      <c r="AF689" s="214"/>
      <c r="AG689" s="214" t="s">
        <v>74</v>
      </c>
      <c r="AH689" s="214" t="s">
        <v>74</v>
      </c>
      <c r="AI689" s="212">
        <v>0</v>
      </c>
      <c r="AJ689" s="212">
        <v>12909893.699999999</v>
      </c>
      <c r="AK689" s="212">
        <v>0</v>
      </c>
      <c r="AL689" s="212">
        <v>21002652</v>
      </c>
      <c r="AM689" s="212">
        <v>22911984</v>
      </c>
      <c r="AN689" s="212">
        <v>25457760</v>
      </c>
      <c r="AO689" s="212">
        <v>0</v>
      </c>
      <c r="AP689" s="212">
        <v>0</v>
      </c>
      <c r="AQ689" s="212">
        <v>0</v>
      </c>
      <c r="AR689" s="212">
        <v>21002652</v>
      </c>
      <c r="AS689" s="212">
        <v>22911984</v>
      </c>
      <c r="AT689" s="212">
        <v>25457760</v>
      </c>
    </row>
    <row r="690" spans="1:46" ht="233.85" hidden="1" customHeight="1" x14ac:dyDescent="0.25">
      <c r="A690" s="213" t="s">
        <v>815</v>
      </c>
      <c r="B690" s="214" t="s">
        <v>938</v>
      </c>
      <c r="C690" s="71" t="s">
        <v>64</v>
      </c>
      <c r="D690" s="71" t="s">
        <v>942</v>
      </c>
      <c r="E690" s="71" t="s">
        <v>66</v>
      </c>
      <c r="F690" s="71"/>
      <c r="G690" s="71"/>
      <c r="H690" s="71"/>
      <c r="I690" s="71"/>
      <c r="J690" s="71"/>
      <c r="K690" s="71"/>
      <c r="L690" s="71"/>
      <c r="M690" s="71"/>
      <c r="N690" s="71"/>
      <c r="O690" s="71"/>
      <c r="P690" s="71"/>
      <c r="Q690" s="71"/>
      <c r="R690" s="71"/>
      <c r="S690" s="71"/>
      <c r="T690" s="71"/>
      <c r="U690" s="71"/>
      <c r="V690" s="71"/>
      <c r="W690" s="74" t="s">
        <v>820</v>
      </c>
      <c r="X690" s="71" t="s">
        <v>1215</v>
      </c>
      <c r="Y690" s="71" t="s">
        <v>822</v>
      </c>
      <c r="Z690" s="71"/>
      <c r="AA690" s="71"/>
      <c r="AB690" s="71"/>
      <c r="AC690" s="71" t="s">
        <v>823</v>
      </c>
      <c r="AD690" s="71" t="s">
        <v>68</v>
      </c>
      <c r="AE690" s="71" t="s">
        <v>69</v>
      </c>
      <c r="AF690" s="214"/>
      <c r="AG690" s="214" t="s">
        <v>74</v>
      </c>
      <c r="AH690" s="214" t="s">
        <v>74</v>
      </c>
      <c r="AI690" s="212">
        <v>0</v>
      </c>
      <c r="AJ690" s="212">
        <v>12909893.699999999</v>
      </c>
      <c r="AK690" s="212">
        <v>0</v>
      </c>
      <c r="AL690" s="212">
        <v>21002652</v>
      </c>
      <c r="AM690" s="212">
        <v>22911984</v>
      </c>
      <c r="AN690" s="212">
        <v>25457760</v>
      </c>
      <c r="AO690" s="212">
        <v>0</v>
      </c>
      <c r="AP690" s="212">
        <v>0</v>
      </c>
      <c r="AQ690" s="212">
        <v>0</v>
      </c>
      <c r="AR690" s="212">
        <v>21002652</v>
      </c>
      <c r="AS690" s="212">
        <v>22911984</v>
      </c>
      <c r="AT690" s="212">
        <v>25457760</v>
      </c>
    </row>
    <row r="691" spans="1:46" ht="288.75" hidden="1" customHeight="1" x14ac:dyDescent="0.25">
      <c r="A691" s="215" t="s">
        <v>859</v>
      </c>
      <c r="B691" s="214" t="s">
        <v>943</v>
      </c>
      <c r="C691" s="71" t="s">
        <v>867</v>
      </c>
      <c r="D691" s="71" t="s">
        <v>868</v>
      </c>
      <c r="E691" s="71" t="s">
        <v>869</v>
      </c>
      <c r="F691" s="71"/>
      <c r="G691" s="71"/>
      <c r="H691" s="71"/>
      <c r="I691" s="71"/>
      <c r="J691" s="71"/>
      <c r="K691" s="71"/>
      <c r="L691" s="71"/>
      <c r="M691" s="71"/>
      <c r="N691" s="71"/>
      <c r="O691" s="71"/>
      <c r="P691" s="71"/>
      <c r="Q691" s="71"/>
      <c r="R691" s="71"/>
      <c r="S691" s="71"/>
      <c r="T691" s="71"/>
      <c r="U691" s="71"/>
      <c r="V691" s="71"/>
      <c r="W691" s="74" t="s">
        <v>861</v>
      </c>
      <c r="X691" s="71" t="s">
        <v>944</v>
      </c>
      <c r="Y691" s="71" t="s">
        <v>72</v>
      </c>
      <c r="Z691" s="74" t="s">
        <v>767</v>
      </c>
      <c r="AA691" s="71" t="s">
        <v>934</v>
      </c>
      <c r="AB691" s="71" t="s">
        <v>769</v>
      </c>
      <c r="AC691" s="74" t="s">
        <v>100</v>
      </c>
      <c r="AD691" s="71" t="s">
        <v>68</v>
      </c>
      <c r="AE691" s="71" t="s">
        <v>101</v>
      </c>
      <c r="AF691" s="214"/>
      <c r="AG691" s="214" t="s">
        <v>74</v>
      </c>
      <c r="AH691" s="214" t="s">
        <v>74</v>
      </c>
      <c r="AI691" s="212">
        <v>0</v>
      </c>
      <c r="AJ691" s="212">
        <v>2073110.57</v>
      </c>
      <c r="AK691" s="212">
        <v>0</v>
      </c>
      <c r="AL691" s="212">
        <v>2212600.6</v>
      </c>
      <c r="AM691" s="212">
        <v>2154104.6</v>
      </c>
      <c r="AN691" s="212">
        <v>2265707.27</v>
      </c>
      <c r="AO691" s="212">
        <v>0</v>
      </c>
      <c r="AP691" s="212">
        <v>2073110.57</v>
      </c>
      <c r="AQ691" s="212">
        <v>0</v>
      </c>
      <c r="AR691" s="212">
        <v>2212600.6</v>
      </c>
      <c r="AS691" s="212">
        <v>2154104.6</v>
      </c>
      <c r="AT691" s="212">
        <v>2265707.27</v>
      </c>
    </row>
    <row r="692" spans="1:46" ht="316.35000000000002" hidden="1" customHeight="1" x14ac:dyDescent="0.25">
      <c r="A692" s="215" t="s">
        <v>859</v>
      </c>
      <c r="B692" s="214" t="s">
        <v>943</v>
      </c>
      <c r="C692" s="71"/>
      <c r="D692" s="71"/>
      <c r="E692" s="71"/>
      <c r="F692" s="71"/>
      <c r="G692" s="71"/>
      <c r="H692" s="71"/>
      <c r="I692" s="71"/>
      <c r="J692" s="71"/>
      <c r="K692" s="71"/>
      <c r="L692" s="71"/>
      <c r="M692" s="71"/>
      <c r="N692" s="71"/>
      <c r="O692" s="71"/>
      <c r="P692" s="71"/>
      <c r="Q692" s="71"/>
      <c r="R692" s="71"/>
      <c r="S692" s="71"/>
      <c r="T692" s="71"/>
      <c r="U692" s="71"/>
      <c r="V692" s="71"/>
      <c r="W692" s="71" t="s">
        <v>863</v>
      </c>
      <c r="X692" s="71" t="s">
        <v>945</v>
      </c>
      <c r="Y692" s="71" t="s">
        <v>865</v>
      </c>
      <c r="Z692" s="74" t="s">
        <v>92</v>
      </c>
      <c r="AA692" s="71" t="s">
        <v>68</v>
      </c>
      <c r="AB692" s="71" t="s">
        <v>80</v>
      </c>
      <c r="AC692" s="74" t="s">
        <v>105</v>
      </c>
      <c r="AD692" s="71" t="s">
        <v>68</v>
      </c>
      <c r="AE692" s="71" t="s">
        <v>106</v>
      </c>
      <c r="AF692" s="214"/>
      <c r="AG692" s="214" t="s">
        <v>74</v>
      </c>
      <c r="AH692" s="214" t="s">
        <v>74</v>
      </c>
      <c r="AI692" s="212">
        <v>0</v>
      </c>
      <c r="AJ692" s="212">
        <v>2073110.57</v>
      </c>
      <c r="AK692" s="212">
        <v>0</v>
      </c>
      <c r="AL692" s="212">
        <v>2212600.6</v>
      </c>
      <c r="AM692" s="212">
        <v>2154104.6</v>
      </c>
      <c r="AN692" s="212">
        <v>2265707.27</v>
      </c>
      <c r="AO692" s="212">
        <v>0</v>
      </c>
      <c r="AP692" s="212">
        <v>2073110.57</v>
      </c>
      <c r="AQ692" s="212">
        <v>0</v>
      </c>
      <c r="AR692" s="212">
        <v>2212600.6</v>
      </c>
      <c r="AS692" s="212">
        <v>2154104.6</v>
      </c>
      <c r="AT692" s="212">
        <v>2265707.27</v>
      </c>
    </row>
    <row r="693" spans="1:46" ht="137.44999999999999" hidden="1" customHeight="1" x14ac:dyDescent="0.25">
      <c r="A693" s="215" t="s">
        <v>859</v>
      </c>
      <c r="B693" s="214" t="s">
        <v>943</v>
      </c>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c r="AB693" s="71"/>
      <c r="AC693" s="71" t="s">
        <v>109</v>
      </c>
      <c r="AD693" s="71" t="s">
        <v>110</v>
      </c>
      <c r="AE693" s="71" t="s">
        <v>111</v>
      </c>
      <c r="AF693" s="214"/>
      <c r="AG693" s="214" t="s">
        <v>74</v>
      </c>
      <c r="AH693" s="214" t="s">
        <v>74</v>
      </c>
      <c r="AI693" s="212">
        <v>0</v>
      </c>
      <c r="AJ693" s="212">
        <v>2073110.57</v>
      </c>
      <c r="AK693" s="212">
        <v>0</v>
      </c>
      <c r="AL693" s="212">
        <v>2212600.6</v>
      </c>
      <c r="AM693" s="212">
        <v>2154104.6</v>
      </c>
      <c r="AN693" s="212">
        <v>2265707.27</v>
      </c>
      <c r="AO693" s="212">
        <v>0</v>
      </c>
      <c r="AP693" s="212">
        <v>2073110.57</v>
      </c>
      <c r="AQ693" s="212">
        <v>0</v>
      </c>
      <c r="AR693" s="212">
        <v>2212600.6</v>
      </c>
      <c r="AS693" s="212">
        <v>2154104.6</v>
      </c>
      <c r="AT693" s="212">
        <v>2265707.27</v>
      </c>
    </row>
    <row r="694" spans="1:46" ht="137.44999999999999" hidden="1" customHeight="1" x14ac:dyDescent="0.25">
      <c r="A694" s="215" t="s">
        <v>859</v>
      </c>
      <c r="B694" s="214" t="s">
        <v>943</v>
      </c>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c r="AB694" s="71"/>
      <c r="AC694" s="71" t="s">
        <v>109</v>
      </c>
      <c r="AD694" s="71" t="s">
        <v>1041</v>
      </c>
      <c r="AE694" s="71" t="s">
        <v>111</v>
      </c>
      <c r="AF694" s="214"/>
      <c r="AG694" s="214" t="s">
        <v>74</v>
      </c>
      <c r="AH694" s="214" t="s">
        <v>74</v>
      </c>
      <c r="AI694" s="212">
        <v>0</v>
      </c>
      <c r="AJ694" s="212">
        <v>2073110.57</v>
      </c>
      <c r="AK694" s="212">
        <v>0</v>
      </c>
      <c r="AL694" s="212">
        <v>2212600.6</v>
      </c>
      <c r="AM694" s="212">
        <v>2154104.6</v>
      </c>
      <c r="AN694" s="212">
        <v>2265707.27</v>
      </c>
      <c r="AO694" s="212">
        <v>0</v>
      </c>
      <c r="AP694" s="212">
        <v>2073110.57</v>
      </c>
      <c r="AQ694" s="212">
        <v>0</v>
      </c>
      <c r="AR694" s="212">
        <v>2212600.6</v>
      </c>
      <c r="AS694" s="212">
        <v>2154104.6</v>
      </c>
      <c r="AT694" s="212">
        <v>2265707.27</v>
      </c>
    </row>
    <row r="695" spans="1:46" ht="206.25" hidden="1" customHeight="1" x14ac:dyDescent="0.25">
      <c r="A695" s="215" t="s">
        <v>859</v>
      </c>
      <c r="B695" s="214" t="s">
        <v>943</v>
      </c>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c r="AB695" s="71"/>
      <c r="AC695" s="74" t="s">
        <v>118</v>
      </c>
      <c r="AD695" s="71" t="s">
        <v>119</v>
      </c>
      <c r="AE695" s="71" t="s">
        <v>120</v>
      </c>
      <c r="AF695" s="214"/>
      <c r="AG695" s="214" t="s">
        <v>74</v>
      </c>
      <c r="AH695" s="214" t="s">
        <v>74</v>
      </c>
      <c r="AI695" s="212">
        <v>0</v>
      </c>
      <c r="AJ695" s="212">
        <v>2073110.57</v>
      </c>
      <c r="AK695" s="212">
        <v>0</v>
      </c>
      <c r="AL695" s="212">
        <v>2212600.6</v>
      </c>
      <c r="AM695" s="212">
        <v>2154104.6</v>
      </c>
      <c r="AN695" s="212">
        <v>2265707.27</v>
      </c>
      <c r="AO695" s="212">
        <v>0</v>
      </c>
      <c r="AP695" s="212">
        <v>2073110.57</v>
      </c>
      <c r="AQ695" s="212">
        <v>0</v>
      </c>
      <c r="AR695" s="212">
        <v>2212600.6</v>
      </c>
      <c r="AS695" s="212">
        <v>2154104.6</v>
      </c>
      <c r="AT695" s="212">
        <v>2265707.27</v>
      </c>
    </row>
    <row r="696" spans="1:46" ht="247.5" hidden="1" customHeight="1" x14ac:dyDescent="0.25">
      <c r="A696" s="215" t="s">
        <v>859</v>
      </c>
      <c r="B696" s="214" t="s">
        <v>943</v>
      </c>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c r="AB696" s="71"/>
      <c r="AC696" s="74" t="s">
        <v>946</v>
      </c>
      <c r="AD696" s="71" t="s">
        <v>947</v>
      </c>
      <c r="AE696" s="71" t="s">
        <v>790</v>
      </c>
      <c r="AF696" s="214"/>
      <c r="AG696" s="214" t="s">
        <v>74</v>
      </c>
      <c r="AH696" s="214" t="s">
        <v>74</v>
      </c>
      <c r="AI696" s="212">
        <v>0</v>
      </c>
      <c r="AJ696" s="212">
        <v>2073110.57</v>
      </c>
      <c r="AK696" s="212">
        <v>0</v>
      </c>
      <c r="AL696" s="212">
        <v>2212600.6</v>
      </c>
      <c r="AM696" s="212">
        <v>2154104.6</v>
      </c>
      <c r="AN696" s="212">
        <v>2265707.27</v>
      </c>
      <c r="AO696" s="212">
        <v>0</v>
      </c>
      <c r="AP696" s="212">
        <v>2073110.57</v>
      </c>
      <c r="AQ696" s="212">
        <v>0</v>
      </c>
      <c r="AR696" s="212">
        <v>2212600.6</v>
      </c>
      <c r="AS696" s="212">
        <v>2154104.6</v>
      </c>
      <c r="AT696" s="212">
        <v>2265707.27</v>
      </c>
    </row>
    <row r="697" spans="1:46" ht="165" hidden="1" customHeight="1" x14ac:dyDescent="0.25">
      <c r="A697" s="215" t="s">
        <v>859</v>
      </c>
      <c r="B697" s="214" t="s">
        <v>943</v>
      </c>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c r="AB697" s="71"/>
      <c r="AC697" s="71" t="s">
        <v>123</v>
      </c>
      <c r="AD697" s="71" t="s">
        <v>119</v>
      </c>
      <c r="AE697" s="71" t="s">
        <v>124</v>
      </c>
      <c r="AF697" s="214"/>
      <c r="AG697" s="214" t="s">
        <v>74</v>
      </c>
      <c r="AH697" s="214" t="s">
        <v>74</v>
      </c>
      <c r="AI697" s="212">
        <v>0</v>
      </c>
      <c r="AJ697" s="212">
        <v>2073110.57</v>
      </c>
      <c r="AK697" s="212">
        <v>0</v>
      </c>
      <c r="AL697" s="212">
        <v>2212600.6</v>
      </c>
      <c r="AM697" s="212">
        <v>2154104.6</v>
      </c>
      <c r="AN697" s="212">
        <v>2265707.27</v>
      </c>
      <c r="AO697" s="212">
        <v>0</v>
      </c>
      <c r="AP697" s="212">
        <v>2073110.57</v>
      </c>
      <c r="AQ697" s="212">
        <v>0</v>
      </c>
      <c r="AR697" s="212">
        <v>2212600.6</v>
      </c>
      <c r="AS697" s="212">
        <v>2154104.6</v>
      </c>
      <c r="AT697" s="212">
        <v>2265707.27</v>
      </c>
    </row>
    <row r="698" spans="1:46" ht="247.5" hidden="1" customHeight="1" x14ac:dyDescent="0.25">
      <c r="A698" s="215" t="s">
        <v>859</v>
      </c>
      <c r="B698" s="214" t="s">
        <v>943</v>
      </c>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c r="AB698" s="71"/>
      <c r="AC698" s="74" t="s">
        <v>948</v>
      </c>
      <c r="AD698" s="71" t="s">
        <v>245</v>
      </c>
      <c r="AE698" s="71" t="s">
        <v>941</v>
      </c>
      <c r="AF698" s="214"/>
      <c r="AG698" s="214" t="s">
        <v>74</v>
      </c>
      <c r="AH698" s="214" t="s">
        <v>74</v>
      </c>
      <c r="AI698" s="212">
        <v>0</v>
      </c>
      <c r="AJ698" s="212">
        <v>2073110.57</v>
      </c>
      <c r="AK698" s="212">
        <v>0</v>
      </c>
      <c r="AL698" s="212">
        <v>2212600.6</v>
      </c>
      <c r="AM698" s="212">
        <v>2154104.6</v>
      </c>
      <c r="AN698" s="212">
        <v>2265707.27</v>
      </c>
      <c r="AO698" s="212">
        <v>0</v>
      </c>
      <c r="AP698" s="212">
        <v>2073110.57</v>
      </c>
      <c r="AQ698" s="212">
        <v>0</v>
      </c>
      <c r="AR698" s="212">
        <v>2212600.6</v>
      </c>
      <c r="AS698" s="212">
        <v>2154104.6</v>
      </c>
      <c r="AT698" s="212">
        <v>2265707.27</v>
      </c>
    </row>
    <row r="699" spans="1:46" ht="137.44999999999999" hidden="1" customHeight="1" x14ac:dyDescent="0.25">
      <c r="A699" s="215" t="s">
        <v>859</v>
      </c>
      <c r="B699" s="214" t="s">
        <v>943</v>
      </c>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c r="AB699" s="71"/>
      <c r="AC699" s="71" t="s">
        <v>133</v>
      </c>
      <c r="AD699" s="71" t="s">
        <v>68</v>
      </c>
      <c r="AE699" s="71" t="s">
        <v>132</v>
      </c>
      <c r="AF699" s="214"/>
      <c r="AG699" s="214" t="s">
        <v>74</v>
      </c>
      <c r="AH699" s="214" t="s">
        <v>74</v>
      </c>
      <c r="AI699" s="212">
        <v>0</v>
      </c>
      <c r="AJ699" s="212">
        <v>2073110.57</v>
      </c>
      <c r="AK699" s="212">
        <v>0</v>
      </c>
      <c r="AL699" s="212">
        <v>2212600.6</v>
      </c>
      <c r="AM699" s="212">
        <v>2154104.6</v>
      </c>
      <c r="AN699" s="212">
        <v>2265707.27</v>
      </c>
      <c r="AO699" s="212">
        <v>0</v>
      </c>
      <c r="AP699" s="212">
        <v>2073110.57</v>
      </c>
      <c r="AQ699" s="212">
        <v>0</v>
      </c>
      <c r="AR699" s="212">
        <v>2212600.6</v>
      </c>
      <c r="AS699" s="212">
        <v>2154104.6</v>
      </c>
      <c r="AT699" s="212">
        <v>2265707.27</v>
      </c>
    </row>
    <row r="700" spans="1:46" ht="288.75" hidden="1" customHeight="1" x14ac:dyDescent="0.25">
      <c r="A700" s="213" t="s">
        <v>870</v>
      </c>
      <c r="B700" s="214" t="s">
        <v>949</v>
      </c>
      <c r="C700" s="71"/>
      <c r="D700" s="71"/>
      <c r="E700" s="71"/>
      <c r="F700" s="71"/>
      <c r="G700" s="71"/>
      <c r="H700" s="71"/>
      <c r="I700" s="71"/>
      <c r="J700" s="71"/>
      <c r="K700" s="71"/>
      <c r="L700" s="71"/>
      <c r="M700" s="71"/>
      <c r="N700" s="71"/>
      <c r="O700" s="71"/>
      <c r="P700" s="71"/>
      <c r="Q700" s="71"/>
      <c r="R700" s="71"/>
      <c r="S700" s="71"/>
      <c r="T700" s="71"/>
      <c r="U700" s="71"/>
      <c r="V700" s="71"/>
      <c r="W700" s="74" t="s">
        <v>872</v>
      </c>
      <c r="X700" s="71" t="s">
        <v>950</v>
      </c>
      <c r="Y700" s="71" t="s">
        <v>80</v>
      </c>
      <c r="Z700" s="74" t="s">
        <v>767</v>
      </c>
      <c r="AA700" s="71" t="s">
        <v>951</v>
      </c>
      <c r="AB700" s="71" t="s">
        <v>769</v>
      </c>
      <c r="AC700" s="74" t="s">
        <v>952</v>
      </c>
      <c r="AD700" s="71" t="s">
        <v>245</v>
      </c>
      <c r="AE700" s="71" t="s">
        <v>941</v>
      </c>
      <c r="AF700" s="214"/>
      <c r="AG700" s="214" t="s">
        <v>74</v>
      </c>
      <c r="AH700" s="214" t="s">
        <v>74</v>
      </c>
      <c r="AI700" s="212">
        <v>0</v>
      </c>
      <c r="AJ700" s="212">
        <v>191095.18</v>
      </c>
      <c r="AK700" s="212">
        <v>0</v>
      </c>
      <c r="AL700" s="212">
        <v>246099</v>
      </c>
      <c r="AM700" s="212">
        <v>246099</v>
      </c>
      <c r="AN700" s="212">
        <v>246099</v>
      </c>
      <c r="AO700" s="212">
        <v>0</v>
      </c>
      <c r="AP700" s="212">
        <v>191095.18</v>
      </c>
      <c r="AQ700" s="212">
        <v>0</v>
      </c>
      <c r="AR700" s="212">
        <v>246099</v>
      </c>
      <c r="AS700" s="212">
        <v>246099</v>
      </c>
      <c r="AT700" s="212">
        <v>246099</v>
      </c>
    </row>
    <row r="701" spans="1:46" ht="151.35" hidden="1" customHeight="1" x14ac:dyDescent="0.25">
      <c r="A701" s="213" t="s">
        <v>870</v>
      </c>
      <c r="B701" s="214" t="s">
        <v>949</v>
      </c>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c r="AB701" s="71"/>
      <c r="AC701" s="71" t="s">
        <v>823</v>
      </c>
      <c r="AD701" s="71" t="s">
        <v>68</v>
      </c>
      <c r="AE701" s="71" t="s">
        <v>69</v>
      </c>
      <c r="AF701" s="214"/>
      <c r="AG701" s="214" t="s">
        <v>74</v>
      </c>
      <c r="AH701" s="214" t="s">
        <v>74</v>
      </c>
      <c r="AI701" s="212">
        <v>0</v>
      </c>
      <c r="AJ701" s="212">
        <v>191095.18</v>
      </c>
      <c r="AK701" s="212">
        <v>0</v>
      </c>
      <c r="AL701" s="212">
        <v>246099</v>
      </c>
      <c r="AM701" s="212">
        <v>246099</v>
      </c>
      <c r="AN701" s="212">
        <v>246099</v>
      </c>
      <c r="AO701" s="212">
        <v>0</v>
      </c>
      <c r="AP701" s="212">
        <v>191095.18</v>
      </c>
      <c r="AQ701" s="212">
        <v>0</v>
      </c>
      <c r="AR701" s="212">
        <v>246099</v>
      </c>
      <c r="AS701" s="212">
        <v>246099</v>
      </c>
      <c r="AT701" s="212">
        <v>246099</v>
      </c>
    </row>
    <row r="702" spans="1:46" ht="288.75" hidden="1" customHeight="1" x14ac:dyDescent="0.25">
      <c r="A702" s="213" t="s">
        <v>881</v>
      </c>
      <c r="B702" s="214" t="s">
        <v>953</v>
      </c>
      <c r="C702" s="71"/>
      <c r="D702" s="71"/>
      <c r="E702" s="71"/>
      <c r="F702" s="71"/>
      <c r="G702" s="71"/>
      <c r="H702" s="71"/>
      <c r="I702" s="71"/>
      <c r="J702" s="71"/>
      <c r="K702" s="71"/>
      <c r="L702" s="71"/>
      <c r="M702" s="71"/>
      <c r="N702" s="71"/>
      <c r="O702" s="71"/>
      <c r="P702" s="71"/>
      <c r="Q702" s="71"/>
      <c r="R702" s="71"/>
      <c r="S702" s="71"/>
      <c r="T702" s="71"/>
      <c r="U702" s="71"/>
      <c r="V702" s="71"/>
      <c r="W702" s="74" t="s">
        <v>883</v>
      </c>
      <c r="X702" s="71" t="s">
        <v>954</v>
      </c>
      <c r="Y702" s="71" t="s">
        <v>851</v>
      </c>
      <c r="Z702" s="74" t="s">
        <v>767</v>
      </c>
      <c r="AA702" s="71" t="s">
        <v>934</v>
      </c>
      <c r="AB702" s="71" t="s">
        <v>769</v>
      </c>
      <c r="AC702" s="74" t="s">
        <v>955</v>
      </c>
      <c r="AD702" s="71" t="s">
        <v>245</v>
      </c>
      <c r="AE702" s="71" t="s">
        <v>941</v>
      </c>
      <c r="AF702" s="214"/>
      <c r="AG702" s="214" t="s">
        <v>74</v>
      </c>
      <c r="AH702" s="214" t="s">
        <v>74</v>
      </c>
      <c r="AI702" s="212">
        <v>0</v>
      </c>
      <c r="AJ702" s="212">
        <v>15804.24</v>
      </c>
      <c r="AK702" s="212">
        <v>0</v>
      </c>
      <c r="AL702" s="212">
        <v>22144</v>
      </c>
      <c r="AM702" s="212">
        <v>22144</v>
      </c>
      <c r="AN702" s="212">
        <v>22144</v>
      </c>
      <c r="AO702" s="212">
        <v>0</v>
      </c>
      <c r="AP702" s="212">
        <v>15804.24</v>
      </c>
      <c r="AQ702" s="212">
        <v>0</v>
      </c>
      <c r="AR702" s="212">
        <v>22144</v>
      </c>
      <c r="AS702" s="212">
        <v>22144</v>
      </c>
      <c r="AT702" s="212">
        <v>22144</v>
      </c>
    </row>
    <row r="703" spans="1:46" ht="123.75" hidden="1" customHeight="1" x14ac:dyDescent="0.25">
      <c r="A703" s="213" t="s">
        <v>881</v>
      </c>
      <c r="B703" s="214" t="s">
        <v>953</v>
      </c>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c r="AB703" s="71"/>
      <c r="AC703" s="71" t="s">
        <v>331</v>
      </c>
      <c r="AD703" s="71" t="s">
        <v>68</v>
      </c>
      <c r="AE703" s="71" t="s">
        <v>332</v>
      </c>
      <c r="AF703" s="214"/>
      <c r="AG703" s="214" t="s">
        <v>74</v>
      </c>
      <c r="AH703" s="214" t="s">
        <v>74</v>
      </c>
      <c r="AI703" s="212">
        <v>0</v>
      </c>
      <c r="AJ703" s="212">
        <v>15804.24</v>
      </c>
      <c r="AK703" s="212">
        <v>0</v>
      </c>
      <c r="AL703" s="212">
        <v>22144</v>
      </c>
      <c r="AM703" s="212">
        <v>22144</v>
      </c>
      <c r="AN703" s="212">
        <v>22144</v>
      </c>
      <c r="AO703" s="212">
        <v>0</v>
      </c>
      <c r="AP703" s="212">
        <v>15804.24</v>
      </c>
      <c r="AQ703" s="212">
        <v>0</v>
      </c>
      <c r="AR703" s="212">
        <v>22144</v>
      </c>
      <c r="AS703" s="212">
        <v>22144</v>
      </c>
      <c r="AT703" s="212">
        <v>22144</v>
      </c>
    </row>
    <row r="704" spans="1:46" ht="275.10000000000002" hidden="1" customHeight="1" x14ac:dyDescent="0.25">
      <c r="A704" s="215" t="s">
        <v>887</v>
      </c>
      <c r="B704" s="214" t="s">
        <v>956</v>
      </c>
      <c r="C704" s="71" t="s">
        <v>64</v>
      </c>
      <c r="D704" s="71" t="s">
        <v>1206</v>
      </c>
      <c r="E704" s="71" t="s">
        <v>66</v>
      </c>
      <c r="F704" s="71"/>
      <c r="G704" s="71"/>
      <c r="H704" s="71"/>
      <c r="I704" s="71"/>
      <c r="J704" s="71"/>
      <c r="K704" s="71"/>
      <c r="L704" s="71"/>
      <c r="M704" s="71"/>
      <c r="N704" s="71"/>
      <c r="O704" s="71"/>
      <c r="P704" s="71"/>
      <c r="Q704" s="71"/>
      <c r="R704" s="71"/>
      <c r="S704" s="71"/>
      <c r="T704" s="71"/>
      <c r="U704" s="71"/>
      <c r="V704" s="71"/>
      <c r="W704" s="71" t="s">
        <v>892</v>
      </c>
      <c r="X704" s="71" t="s">
        <v>958</v>
      </c>
      <c r="Y704" s="71" t="s">
        <v>894</v>
      </c>
      <c r="Z704" s="71" t="s">
        <v>896</v>
      </c>
      <c r="AA704" s="71" t="s">
        <v>79</v>
      </c>
      <c r="AB704" s="71" t="s">
        <v>898</v>
      </c>
      <c r="AC704" s="74" t="s">
        <v>959</v>
      </c>
      <c r="AD704" s="71" t="s">
        <v>68</v>
      </c>
      <c r="AE704" s="71" t="s">
        <v>960</v>
      </c>
      <c r="AF704" s="214"/>
      <c r="AG704" s="214" t="s">
        <v>74</v>
      </c>
      <c r="AH704" s="214" t="s">
        <v>74</v>
      </c>
      <c r="AI704" s="212">
        <v>0</v>
      </c>
      <c r="AJ704" s="212">
        <v>7923925.8399999999</v>
      </c>
      <c r="AK704" s="212">
        <v>0</v>
      </c>
      <c r="AL704" s="212">
        <v>5405985.2400000002</v>
      </c>
      <c r="AM704" s="212">
        <v>7648560.4900000002</v>
      </c>
      <c r="AN704" s="212">
        <v>7841154.25</v>
      </c>
      <c r="AO704" s="212">
        <v>0</v>
      </c>
      <c r="AP704" s="212">
        <v>7923925.8399999999</v>
      </c>
      <c r="AQ704" s="212">
        <v>0</v>
      </c>
      <c r="AR704" s="212">
        <v>5405985.2400000002</v>
      </c>
      <c r="AS704" s="212">
        <v>7648560.4900000002</v>
      </c>
      <c r="AT704" s="212">
        <v>7841154.25</v>
      </c>
    </row>
    <row r="705" spans="1:46" ht="82.5" hidden="1" customHeight="1" x14ac:dyDescent="0.25">
      <c r="A705" s="215" t="s">
        <v>887</v>
      </c>
      <c r="B705" s="214" t="s">
        <v>956</v>
      </c>
      <c r="C705" s="71" t="s">
        <v>64</v>
      </c>
      <c r="D705" s="71" t="s">
        <v>1216</v>
      </c>
      <c r="E705" s="71" t="s">
        <v>66</v>
      </c>
      <c r="F705" s="71"/>
      <c r="G705" s="71"/>
      <c r="H705" s="71"/>
      <c r="I705" s="71"/>
      <c r="J705" s="71"/>
      <c r="K705" s="71"/>
      <c r="L705" s="71"/>
      <c r="M705" s="71"/>
      <c r="N705" s="71"/>
      <c r="O705" s="71"/>
      <c r="P705" s="71"/>
      <c r="Q705" s="71"/>
      <c r="R705" s="71"/>
      <c r="S705" s="71"/>
      <c r="T705" s="71"/>
      <c r="U705" s="71"/>
      <c r="V705" s="71"/>
      <c r="W705" s="71"/>
      <c r="X705" s="71"/>
      <c r="Y705" s="71"/>
      <c r="Z705" s="71"/>
      <c r="AA705" s="71"/>
      <c r="AB705" s="71"/>
      <c r="AC705" s="71" t="s">
        <v>186</v>
      </c>
      <c r="AD705" s="71" t="s">
        <v>895</v>
      </c>
      <c r="AE705" s="71" t="s">
        <v>188</v>
      </c>
      <c r="AF705" s="214"/>
      <c r="AG705" s="214" t="s">
        <v>74</v>
      </c>
      <c r="AH705" s="214" t="s">
        <v>74</v>
      </c>
      <c r="AI705" s="212">
        <v>0</v>
      </c>
      <c r="AJ705" s="212">
        <v>7923925.8399999999</v>
      </c>
      <c r="AK705" s="212">
        <v>0</v>
      </c>
      <c r="AL705" s="212">
        <v>5405985.2400000002</v>
      </c>
      <c r="AM705" s="212">
        <v>7648560.4900000002</v>
      </c>
      <c r="AN705" s="212">
        <v>7841154.25</v>
      </c>
      <c r="AO705" s="212">
        <v>0</v>
      </c>
      <c r="AP705" s="212">
        <v>7923925.8399999999</v>
      </c>
      <c r="AQ705" s="212">
        <v>0</v>
      </c>
      <c r="AR705" s="212">
        <v>5405985.2400000002</v>
      </c>
      <c r="AS705" s="212">
        <v>7648560.4900000002</v>
      </c>
      <c r="AT705" s="212">
        <v>7841154.25</v>
      </c>
    </row>
    <row r="706" spans="1:46" ht="82.5" hidden="1" customHeight="1" x14ac:dyDescent="0.25">
      <c r="A706" s="215" t="s">
        <v>887</v>
      </c>
      <c r="B706" s="214" t="s">
        <v>956</v>
      </c>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c r="AB706" s="71"/>
      <c r="AC706" s="71" t="s">
        <v>189</v>
      </c>
      <c r="AD706" s="71" t="s">
        <v>899</v>
      </c>
      <c r="AE706" s="71" t="s">
        <v>191</v>
      </c>
      <c r="AF706" s="214"/>
      <c r="AG706" s="214" t="s">
        <v>74</v>
      </c>
      <c r="AH706" s="214" t="s">
        <v>74</v>
      </c>
      <c r="AI706" s="212">
        <v>0</v>
      </c>
      <c r="AJ706" s="212">
        <v>7923925.8399999999</v>
      </c>
      <c r="AK706" s="212">
        <v>0</v>
      </c>
      <c r="AL706" s="212">
        <v>5405985.2400000002</v>
      </c>
      <c r="AM706" s="212">
        <v>7648560.4900000002</v>
      </c>
      <c r="AN706" s="212">
        <v>7841154.25</v>
      </c>
      <c r="AO706" s="212">
        <v>0</v>
      </c>
      <c r="AP706" s="212">
        <v>7923925.8399999999</v>
      </c>
      <c r="AQ706" s="212">
        <v>0</v>
      </c>
      <c r="AR706" s="212">
        <v>5405985.2400000002</v>
      </c>
      <c r="AS706" s="212">
        <v>7648560.4900000002</v>
      </c>
      <c r="AT706" s="212">
        <v>7841154.25</v>
      </c>
    </row>
    <row r="707" spans="1:46" ht="123.75" hidden="1" customHeight="1" x14ac:dyDescent="0.25">
      <c r="A707" s="215" t="s">
        <v>887</v>
      </c>
      <c r="B707" s="214" t="s">
        <v>956</v>
      </c>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c r="AB707" s="71"/>
      <c r="AC707" s="71" t="s">
        <v>900</v>
      </c>
      <c r="AD707" s="71" t="s">
        <v>165</v>
      </c>
      <c r="AE707" s="71" t="s">
        <v>901</v>
      </c>
      <c r="AF707" s="214"/>
      <c r="AG707" s="214" t="s">
        <v>74</v>
      </c>
      <c r="AH707" s="214" t="s">
        <v>74</v>
      </c>
      <c r="AI707" s="212">
        <v>0</v>
      </c>
      <c r="AJ707" s="212">
        <v>7923925.8399999999</v>
      </c>
      <c r="AK707" s="212">
        <v>0</v>
      </c>
      <c r="AL707" s="212">
        <v>5405985.2400000002</v>
      </c>
      <c r="AM707" s="212">
        <v>7648560.4900000002</v>
      </c>
      <c r="AN707" s="212">
        <v>7841154.25</v>
      </c>
      <c r="AO707" s="212">
        <v>0</v>
      </c>
      <c r="AP707" s="212">
        <v>7923925.8399999999</v>
      </c>
      <c r="AQ707" s="212">
        <v>0</v>
      </c>
      <c r="AR707" s="212">
        <v>5405985.2400000002</v>
      </c>
      <c r="AS707" s="212">
        <v>7648560.4900000002</v>
      </c>
      <c r="AT707" s="212">
        <v>7841154.25</v>
      </c>
    </row>
    <row r="708" spans="1:46" ht="123.75" hidden="1" customHeight="1" x14ac:dyDescent="0.25">
      <c r="A708" s="215" t="s">
        <v>887</v>
      </c>
      <c r="B708" s="214" t="s">
        <v>956</v>
      </c>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c r="AB708" s="71"/>
      <c r="AC708" s="71" t="s">
        <v>167</v>
      </c>
      <c r="AD708" s="71" t="s">
        <v>68</v>
      </c>
      <c r="AE708" s="71" t="s">
        <v>132</v>
      </c>
      <c r="AF708" s="214"/>
      <c r="AG708" s="214" t="s">
        <v>74</v>
      </c>
      <c r="AH708" s="214" t="s">
        <v>74</v>
      </c>
      <c r="AI708" s="212">
        <v>0</v>
      </c>
      <c r="AJ708" s="212">
        <v>7923925.8399999999</v>
      </c>
      <c r="AK708" s="212">
        <v>0</v>
      </c>
      <c r="AL708" s="212">
        <v>5405985.2400000002</v>
      </c>
      <c r="AM708" s="212">
        <v>7648560.4900000002</v>
      </c>
      <c r="AN708" s="212">
        <v>7841154.25</v>
      </c>
      <c r="AO708" s="212">
        <v>0</v>
      </c>
      <c r="AP708" s="212">
        <v>7923925.8399999999</v>
      </c>
      <c r="AQ708" s="212">
        <v>0</v>
      </c>
      <c r="AR708" s="212">
        <v>5405985.2400000002</v>
      </c>
      <c r="AS708" s="212">
        <v>7648560.4900000002</v>
      </c>
      <c r="AT708" s="212">
        <v>7841154.25</v>
      </c>
    </row>
    <row r="709" spans="1:46" ht="385.15" hidden="1" customHeight="1" x14ac:dyDescent="0.25">
      <c r="A709" s="215" t="s">
        <v>961</v>
      </c>
      <c r="B709" s="214" t="s">
        <v>962</v>
      </c>
      <c r="C709" s="71" t="s">
        <v>64</v>
      </c>
      <c r="D709" s="71" t="s">
        <v>776</v>
      </c>
      <c r="E709" s="71" t="s">
        <v>66</v>
      </c>
      <c r="F709" s="71"/>
      <c r="G709" s="71"/>
      <c r="H709" s="71"/>
      <c r="I709" s="71"/>
      <c r="J709" s="71"/>
      <c r="K709" s="71"/>
      <c r="L709" s="71"/>
      <c r="M709" s="71"/>
      <c r="N709" s="71"/>
      <c r="O709" s="71"/>
      <c r="P709" s="71"/>
      <c r="Q709" s="71"/>
      <c r="R709" s="71"/>
      <c r="S709" s="71"/>
      <c r="T709" s="71"/>
      <c r="U709" s="71"/>
      <c r="V709" s="71"/>
      <c r="W709" s="74" t="s">
        <v>922</v>
      </c>
      <c r="X709" s="71" t="s">
        <v>963</v>
      </c>
      <c r="Y709" s="71" t="s">
        <v>96</v>
      </c>
      <c r="Z709" s="74" t="s">
        <v>924</v>
      </c>
      <c r="AA709" s="71" t="s">
        <v>964</v>
      </c>
      <c r="AB709" s="71" t="s">
        <v>925</v>
      </c>
      <c r="AC709" s="74" t="s">
        <v>927</v>
      </c>
      <c r="AD709" s="71" t="s">
        <v>68</v>
      </c>
      <c r="AE709" s="71" t="s">
        <v>928</v>
      </c>
      <c r="AF709" s="214"/>
      <c r="AG709" s="214" t="s">
        <v>74</v>
      </c>
      <c r="AH709" s="214" t="s">
        <v>74</v>
      </c>
      <c r="AI709" s="212">
        <v>0</v>
      </c>
      <c r="AJ709" s="212">
        <v>0</v>
      </c>
      <c r="AK709" s="212">
        <v>0</v>
      </c>
      <c r="AL709" s="212">
        <v>6060962.0999999996</v>
      </c>
      <c r="AM709" s="212">
        <v>0</v>
      </c>
      <c r="AN709" s="212">
        <v>0</v>
      </c>
      <c r="AO709" s="212">
        <v>0</v>
      </c>
      <c r="AP709" s="212">
        <v>0</v>
      </c>
      <c r="AQ709" s="212">
        <v>0</v>
      </c>
      <c r="AR709" s="212">
        <v>6060962.0999999996</v>
      </c>
      <c r="AS709" s="212">
        <v>0</v>
      </c>
      <c r="AT709" s="212">
        <v>0</v>
      </c>
    </row>
    <row r="710" spans="1:46" ht="123.75" hidden="1" customHeight="1" x14ac:dyDescent="0.25">
      <c r="A710" s="215" t="s">
        <v>961</v>
      </c>
      <c r="B710" s="214" t="s">
        <v>962</v>
      </c>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c r="AB710" s="71"/>
      <c r="AC710" s="71" t="s">
        <v>262</v>
      </c>
      <c r="AD710" s="71" t="s">
        <v>68</v>
      </c>
      <c r="AE710" s="71" t="s">
        <v>263</v>
      </c>
      <c r="AF710" s="214"/>
      <c r="AG710" s="214" t="s">
        <v>74</v>
      </c>
      <c r="AH710" s="214" t="s">
        <v>74</v>
      </c>
      <c r="AI710" s="212">
        <v>0</v>
      </c>
      <c r="AJ710" s="212">
        <v>0</v>
      </c>
      <c r="AK710" s="212">
        <v>0</v>
      </c>
      <c r="AL710" s="212">
        <v>6060962.0999999996</v>
      </c>
      <c r="AM710" s="212">
        <v>0</v>
      </c>
      <c r="AN710" s="212">
        <v>0</v>
      </c>
      <c r="AO710" s="212">
        <v>0</v>
      </c>
      <c r="AP710" s="212">
        <v>0</v>
      </c>
      <c r="AQ710" s="212">
        <v>0</v>
      </c>
      <c r="AR710" s="212">
        <v>6060962.0999999996</v>
      </c>
      <c r="AS710" s="212">
        <v>0</v>
      </c>
      <c r="AT710" s="212">
        <v>0</v>
      </c>
    </row>
    <row r="711" spans="1:46" ht="27.6" hidden="1" customHeight="1" x14ac:dyDescent="0.25">
      <c r="A711" s="70" t="s">
        <v>965</v>
      </c>
      <c r="B711" s="71" t="s">
        <v>966</v>
      </c>
      <c r="C711" s="71" t="s">
        <v>59</v>
      </c>
      <c r="D711" s="71" t="s">
        <v>59</v>
      </c>
      <c r="E711" s="71" t="s">
        <v>59</v>
      </c>
      <c r="F711" s="71" t="s">
        <v>59</v>
      </c>
      <c r="G711" s="71" t="s">
        <v>59</v>
      </c>
      <c r="H711" s="71" t="s">
        <v>59</v>
      </c>
      <c r="I711" s="71" t="s">
        <v>59</v>
      </c>
      <c r="J711" s="71" t="s">
        <v>59</v>
      </c>
      <c r="K711" s="71" t="s">
        <v>59</v>
      </c>
      <c r="L711" s="71" t="s">
        <v>59</v>
      </c>
      <c r="M711" s="71" t="s">
        <v>59</v>
      </c>
      <c r="N711" s="71" t="s">
        <v>59</v>
      </c>
      <c r="O711" s="71" t="s">
        <v>59</v>
      </c>
      <c r="P711" s="71" t="s">
        <v>59</v>
      </c>
      <c r="Q711" s="71" t="s">
        <v>59</v>
      </c>
      <c r="R711" s="71" t="s">
        <v>59</v>
      </c>
      <c r="S711" s="71" t="s">
        <v>59</v>
      </c>
      <c r="T711" s="71" t="s">
        <v>59</v>
      </c>
      <c r="U711" s="71" t="s">
        <v>59</v>
      </c>
      <c r="V711" s="71" t="s">
        <v>59</v>
      </c>
      <c r="W711" s="71" t="s">
        <v>59</v>
      </c>
      <c r="X711" s="71" t="s">
        <v>59</v>
      </c>
      <c r="Y711" s="71" t="s">
        <v>59</v>
      </c>
      <c r="Z711" s="71" t="s">
        <v>59</v>
      </c>
      <c r="AA711" s="71" t="s">
        <v>59</v>
      </c>
      <c r="AB711" s="71" t="s">
        <v>59</v>
      </c>
      <c r="AC711" s="71" t="s">
        <v>59</v>
      </c>
      <c r="AD711" s="71" t="s">
        <v>59</v>
      </c>
      <c r="AE711" s="71" t="s">
        <v>59</v>
      </c>
      <c r="AF711" s="71" t="s">
        <v>59</v>
      </c>
      <c r="AG711" s="71" t="s">
        <v>59</v>
      </c>
      <c r="AH711" s="71" t="s">
        <v>59</v>
      </c>
      <c r="AI711" s="72">
        <v>0</v>
      </c>
      <c r="AJ711" s="72">
        <v>21382331610.790001</v>
      </c>
      <c r="AK711" s="72">
        <v>0</v>
      </c>
      <c r="AL711" s="72">
        <v>23364641334.880001</v>
      </c>
      <c r="AM711" s="72">
        <v>23470108038.669998</v>
      </c>
      <c r="AN711" s="72">
        <v>25647098455.779999</v>
      </c>
      <c r="AO711" s="72">
        <v>0</v>
      </c>
      <c r="AP711" s="72">
        <v>20085219081.34</v>
      </c>
      <c r="AQ711" s="72">
        <v>0</v>
      </c>
      <c r="AR711" s="72">
        <v>23364641334.880001</v>
      </c>
      <c r="AS711" s="72">
        <v>23470108038.669998</v>
      </c>
      <c r="AT711" s="72">
        <v>25647098455.779999</v>
      </c>
    </row>
    <row r="712" spans="1:46" ht="15" x14ac:dyDescent="0.25"/>
    <row r="713" spans="1:46" ht="15" x14ac:dyDescent="0.25">
      <c r="A713" s="62"/>
    </row>
    <row r="714" spans="1:46" ht="13.7" customHeight="1" x14ac:dyDescent="0.25">
      <c r="A714" s="62" t="s">
        <v>48</v>
      </c>
    </row>
  </sheetData>
  <autoFilter ref="A16:AT711">
    <filterColumn colId="1">
      <filters>
        <filter val="2301"/>
      </filters>
    </filterColumn>
    <filterColumn colId="32" showButton="0"/>
  </autoFilter>
  <mergeCells count="1161">
    <mergeCell ref="A709:A710"/>
    <mergeCell ref="B709:B710"/>
    <mergeCell ref="AF709:AF710"/>
    <mergeCell ref="AG709:AG710"/>
    <mergeCell ref="AH709:AH710"/>
    <mergeCell ref="AI702:AI703"/>
    <mergeCell ref="AO704:AO708"/>
    <mergeCell ref="AI709:AI710"/>
    <mergeCell ref="AP704:AP708"/>
    <mergeCell ref="AQ704:AQ708"/>
    <mergeCell ref="AR704:AR708"/>
    <mergeCell ref="AS704:AS708"/>
    <mergeCell ref="AT704:AT708"/>
    <mergeCell ref="AI704:AI708"/>
    <mergeCell ref="AJ704:AJ708"/>
    <mergeCell ref="AK704:AK708"/>
    <mergeCell ref="AL704:AL708"/>
    <mergeCell ref="AM704:AM708"/>
    <mergeCell ref="AN704:AN708"/>
    <mergeCell ref="AP709:AP710"/>
    <mergeCell ref="AQ709:AQ710"/>
    <mergeCell ref="AR709:AR710"/>
    <mergeCell ref="AS709:AS710"/>
    <mergeCell ref="AT709:AT710"/>
    <mergeCell ref="AJ709:AJ710"/>
    <mergeCell ref="AK709:AK710"/>
    <mergeCell ref="AL709:AL710"/>
    <mergeCell ref="AM709:AM710"/>
    <mergeCell ref="AN709:AN710"/>
    <mergeCell ref="AO709:AO710"/>
    <mergeCell ref="AS702:AS703"/>
    <mergeCell ref="AT702:AT703"/>
    <mergeCell ref="AS700:AS701"/>
    <mergeCell ref="AT700:AT701"/>
    <mergeCell ref="AI700:AI701"/>
    <mergeCell ref="AJ700:AJ701"/>
    <mergeCell ref="AK700:AK701"/>
    <mergeCell ref="AL700:AL701"/>
    <mergeCell ref="AM700:AM701"/>
    <mergeCell ref="AN700:AN701"/>
    <mergeCell ref="AP691:AP699"/>
    <mergeCell ref="AQ691:AQ699"/>
    <mergeCell ref="AR691:AR699"/>
    <mergeCell ref="AS691:AS699"/>
    <mergeCell ref="AT691:AT699"/>
    <mergeCell ref="A704:A708"/>
    <mergeCell ref="B704:B708"/>
    <mergeCell ref="AF704:AF708"/>
    <mergeCell ref="AG704:AG708"/>
    <mergeCell ref="AH704:AH708"/>
    <mergeCell ref="AJ702:AJ703"/>
    <mergeCell ref="AK702:AK703"/>
    <mergeCell ref="AL702:AL703"/>
    <mergeCell ref="AM702:AM703"/>
    <mergeCell ref="AN702:AN703"/>
    <mergeCell ref="AO702:AO703"/>
    <mergeCell ref="A702:A703"/>
    <mergeCell ref="B702:B703"/>
    <mergeCell ref="AF702:AF703"/>
    <mergeCell ref="AG702:AG703"/>
    <mergeCell ref="AH702:AH703"/>
    <mergeCell ref="AP702:AP703"/>
    <mergeCell ref="AQ702:AQ703"/>
    <mergeCell ref="AR702:AR703"/>
    <mergeCell ref="AS689:AS690"/>
    <mergeCell ref="AT689:AT690"/>
    <mergeCell ref="AI689:AI690"/>
    <mergeCell ref="AJ689:AJ690"/>
    <mergeCell ref="AK689:AK690"/>
    <mergeCell ref="AL689:AL690"/>
    <mergeCell ref="AM689:AM690"/>
    <mergeCell ref="AN689:AN690"/>
    <mergeCell ref="AP682:AP688"/>
    <mergeCell ref="AQ682:AQ688"/>
    <mergeCell ref="AR682:AR688"/>
    <mergeCell ref="AS682:AS688"/>
    <mergeCell ref="AT682:AT688"/>
    <mergeCell ref="AJ682:AJ688"/>
    <mergeCell ref="AK682:AK688"/>
    <mergeCell ref="AL682:AL688"/>
    <mergeCell ref="AM682:AM688"/>
    <mergeCell ref="AN682:AN688"/>
    <mergeCell ref="AO682:AO688"/>
    <mergeCell ref="AI691:AI699"/>
    <mergeCell ref="AO700:AO701"/>
    <mergeCell ref="AP700:AP701"/>
    <mergeCell ref="AQ700:AQ701"/>
    <mergeCell ref="AR700:AR701"/>
    <mergeCell ref="A700:A701"/>
    <mergeCell ref="B700:B701"/>
    <mergeCell ref="AF700:AF701"/>
    <mergeCell ref="AG700:AG701"/>
    <mergeCell ref="AH700:AH701"/>
    <mergeCell ref="AJ691:AJ699"/>
    <mergeCell ref="AK691:AK699"/>
    <mergeCell ref="AL691:AL699"/>
    <mergeCell ref="AM691:AM699"/>
    <mergeCell ref="AN691:AN699"/>
    <mergeCell ref="AO691:AO699"/>
    <mergeCell ref="A691:A699"/>
    <mergeCell ref="B691:B699"/>
    <mergeCell ref="AF691:AF699"/>
    <mergeCell ref="AG691:AG699"/>
    <mergeCell ref="AH691:AH699"/>
    <mergeCell ref="A689:A690"/>
    <mergeCell ref="B689:B690"/>
    <mergeCell ref="AF689:AF690"/>
    <mergeCell ref="AG689:AG690"/>
    <mergeCell ref="AH689:AH690"/>
    <mergeCell ref="A682:A688"/>
    <mergeCell ref="B682:B688"/>
    <mergeCell ref="AF682:AF688"/>
    <mergeCell ref="AG682:AG688"/>
    <mergeCell ref="AH682:AH688"/>
    <mergeCell ref="AI682:AI688"/>
    <mergeCell ref="AO689:AO690"/>
    <mergeCell ref="AI673:AI674"/>
    <mergeCell ref="AO675:AO679"/>
    <mergeCell ref="AP675:AP679"/>
    <mergeCell ref="AQ675:AQ679"/>
    <mergeCell ref="AR675:AR679"/>
    <mergeCell ref="AP689:AP690"/>
    <mergeCell ref="AQ689:AQ690"/>
    <mergeCell ref="AR689:AR690"/>
    <mergeCell ref="A675:A679"/>
    <mergeCell ref="B675:B679"/>
    <mergeCell ref="AF675:AF679"/>
    <mergeCell ref="AG675:AG679"/>
    <mergeCell ref="AH675:AH679"/>
    <mergeCell ref="AN673:AN674"/>
    <mergeCell ref="AO673:AO674"/>
    <mergeCell ref="A673:A674"/>
    <mergeCell ref="B673:B674"/>
    <mergeCell ref="AF673:AF674"/>
    <mergeCell ref="AG673:AG674"/>
    <mergeCell ref="AH673:AH674"/>
    <mergeCell ref="AS675:AS679"/>
    <mergeCell ref="AT675:AT679"/>
    <mergeCell ref="AI675:AI679"/>
    <mergeCell ref="AJ675:AJ679"/>
    <mergeCell ref="AK675:AK679"/>
    <mergeCell ref="AL675:AL679"/>
    <mergeCell ref="AM675:AM679"/>
    <mergeCell ref="AN675:AN679"/>
    <mergeCell ref="AP673:AP674"/>
    <mergeCell ref="AQ673:AQ674"/>
    <mergeCell ref="AR673:AR674"/>
    <mergeCell ref="AS673:AS674"/>
    <mergeCell ref="AT673:AT674"/>
    <mergeCell ref="AP666:AP672"/>
    <mergeCell ref="AQ666:AQ672"/>
    <mergeCell ref="AR666:AR672"/>
    <mergeCell ref="AS666:AS672"/>
    <mergeCell ref="AT666:AT672"/>
    <mergeCell ref="AI666:AI672"/>
    <mergeCell ref="AJ666:AJ672"/>
    <mergeCell ref="AK666:AK672"/>
    <mergeCell ref="AL666:AL672"/>
    <mergeCell ref="AM666:AM672"/>
    <mergeCell ref="AN666:AN672"/>
    <mergeCell ref="AJ673:AJ674"/>
    <mergeCell ref="AK673:AK674"/>
    <mergeCell ref="AL673:AL674"/>
    <mergeCell ref="AM673:AM674"/>
    <mergeCell ref="A666:A672"/>
    <mergeCell ref="B666:B672"/>
    <mergeCell ref="AF666:AF672"/>
    <mergeCell ref="AG666:AG672"/>
    <mergeCell ref="AH666:AH672"/>
    <mergeCell ref="A662:A665"/>
    <mergeCell ref="B662:B665"/>
    <mergeCell ref="AF662:AF665"/>
    <mergeCell ref="AG662:AG665"/>
    <mergeCell ref="AH662:AH665"/>
    <mergeCell ref="AI662:AI665"/>
    <mergeCell ref="AO666:AO672"/>
    <mergeCell ref="AI649:AI656"/>
    <mergeCell ref="AO657:AO661"/>
    <mergeCell ref="AP657:AP661"/>
    <mergeCell ref="AQ657:AQ661"/>
    <mergeCell ref="AR657:AR661"/>
    <mergeCell ref="AL662:AL665"/>
    <mergeCell ref="AM662:AM665"/>
    <mergeCell ref="AN662:AN665"/>
    <mergeCell ref="AO662:AO665"/>
    <mergeCell ref="AS657:AS661"/>
    <mergeCell ref="AT657:AT661"/>
    <mergeCell ref="AI657:AI661"/>
    <mergeCell ref="AJ657:AJ661"/>
    <mergeCell ref="AK657:AK661"/>
    <mergeCell ref="AL657:AL661"/>
    <mergeCell ref="AM657:AM661"/>
    <mergeCell ref="AN657:AN661"/>
    <mergeCell ref="AP649:AP656"/>
    <mergeCell ref="AQ649:AQ656"/>
    <mergeCell ref="AR649:AR656"/>
    <mergeCell ref="AS649:AS656"/>
    <mergeCell ref="AT649:AT656"/>
    <mergeCell ref="AP662:AP665"/>
    <mergeCell ref="AQ662:AQ665"/>
    <mergeCell ref="AR662:AR665"/>
    <mergeCell ref="AS662:AS665"/>
    <mergeCell ref="AT662:AT665"/>
    <mergeCell ref="AJ662:AJ665"/>
    <mergeCell ref="AK662:AK665"/>
    <mergeCell ref="AP646:AP648"/>
    <mergeCell ref="AQ646:AQ648"/>
    <mergeCell ref="AR646:AR648"/>
    <mergeCell ref="AS646:AS648"/>
    <mergeCell ref="AT646:AT648"/>
    <mergeCell ref="AI646:AI648"/>
    <mergeCell ref="AJ646:AJ648"/>
    <mergeCell ref="AK646:AK648"/>
    <mergeCell ref="AL646:AL648"/>
    <mergeCell ref="AM646:AM648"/>
    <mergeCell ref="AN646:AN648"/>
    <mergeCell ref="AP635:AP645"/>
    <mergeCell ref="AQ635:AQ645"/>
    <mergeCell ref="AR635:AR645"/>
    <mergeCell ref="AS635:AS645"/>
    <mergeCell ref="AT635:AT645"/>
    <mergeCell ref="A657:A661"/>
    <mergeCell ref="B657:B661"/>
    <mergeCell ref="AF657:AF661"/>
    <mergeCell ref="AG657:AG661"/>
    <mergeCell ref="AH657:AH661"/>
    <mergeCell ref="AJ649:AJ656"/>
    <mergeCell ref="AK649:AK656"/>
    <mergeCell ref="AL649:AL656"/>
    <mergeCell ref="AM649:AM656"/>
    <mergeCell ref="AN649:AN656"/>
    <mergeCell ref="AO649:AO656"/>
    <mergeCell ref="A649:A656"/>
    <mergeCell ref="B649:B656"/>
    <mergeCell ref="AF649:AF656"/>
    <mergeCell ref="AG649:AG656"/>
    <mergeCell ref="AH649:AH656"/>
    <mergeCell ref="A646:A648"/>
    <mergeCell ref="B646:B648"/>
    <mergeCell ref="AF646:AF648"/>
    <mergeCell ref="AG646:AG648"/>
    <mergeCell ref="AH646:AH648"/>
    <mergeCell ref="AJ635:AJ645"/>
    <mergeCell ref="AK635:AK645"/>
    <mergeCell ref="AL635:AL645"/>
    <mergeCell ref="AM635:AM645"/>
    <mergeCell ref="AN635:AN645"/>
    <mergeCell ref="AO635:AO645"/>
    <mergeCell ref="A635:A645"/>
    <mergeCell ref="B635:B645"/>
    <mergeCell ref="AF635:AF645"/>
    <mergeCell ref="AG635:AG645"/>
    <mergeCell ref="AH635:AH645"/>
    <mergeCell ref="AI635:AI645"/>
    <mergeCell ref="AO646:AO648"/>
    <mergeCell ref="AI614:AI625"/>
    <mergeCell ref="AO626:AO634"/>
    <mergeCell ref="AP626:AP634"/>
    <mergeCell ref="AQ626:AQ634"/>
    <mergeCell ref="AR626:AR634"/>
    <mergeCell ref="AS626:AS634"/>
    <mergeCell ref="AT626:AT634"/>
    <mergeCell ref="AI626:AI634"/>
    <mergeCell ref="AJ626:AJ634"/>
    <mergeCell ref="AK626:AK634"/>
    <mergeCell ref="AL626:AL634"/>
    <mergeCell ref="AM626:AM634"/>
    <mergeCell ref="AN626:AN634"/>
    <mergeCell ref="AP614:AP625"/>
    <mergeCell ref="AQ614:AQ625"/>
    <mergeCell ref="AR614:AR625"/>
    <mergeCell ref="AS614:AS625"/>
    <mergeCell ref="AT614:AT625"/>
    <mergeCell ref="AP611:AP613"/>
    <mergeCell ref="AQ611:AQ613"/>
    <mergeCell ref="AR611:AR613"/>
    <mergeCell ref="AS611:AS613"/>
    <mergeCell ref="AT611:AT613"/>
    <mergeCell ref="AI611:AI613"/>
    <mergeCell ref="AJ611:AJ613"/>
    <mergeCell ref="AK611:AK613"/>
    <mergeCell ref="AL611:AL613"/>
    <mergeCell ref="AM611:AM613"/>
    <mergeCell ref="AN611:AN613"/>
    <mergeCell ref="AP603:AP610"/>
    <mergeCell ref="AQ603:AQ610"/>
    <mergeCell ref="AR603:AR610"/>
    <mergeCell ref="AS603:AS610"/>
    <mergeCell ref="AT603:AT610"/>
    <mergeCell ref="A626:A634"/>
    <mergeCell ref="B626:B634"/>
    <mergeCell ref="AF626:AF634"/>
    <mergeCell ref="AG626:AG634"/>
    <mergeCell ref="AH626:AH634"/>
    <mergeCell ref="AJ614:AJ625"/>
    <mergeCell ref="AK614:AK625"/>
    <mergeCell ref="AL614:AL625"/>
    <mergeCell ref="AM614:AM625"/>
    <mergeCell ref="AN614:AN625"/>
    <mergeCell ref="AO614:AO625"/>
    <mergeCell ref="A614:A625"/>
    <mergeCell ref="B614:B625"/>
    <mergeCell ref="AF614:AF625"/>
    <mergeCell ref="AG614:AG625"/>
    <mergeCell ref="AH614:AH625"/>
    <mergeCell ref="A611:A613"/>
    <mergeCell ref="B611:B613"/>
    <mergeCell ref="AF611:AF613"/>
    <mergeCell ref="AG611:AG613"/>
    <mergeCell ref="AH611:AH613"/>
    <mergeCell ref="AJ603:AJ610"/>
    <mergeCell ref="AK603:AK610"/>
    <mergeCell ref="AL603:AL610"/>
    <mergeCell ref="AM603:AM610"/>
    <mergeCell ref="AN603:AN610"/>
    <mergeCell ref="AO603:AO610"/>
    <mergeCell ref="A603:A610"/>
    <mergeCell ref="B603:B610"/>
    <mergeCell ref="AF603:AF610"/>
    <mergeCell ref="AG603:AG610"/>
    <mergeCell ref="AH603:AH610"/>
    <mergeCell ref="AI603:AI610"/>
    <mergeCell ref="AO611:AO613"/>
    <mergeCell ref="AI589:AI590"/>
    <mergeCell ref="AO591:AO592"/>
    <mergeCell ref="AP591:AP592"/>
    <mergeCell ref="AQ591:AQ592"/>
    <mergeCell ref="AR591:AR592"/>
    <mergeCell ref="AS591:AS592"/>
    <mergeCell ref="AT591:AT592"/>
    <mergeCell ref="AI591:AI592"/>
    <mergeCell ref="AJ591:AJ592"/>
    <mergeCell ref="AK591:AK592"/>
    <mergeCell ref="AL591:AL592"/>
    <mergeCell ref="AM591:AM592"/>
    <mergeCell ref="AN591:AN592"/>
    <mergeCell ref="AP589:AP590"/>
    <mergeCell ref="AQ589:AQ590"/>
    <mergeCell ref="AR589:AR590"/>
    <mergeCell ref="AS589:AS590"/>
    <mergeCell ref="AT589:AT590"/>
    <mergeCell ref="AP587:AP588"/>
    <mergeCell ref="AQ587:AQ588"/>
    <mergeCell ref="AR587:AR588"/>
    <mergeCell ref="AS587:AS588"/>
    <mergeCell ref="AT587:AT588"/>
    <mergeCell ref="AI587:AI588"/>
    <mergeCell ref="AJ587:AJ588"/>
    <mergeCell ref="AK587:AK588"/>
    <mergeCell ref="AL587:AL588"/>
    <mergeCell ref="AM587:AM588"/>
    <mergeCell ref="AN587:AN588"/>
    <mergeCell ref="AP581:AP586"/>
    <mergeCell ref="AQ581:AQ586"/>
    <mergeCell ref="AR581:AR586"/>
    <mergeCell ref="AS581:AS586"/>
    <mergeCell ref="AT581:AT586"/>
    <mergeCell ref="A591:A592"/>
    <mergeCell ref="B591:B592"/>
    <mergeCell ref="AF591:AF592"/>
    <mergeCell ref="AG591:AG592"/>
    <mergeCell ref="AH591:AH592"/>
    <mergeCell ref="AJ589:AJ590"/>
    <mergeCell ref="AK589:AK590"/>
    <mergeCell ref="AL589:AL590"/>
    <mergeCell ref="AM589:AM590"/>
    <mergeCell ref="AN589:AN590"/>
    <mergeCell ref="AO589:AO590"/>
    <mergeCell ref="A589:A590"/>
    <mergeCell ref="B589:B590"/>
    <mergeCell ref="AF589:AF590"/>
    <mergeCell ref="AG589:AG590"/>
    <mergeCell ref="AH589:AH590"/>
    <mergeCell ref="A587:A588"/>
    <mergeCell ref="B587:B588"/>
    <mergeCell ref="AF587:AF588"/>
    <mergeCell ref="AG587:AG588"/>
    <mergeCell ref="AH587:AH588"/>
    <mergeCell ref="AJ581:AJ586"/>
    <mergeCell ref="AK581:AK586"/>
    <mergeCell ref="AL581:AL586"/>
    <mergeCell ref="AM581:AM586"/>
    <mergeCell ref="AN581:AN586"/>
    <mergeCell ref="AO581:AO586"/>
    <mergeCell ref="A581:A586"/>
    <mergeCell ref="B581:B586"/>
    <mergeCell ref="AF581:AF586"/>
    <mergeCell ref="AG581:AG586"/>
    <mergeCell ref="AH581:AH586"/>
    <mergeCell ref="AI581:AI586"/>
    <mergeCell ref="AO587:AO588"/>
    <mergeCell ref="AI569:AI573"/>
    <mergeCell ref="AO574:AO576"/>
    <mergeCell ref="AP574:AP576"/>
    <mergeCell ref="AQ574:AQ576"/>
    <mergeCell ref="AR574:AR576"/>
    <mergeCell ref="AS574:AS576"/>
    <mergeCell ref="AT574:AT576"/>
    <mergeCell ref="AI574:AI576"/>
    <mergeCell ref="AJ574:AJ576"/>
    <mergeCell ref="AK574:AK576"/>
    <mergeCell ref="AL574:AL576"/>
    <mergeCell ref="AM574:AM576"/>
    <mergeCell ref="AN574:AN576"/>
    <mergeCell ref="AP569:AP573"/>
    <mergeCell ref="AQ569:AQ573"/>
    <mergeCell ref="AR569:AR573"/>
    <mergeCell ref="AS569:AS573"/>
    <mergeCell ref="AT569:AT573"/>
    <mergeCell ref="AP567:AP568"/>
    <mergeCell ref="AQ567:AQ568"/>
    <mergeCell ref="AR567:AR568"/>
    <mergeCell ref="AS567:AS568"/>
    <mergeCell ref="AT567:AT568"/>
    <mergeCell ref="AI567:AI568"/>
    <mergeCell ref="AJ567:AJ568"/>
    <mergeCell ref="AK567:AK568"/>
    <mergeCell ref="AL567:AL568"/>
    <mergeCell ref="AM567:AM568"/>
    <mergeCell ref="AN567:AN568"/>
    <mergeCell ref="AP564:AP566"/>
    <mergeCell ref="AQ564:AQ566"/>
    <mergeCell ref="AR564:AR566"/>
    <mergeCell ref="AS564:AS566"/>
    <mergeCell ref="AT564:AT566"/>
    <mergeCell ref="A574:A576"/>
    <mergeCell ref="B574:B576"/>
    <mergeCell ref="AF574:AF576"/>
    <mergeCell ref="AG574:AG576"/>
    <mergeCell ref="AH574:AH576"/>
    <mergeCell ref="AJ569:AJ573"/>
    <mergeCell ref="AK569:AK573"/>
    <mergeCell ref="AL569:AL573"/>
    <mergeCell ref="AM569:AM573"/>
    <mergeCell ref="AN569:AN573"/>
    <mergeCell ref="AO569:AO573"/>
    <mergeCell ref="A569:A573"/>
    <mergeCell ref="B569:B573"/>
    <mergeCell ref="AF569:AF573"/>
    <mergeCell ref="AG569:AG573"/>
    <mergeCell ref="AH569:AH573"/>
    <mergeCell ref="A567:A568"/>
    <mergeCell ref="B567:B568"/>
    <mergeCell ref="AF567:AF568"/>
    <mergeCell ref="AG567:AG568"/>
    <mergeCell ref="AH567:AH568"/>
    <mergeCell ref="AJ564:AJ566"/>
    <mergeCell ref="AK564:AK566"/>
    <mergeCell ref="AL564:AL566"/>
    <mergeCell ref="AM564:AM566"/>
    <mergeCell ref="AN564:AN566"/>
    <mergeCell ref="AO564:AO566"/>
    <mergeCell ref="A564:A566"/>
    <mergeCell ref="B564:B566"/>
    <mergeCell ref="AF564:AF566"/>
    <mergeCell ref="AG564:AG566"/>
    <mergeCell ref="AH564:AH566"/>
    <mergeCell ref="AI564:AI566"/>
    <mergeCell ref="AO567:AO568"/>
    <mergeCell ref="AI528:AI556"/>
    <mergeCell ref="AO557:AO561"/>
    <mergeCell ref="AP557:AP561"/>
    <mergeCell ref="AQ557:AQ561"/>
    <mergeCell ref="AR557:AR561"/>
    <mergeCell ref="AS557:AS561"/>
    <mergeCell ref="AT557:AT561"/>
    <mergeCell ref="AI557:AI561"/>
    <mergeCell ref="AJ557:AJ561"/>
    <mergeCell ref="AK557:AK561"/>
    <mergeCell ref="AL557:AL561"/>
    <mergeCell ref="AM557:AM561"/>
    <mergeCell ref="AN557:AN561"/>
    <mergeCell ref="AP528:AP556"/>
    <mergeCell ref="AQ528:AQ556"/>
    <mergeCell ref="AR528:AR556"/>
    <mergeCell ref="AS528:AS556"/>
    <mergeCell ref="AT528:AT556"/>
    <mergeCell ref="AP524:AP525"/>
    <mergeCell ref="AQ524:AQ525"/>
    <mergeCell ref="AR524:AR525"/>
    <mergeCell ref="AS524:AS525"/>
    <mergeCell ref="AT524:AT525"/>
    <mergeCell ref="AI524:AI525"/>
    <mergeCell ref="AJ524:AJ525"/>
    <mergeCell ref="AK524:AK525"/>
    <mergeCell ref="AL524:AL525"/>
    <mergeCell ref="AM524:AM525"/>
    <mergeCell ref="AN524:AN525"/>
    <mergeCell ref="AP521:AP523"/>
    <mergeCell ref="AQ521:AQ523"/>
    <mergeCell ref="AR521:AR523"/>
    <mergeCell ref="AS521:AS523"/>
    <mergeCell ref="AT521:AT523"/>
    <mergeCell ref="A557:A561"/>
    <mergeCell ref="B557:B561"/>
    <mergeCell ref="AF557:AF561"/>
    <mergeCell ref="AG557:AG561"/>
    <mergeCell ref="AH557:AH561"/>
    <mergeCell ref="AJ528:AJ556"/>
    <mergeCell ref="AK528:AK556"/>
    <mergeCell ref="AL528:AL556"/>
    <mergeCell ref="AM528:AM556"/>
    <mergeCell ref="AN528:AN556"/>
    <mergeCell ref="AO528:AO556"/>
    <mergeCell ref="A528:A556"/>
    <mergeCell ref="B528:B556"/>
    <mergeCell ref="AF528:AF556"/>
    <mergeCell ref="AG528:AG556"/>
    <mergeCell ref="AH528:AH556"/>
    <mergeCell ref="A524:A525"/>
    <mergeCell ref="B524:B525"/>
    <mergeCell ref="AF524:AF525"/>
    <mergeCell ref="AG524:AG525"/>
    <mergeCell ref="AH524:AH525"/>
    <mergeCell ref="AJ521:AJ523"/>
    <mergeCell ref="AK521:AK523"/>
    <mergeCell ref="AL521:AL523"/>
    <mergeCell ref="AM521:AM523"/>
    <mergeCell ref="AN521:AN523"/>
    <mergeCell ref="AO521:AO523"/>
    <mergeCell ref="A521:A523"/>
    <mergeCell ref="B521:B523"/>
    <mergeCell ref="AF521:AF523"/>
    <mergeCell ref="AG521:AG523"/>
    <mergeCell ref="AH521:AH523"/>
    <mergeCell ref="AI521:AI523"/>
    <mergeCell ref="AO524:AO525"/>
    <mergeCell ref="AI495:AI513"/>
    <mergeCell ref="AO514:AO516"/>
    <mergeCell ref="AP514:AP516"/>
    <mergeCell ref="AQ514:AQ516"/>
    <mergeCell ref="AR514:AR516"/>
    <mergeCell ref="AS514:AS516"/>
    <mergeCell ref="AT514:AT516"/>
    <mergeCell ref="AI514:AI516"/>
    <mergeCell ref="AJ514:AJ516"/>
    <mergeCell ref="AK514:AK516"/>
    <mergeCell ref="AL514:AL516"/>
    <mergeCell ref="AM514:AM516"/>
    <mergeCell ref="AN514:AN516"/>
    <mergeCell ref="AP495:AP513"/>
    <mergeCell ref="AQ495:AQ513"/>
    <mergeCell ref="AR495:AR513"/>
    <mergeCell ref="AS495:AS513"/>
    <mergeCell ref="AT495:AT513"/>
    <mergeCell ref="AP493:AP494"/>
    <mergeCell ref="AQ493:AQ494"/>
    <mergeCell ref="AR493:AR494"/>
    <mergeCell ref="AS493:AS494"/>
    <mergeCell ref="AT493:AT494"/>
    <mergeCell ref="AI493:AI494"/>
    <mergeCell ref="AJ493:AJ494"/>
    <mergeCell ref="AK493:AK494"/>
    <mergeCell ref="AL493:AL494"/>
    <mergeCell ref="AM493:AM494"/>
    <mergeCell ref="AN493:AN494"/>
    <mergeCell ref="AP491:AP492"/>
    <mergeCell ref="AQ491:AQ492"/>
    <mergeCell ref="AR491:AR492"/>
    <mergeCell ref="AS491:AS492"/>
    <mergeCell ref="AT491:AT492"/>
    <mergeCell ref="A514:A516"/>
    <mergeCell ref="B514:B516"/>
    <mergeCell ref="AF514:AF516"/>
    <mergeCell ref="AG514:AG516"/>
    <mergeCell ref="AH514:AH516"/>
    <mergeCell ref="AJ495:AJ513"/>
    <mergeCell ref="AK495:AK513"/>
    <mergeCell ref="AL495:AL513"/>
    <mergeCell ref="AM495:AM513"/>
    <mergeCell ref="AN495:AN513"/>
    <mergeCell ref="AO495:AO513"/>
    <mergeCell ref="A495:A513"/>
    <mergeCell ref="B495:B513"/>
    <mergeCell ref="AF495:AF513"/>
    <mergeCell ref="AG495:AG513"/>
    <mergeCell ref="AH495:AH513"/>
    <mergeCell ref="A493:A494"/>
    <mergeCell ref="B493:B494"/>
    <mergeCell ref="AF493:AF494"/>
    <mergeCell ref="AG493:AG494"/>
    <mergeCell ref="AH493:AH494"/>
    <mergeCell ref="AJ491:AJ492"/>
    <mergeCell ref="AK491:AK492"/>
    <mergeCell ref="AL491:AL492"/>
    <mergeCell ref="AM491:AM492"/>
    <mergeCell ref="AN491:AN492"/>
    <mergeCell ref="AO491:AO492"/>
    <mergeCell ref="A491:A492"/>
    <mergeCell ref="B491:B492"/>
    <mergeCell ref="AF491:AF492"/>
    <mergeCell ref="AG491:AG492"/>
    <mergeCell ref="AH491:AH492"/>
    <mergeCell ref="AI491:AI492"/>
    <mergeCell ref="AO493:AO494"/>
    <mergeCell ref="AI468:AI488"/>
    <mergeCell ref="AO489:AO490"/>
    <mergeCell ref="AP489:AP490"/>
    <mergeCell ref="AQ489:AQ490"/>
    <mergeCell ref="AR489:AR490"/>
    <mergeCell ref="AS489:AS490"/>
    <mergeCell ref="AT489:AT490"/>
    <mergeCell ref="AI489:AI490"/>
    <mergeCell ref="AJ489:AJ490"/>
    <mergeCell ref="AK489:AK490"/>
    <mergeCell ref="AL489:AL490"/>
    <mergeCell ref="AM489:AM490"/>
    <mergeCell ref="AN489:AN490"/>
    <mergeCell ref="AP468:AP488"/>
    <mergeCell ref="AQ468:AQ488"/>
    <mergeCell ref="AR468:AR488"/>
    <mergeCell ref="AS468:AS488"/>
    <mergeCell ref="AT468:AT488"/>
    <mergeCell ref="AP457:AP467"/>
    <mergeCell ref="AQ457:AQ467"/>
    <mergeCell ref="AR457:AR467"/>
    <mergeCell ref="AS457:AS467"/>
    <mergeCell ref="AT457:AT467"/>
    <mergeCell ref="AI457:AI467"/>
    <mergeCell ref="AJ457:AJ467"/>
    <mergeCell ref="AK457:AK467"/>
    <mergeCell ref="AL457:AL467"/>
    <mergeCell ref="AM457:AM467"/>
    <mergeCell ref="AN457:AN467"/>
    <mergeCell ref="AP416:AP456"/>
    <mergeCell ref="AQ416:AQ456"/>
    <mergeCell ref="AR416:AR456"/>
    <mergeCell ref="AS416:AS456"/>
    <mergeCell ref="AT416:AT456"/>
    <mergeCell ref="A489:A490"/>
    <mergeCell ref="B489:B490"/>
    <mergeCell ref="AF489:AF490"/>
    <mergeCell ref="AG489:AG490"/>
    <mergeCell ref="AH489:AH490"/>
    <mergeCell ref="AJ468:AJ488"/>
    <mergeCell ref="AK468:AK488"/>
    <mergeCell ref="AL468:AL488"/>
    <mergeCell ref="AM468:AM488"/>
    <mergeCell ref="AN468:AN488"/>
    <mergeCell ref="AO468:AO488"/>
    <mergeCell ref="A468:A488"/>
    <mergeCell ref="B468:B488"/>
    <mergeCell ref="AF468:AF488"/>
    <mergeCell ref="AG468:AG488"/>
    <mergeCell ref="AH468:AH488"/>
    <mergeCell ref="A457:A467"/>
    <mergeCell ref="B457:B467"/>
    <mergeCell ref="AF457:AF467"/>
    <mergeCell ref="AG457:AG467"/>
    <mergeCell ref="AH457:AH467"/>
    <mergeCell ref="AJ416:AJ456"/>
    <mergeCell ref="AK416:AK456"/>
    <mergeCell ref="AL416:AL456"/>
    <mergeCell ref="AM416:AM456"/>
    <mergeCell ref="AN416:AN456"/>
    <mergeCell ref="AO416:AO456"/>
    <mergeCell ref="A416:A456"/>
    <mergeCell ref="B416:B456"/>
    <mergeCell ref="AF416:AF456"/>
    <mergeCell ref="AG416:AG456"/>
    <mergeCell ref="AH416:AH456"/>
    <mergeCell ref="AI416:AI456"/>
    <mergeCell ref="AO457:AO467"/>
    <mergeCell ref="AI396:AI411"/>
    <mergeCell ref="AO412:AO413"/>
    <mergeCell ref="AP412:AP413"/>
    <mergeCell ref="AQ412:AQ413"/>
    <mergeCell ref="AR412:AR413"/>
    <mergeCell ref="AS412:AS413"/>
    <mergeCell ref="AT412:AT413"/>
    <mergeCell ref="AI412:AI413"/>
    <mergeCell ref="AJ412:AJ413"/>
    <mergeCell ref="AK412:AK413"/>
    <mergeCell ref="AL412:AL413"/>
    <mergeCell ref="AM412:AM413"/>
    <mergeCell ref="AN412:AN413"/>
    <mergeCell ref="AP396:AP411"/>
    <mergeCell ref="AQ396:AQ411"/>
    <mergeCell ref="AR396:AR411"/>
    <mergeCell ref="AS396:AS411"/>
    <mergeCell ref="AT396:AT411"/>
    <mergeCell ref="AP385:AP395"/>
    <mergeCell ref="AQ385:AQ395"/>
    <mergeCell ref="AR385:AR395"/>
    <mergeCell ref="AS385:AS395"/>
    <mergeCell ref="AT385:AT395"/>
    <mergeCell ref="AI385:AI395"/>
    <mergeCell ref="AJ385:AJ395"/>
    <mergeCell ref="AK385:AK395"/>
    <mergeCell ref="AL385:AL395"/>
    <mergeCell ref="AM385:AM395"/>
    <mergeCell ref="AN385:AN395"/>
    <mergeCell ref="AP375:AP384"/>
    <mergeCell ref="AQ375:AQ384"/>
    <mergeCell ref="AR375:AR384"/>
    <mergeCell ref="AS375:AS384"/>
    <mergeCell ref="AT375:AT384"/>
    <mergeCell ref="A412:A413"/>
    <mergeCell ref="B412:B413"/>
    <mergeCell ref="AF412:AF413"/>
    <mergeCell ref="AG412:AG413"/>
    <mergeCell ref="AH412:AH413"/>
    <mergeCell ref="AJ396:AJ411"/>
    <mergeCell ref="AK396:AK411"/>
    <mergeCell ref="AL396:AL411"/>
    <mergeCell ref="AM396:AM411"/>
    <mergeCell ref="AN396:AN411"/>
    <mergeCell ref="AO396:AO411"/>
    <mergeCell ref="A396:A411"/>
    <mergeCell ref="B396:B411"/>
    <mergeCell ref="AF396:AF411"/>
    <mergeCell ref="AG396:AG411"/>
    <mergeCell ref="AH396:AH411"/>
    <mergeCell ref="A385:A395"/>
    <mergeCell ref="B385:B395"/>
    <mergeCell ref="AF385:AF395"/>
    <mergeCell ref="AG385:AG395"/>
    <mergeCell ref="AH385:AH395"/>
    <mergeCell ref="AJ375:AJ384"/>
    <mergeCell ref="AK375:AK384"/>
    <mergeCell ref="AL375:AL384"/>
    <mergeCell ref="AM375:AM384"/>
    <mergeCell ref="AN375:AN384"/>
    <mergeCell ref="AO375:AO384"/>
    <mergeCell ref="A375:A384"/>
    <mergeCell ref="B375:B384"/>
    <mergeCell ref="AF375:AF384"/>
    <mergeCell ref="AG375:AG384"/>
    <mergeCell ref="AH375:AH384"/>
    <mergeCell ref="AI375:AI384"/>
    <mergeCell ref="AO385:AO395"/>
    <mergeCell ref="AI351:AI354"/>
    <mergeCell ref="AO355:AO374"/>
    <mergeCell ref="AP355:AP374"/>
    <mergeCell ref="AQ355:AQ374"/>
    <mergeCell ref="AR355:AR374"/>
    <mergeCell ref="AS355:AS374"/>
    <mergeCell ref="AT355:AT374"/>
    <mergeCell ref="AI355:AI374"/>
    <mergeCell ref="AJ355:AJ374"/>
    <mergeCell ref="AK355:AK374"/>
    <mergeCell ref="AL355:AL374"/>
    <mergeCell ref="AM355:AM374"/>
    <mergeCell ref="AN355:AN374"/>
    <mergeCell ref="AP351:AP354"/>
    <mergeCell ref="AQ351:AQ354"/>
    <mergeCell ref="AR351:AR354"/>
    <mergeCell ref="AS351:AS354"/>
    <mergeCell ref="AT351:AT354"/>
    <mergeCell ref="AP347:AP350"/>
    <mergeCell ref="AQ347:AQ350"/>
    <mergeCell ref="AR347:AR350"/>
    <mergeCell ref="AS347:AS350"/>
    <mergeCell ref="AT347:AT350"/>
    <mergeCell ref="AI347:AI350"/>
    <mergeCell ref="AJ347:AJ350"/>
    <mergeCell ref="AK347:AK350"/>
    <mergeCell ref="AL347:AL350"/>
    <mergeCell ref="AM347:AM350"/>
    <mergeCell ref="AN347:AN350"/>
    <mergeCell ref="AP311:AP346"/>
    <mergeCell ref="AQ311:AQ346"/>
    <mergeCell ref="AR311:AR346"/>
    <mergeCell ref="AS311:AS346"/>
    <mergeCell ref="AT311:AT346"/>
    <mergeCell ref="A355:A374"/>
    <mergeCell ref="B355:B374"/>
    <mergeCell ref="AF355:AF374"/>
    <mergeCell ref="AG355:AG374"/>
    <mergeCell ref="AH355:AH374"/>
    <mergeCell ref="AJ351:AJ354"/>
    <mergeCell ref="AK351:AK354"/>
    <mergeCell ref="AL351:AL354"/>
    <mergeCell ref="AM351:AM354"/>
    <mergeCell ref="AN351:AN354"/>
    <mergeCell ref="AO351:AO354"/>
    <mergeCell ref="A351:A354"/>
    <mergeCell ref="B351:B354"/>
    <mergeCell ref="AF351:AF354"/>
    <mergeCell ref="AG351:AG354"/>
    <mergeCell ref="AH351:AH354"/>
    <mergeCell ref="A347:A350"/>
    <mergeCell ref="B347:B350"/>
    <mergeCell ref="AF347:AF350"/>
    <mergeCell ref="AG347:AG350"/>
    <mergeCell ref="AH347:AH350"/>
    <mergeCell ref="AJ311:AJ346"/>
    <mergeCell ref="AK311:AK346"/>
    <mergeCell ref="AL311:AL346"/>
    <mergeCell ref="AM311:AM346"/>
    <mergeCell ref="AN311:AN346"/>
    <mergeCell ref="AO311:AO346"/>
    <mergeCell ref="A311:A346"/>
    <mergeCell ref="B311:B346"/>
    <mergeCell ref="AF311:AF346"/>
    <mergeCell ref="AG311:AG346"/>
    <mergeCell ref="AH311:AH346"/>
    <mergeCell ref="AI311:AI346"/>
    <mergeCell ref="AO347:AO350"/>
    <mergeCell ref="AI300:AI307"/>
    <mergeCell ref="AO308:AO310"/>
    <mergeCell ref="AP308:AP310"/>
    <mergeCell ref="AQ308:AQ310"/>
    <mergeCell ref="AR308:AR310"/>
    <mergeCell ref="AS308:AS310"/>
    <mergeCell ref="AT308:AT310"/>
    <mergeCell ref="AI308:AI310"/>
    <mergeCell ref="AJ308:AJ310"/>
    <mergeCell ref="AK308:AK310"/>
    <mergeCell ref="AL308:AL310"/>
    <mergeCell ref="AM308:AM310"/>
    <mergeCell ref="AN308:AN310"/>
    <mergeCell ref="AP300:AP307"/>
    <mergeCell ref="AQ300:AQ307"/>
    <mergeCell ref="AR300:AR307"/>
    <mergeCell ref="AS300:AS307"/>
    <mergeCell ref="AT300:AT307"/>
    <mergeCell ref="AP291:AP299"/>
    <mergeCell ref="AQ291:AQ299"/>
    <mergeCell ref="AR291:AR299"/>
    <mergeCell ref="AS291:AS299"/>
    <mergeCell ref="AT291:AT299"/>
    <mergeCell ref="AI291:AI299"/>
    <mergeCell ref="AJ291:AJ299"/>
    <mergeCell ref="AK291:AK299"/>
    <mergeCell ref="AL291:AL299"/>
    <mergeCell ref="AM291:AM299"/>
    <mergeCell ref="AN291:AN299"/>
    <mergeCell ref="AP268:AP290"/>
    <mergeCell ref="AQ268:AQ290"/>
    <mergeCell ref="AR268:AR290"/>
    <mergeCell ref="AS268:AS290"/>
    <mergeCell ref="AT268:AT290"/>
    <mergeCell ref="A308:A310"/>
    <mergeCell ref="B308:B310"/>
    <mergeCell ref="AF308:AF310"/>
    <mergeCell ref="AG308:AG310"/>
    <mergeCell ref="AH308:AH310"/>
    <mergeCell ref="AJ300:AJ307"/>
    <mergeCell ref="AK300:AK307"/>
    <mergeCell ref="AL300:AL307"/>
    <mergeCell ref="AM300:AM307"/>
    <mergeCell ref="AN300:AN307"/>
    <mergeCell ref="AO300:AO307"/>
    <mergeCell ref="A300:A307"/>
    <mergeCell ref="B300:B307"/>
    <mergeCell ref="AF300:AF307"/>
    <mergeCell ref="AG300:AG307"/>
    <mergeCell ref="AH300:AH307"/>
    <mergeCell ref="A291:A299"/>
    <mergeCell ref="B291:B299"/>
    <mergeCell ref="AF291:AF299"/>
    <mergeCell ref="AG291:AG299"/>
    <mergeCell ref="AH291:AH299"/>
    <mergeCell ref="AJ268:AJ290"/>
    <mergeCell ref="AK268:AK290"/>
    <mergeCell ref="AL268:AL290"/>
    <mergeCell ref="AM268:AM290"/>
    <mergeCell ref="AN268:AN290"/>
    <mergeCell ref="AO268:AO290"/>
    <mergeCell ref="A268:A290"/>
    <mergeCell ref="B268:B290"/>
    <mergeCell ref="AF268:AF290"/>
    <mergeCell ref="AG268:AG290"/>
    <mergeCell ref="AH268:AH290"/>
    <mergeCell ref="AI268:AI290"/>
    <mergeCell ref="AO291:AO299"/>
    <mergeCell ref="AI250:AI257"/>
    <mergeCell ref="AO258:AO267"/>
    <mergeCell ref="AP258:AP267"/>
    <mergeCell ref="AQ258:AQ267"/>
    <mergeCell ref="AR258:AR267"/>
    <mergeCell ref="AS258:AS267"/>
    <mergeCell ref="AT258:AT267"/>
    <mergeCell ref="AI258:AI267"/>
    <mergeCell ref="AJ258:AJ267"/>
    <mergeCell ref="AK258:AK267"/>
    <mergeCell ref="AL258:AL267"/>
    <mergeCell ref="AM258:AM267"/>
    <mergeCell ref="AN258:AN267"/>
    <mergeCell ref="AP250:AP257"/>
    <mergeCell ref="AQ250:AQ257"/>
    <mergeCell ref="AR250:AR257"/>
    <mergeCell ref="AS250:AS257"/>
    <mergeCell ref="AT250:AT257"/>
    <mergeCell ref="AP192:AP203"/>
    <mergeCell ref="AQ192:AQ203"/>
    <mergeCell ref="AR192:AR203"/>
    <mergeCell ref="AS192:AS203"/>
    <mergeCell ref="AT192:AT203"/>
    <mergeCell ref="AI192:AI203"/>
    <mergeCell ref="AJ192:AJ203"/>
    <mergeCell ref="AK192:AK203"/>
    <mergeCell ref="AL192:AL203"/>
    <mergeCell ref="AM192:AM203"/>
    <mergeCell ref="AN192:AN203"/>
    <mergeCell ref="AP184:AP191"/>
    <mergeCell ref="AQ184:AQ191"/>
    <mergeCell ref="AR184:AR191"/>
    <mergeCell ref="AS184:AS191"/>
    <mergeCell ref="AT184:AT191"/>
    <mergeCell ref="A258:A267"/>
    <mergeCell ref="B258:B267"/>
    <mergeCell ref="AF258:AF267"/>
    <mergeCell ref="AG258:AG267"/>
    <mergeCell ref="AH258:AH267"/>
    <mergeCell ref="AJ250:AJ257"/>
    <mergeCell ref="AK250:AK257"/>
    <mergeCell ref="AL250:AL257"/>
    <mergeCell ref="AM250:AM257"/>
    <mergeCell ref="AN250:AN257"/>
    <mergeCell ref="AO250:AO257"/>
    <mergeCell ref="A250:A257"/>
    <mergeCell ref="B250:B257"/>
    <mergeCell ref="AF250:AF257"/>
    <mergeCell ref="AG250:AG257"/>
    <mergeCell ref="AH250:AH257"/>
    <mergeCell ref="A192:A203"/>
    <mergeCell ref="B192:B203"/>
    <mergeCell ref="AF192:AF203"/>
    <mergeCell ref="AG192:AG203"/>
    <mergeCell ref="AH192:AH203"/>
    <mergeCell ref="AJ184:AJ191"/>
    <mergeCell ref="AK184:AK191"/>
    <mergeCell ref="AL184:AL191"/>
    <mergeCell ref="AM184:AM191"/>
    <mergeCell ref="AN184:AN191"/>
    <mergeCell ref="AO184:AO191"/>
    <mergeCell ref="A184:A191"/>
    <mergeCell ref="B184:B191"/>
    <mergeCell ref="AF184:AF191"/>
    <mergeCell ref="AG184:AG191"/>
    <mergeCell ref="AH184:AH191"/>
    <mergeCell ref="AI184:AI191"/>
    <mergeCell ref="AO192:AO203"/>
    <mergeCell ref="AI112:AI115"/>
    <mergeCell ref="AO177:AO183"/>
    <mergeCell ref="AP177:AP183"/>
    <mergeCell ref="AQ177:AQ183"/>
    <mergeCell ref="AR177:AR183"/>
    <mergeCell ref="AS177:AS183"/>
    <mergeCell ref="AT177:AT183"/>
    <mergeCell ref="AI177:AI183"/>
    <mergeCell ref="AJ177:AJ183"/>
    <mergeCell ref="AK177:AK183"/>
    <mergeCell ref="AL177:AL183"/>
    <mergeCell ref="AM177:AM183"/>
    <mergeCell ref="AN177:AN183"/>
    <mergeCell ref="AP112:AP115"/>
    <mergeCell ref="AQ112:AQ115"/>
    <mergeCell ref="AR112:AR115"/>
    <mergeCell ref="AS112:AS115"/>
    <mergeCell ref="AT112:AT115"/>
    <mergeCell ref="AP110:AP111"/>
    <mergeCell ref="AQ110:AQ111"/>
    <mergeCell ref="AR110:AR111"/>
    <mergeCell ref="AS110:AS111"/>
    <mergeCell ref="AT110:AT111"/>
    <mergeCell ref="AI110:AI111"/>
    <mergeCell ref="AJ110:AJ111"/>
    <mergeCell ref="AK110:AK111"/>
    <mergeCell ref="AL110:AL111"/>
    <mergeCell ref="AM110:AM111"/>
    <mergeCell ref="AN110:AN111"/>
    <mergeCell ref="AP106:AP109"/>
    <mergeCell ref="AQ106:AQ109"/>
    <mergeCell ref="AR106:AR109"/>
    <mergeCell ref="AS106:AS109"/>
    <mergeCell ref="AT106:AT109"/>
    <mergeCell ref="A177:A183"/>
    <mergeCell ref="B177:B183"/>
    <mergeCell ref="AF177:AF183"/>
    <mergeCell ref="AG177:AG183"/>
    <mergeCell ref="AH177:AH183"/>
    <mergeCell ref="AJ112:AJ115"/>
    <mergeCell ref="AK112:AK115"/>
    <mergeCell ref="AL112:AL115"/>
    <mergeCell ref="AM112:AM115"/>
    <mergeCell ref="AN112:AN115"/>
    <mergeCell ref="AO112:AO115"/>
    <mergeCell ref="A112:A115"/>
    <mergeCell ref="B112:B115"/>
    <mergeCell ref="AF112:AF115"/>
    <mergeCell ref="AG112:AG115"/>
    <mergeCell ref="AH112:AH115"/>
    <mergeCell ref="A110:A111"/>
    <mergeCell ref="B110:B111"/>
    <mergeCell ref="AF110:AF111"/>
    <mergeCell ref="AG110:AG111"/>
    <mergeCell ref="AH110:AH111"/>
    <mergeCell ref="AJ106:AJ109"/>
    <mergeCell ref="AK106:AK109"/>
    <mergeCell ref="AL106:AL109"/>
    <mergeCell ref="AM106:AM109"/>
    <mergeCell ref="AN106:AN109"/>
    <mergeCell ref="AO106:AO109"/>
    <mergeCell ref="A106:A109"/>
    <mergeCell ref="B106:B109"/>
    <mergeCell ref="AF106:AF109"/>
    <mergeCell ref="AG106:AG109"/>
    <mergeCell ref="AH106:AH109"/>
    <mergeCell ref="AI106:AI109"/>
    <mergeCell ref="AO110:AO111"/>
    <mergeCell ref="AI61:AI82"/>
    <mergeCell ref="AO83:AO105"/>
    <mergeCell ref="AP83:AP105"/>
    <mergeCell ref="AQ83:AQ105"/>
    <mergeCell ref="AR83:AR105"/>
    <mergeCell ref="AS83:AS105"/>
    <mergeCell ref="AT83:AT105"/>
    <mergeCell ref="AI83:AI105"/>
    <mergeCell ref="AJ83:AJ105"/>
    <mergeCell ref="AK83:AK105"/>
    <mergeCell ref="AL83:AL105"/>
    <mergeCell ref="AM83:AM105"/>
    <mergeCell ref="AN83:AN105"/>
    <mergeCell ref="AP61:AP82"/>
    <mergeCell ref="AQ61:AQ82"/>
    <mergeCell ref="AR61:AR82"/>
    <mergeCell ref="AS61:AS82"/>
    <mergeCell ref="AT61:AT82"/>
    <mergeCell ref="AP43:AP60"/>
    <mergeCell ref="AQ43:AQ60"/>
    <mergeCell ref="AR43:AR60"/>
    <mergeCell ref="AS43:AS60"/>
    <mergeCell ref="AT43:AT60"/>
    <mergeCell ref="AI43:AI60"/>
    <mergeCell ref="AJ43:AJ60"/>
    <mergeCell ref="AK43:AK60"/>
    <mergeCell ref="AL43:AL60"/>
    <mergeCell ref="AM43:AM60"/>
    <mergeCell ref="AN43:AN60"/>
    <mergeCell ref="AP27:AP42"/>
    <mergeCell ref="AQ27:AQ42"/>
    <mergeCell ref="AR27:AR42"/>
    <mergeCell ref="AS27:AS42"/>
    <mergeCell ref="AT27:AT42"/>
    <mergeCell ref="A83:A105"/>
    <mergeCell ref="B83:B105"/>
    <mergeCell ref="AF83:AF105"/>
    <mergeCell ref="AG83:AG105"/>
    <mergeCell ref="AH83:AH105"/>
    <mergeCell ref="AJ61:AJ82"/>
    <mergeCell ref="AK61:AK82"/>
    <mergeCell ref="AL61:AL82"/>
    <mergeCell ref="AM61:AM82"/>
    <mergeCell ref="AN61:AN82"/>
    <mergeCell ref="AO61:AO82"/>
    <mergeCell ref="A61:A82"/>
    <mergeCell ref="B61:B82"/>
    <mergeCell ref="AF61:AF82"/>
    <mergeCell ref="AG61:AG82"/>
    <mergeCell ref="AH61:AH82"/>
    <mergeCell ref="A21:A26"/>
    <mergeCell ref="B21:B26"/>
    <mergeCell ref="AF21:AF26"/>
    <mergeCell ref="AG21:AG26"/>
    <mergeCell ref="AH21:AH26"/>
    <mergeCell ref="A43:A60"/>
    <mergeCell ref="B43:B60"/>
    <mergeCell ref="AF43:AF60"/>
    <mergeCell ref="AG43:AG60"/>
    <mergeCell ref="AH43:AH60"/>
    <mergeCell ref="AJ27:AJ42"/>
    <mergeCell ref="AK27:AK42"/>
    <mergeCell ref="AL27:AL42"/>
    <mergeCell ref="AM27:AM42"/>
    <mergeCell ref="AN27:AN42"/>
    <mergeCell ref="AO27:AO42"/>
    <mergeCell ref="A27:A42"/>
    <mergeCell ref="B27:B42"/>
    <mergeCell ref="AF27:AF42"/>
    <mergeCell ref="AG27:AG42"/>
    <mergeCell ref="AH27:AH42"/>
    <mergeCell ref="AI27:AI42"/>
    <mergeCell ref="AO43:AO60"/>
    <mergeCell ref="AM14:AM15"/>
    <mergeCell ref="AN14:AN15"/>
    <mergeCell ref="AB14:AB15"/>
    <mergeCell ref="AC14:AC15"/>
    <mergeCell ref="AD14:AD15"/>
    <mergeCell ref="AE14:AE15"/>
    <mergeCell ref="AG14:AG15"/>
    <mergeCell ref="AH14:AH15"/>
    <mergeCell ref="AO21:AO26"/>
    <mergeCell ref="AP21:AP26"/>
    <mergeCell ref="AQ21:AQ26"/>
    <mergeCell ref="AR21:AR26"/>
    <mergeCell ref="AS21:AS26"/>
    <mergeCell ref="AT21:AT26"/>
    <mergeCell ref="AI21:AI26"/>
    <mergeCell ref="AJ21:AJ26"/>
    <mergeCell ref="AK21:AK26"/>
    <mergeCell ref="AL21:AL26"/>
    <mergeCell ref="AM21:AM26"/>
    <mergeCell ref="AN21:AN26"/>
    <mergeCell ref="AG16:AH16"/>
    <mergeCell ref="AM12:AN12"/>
    <mergeCell ref="AO12:AP12"/>
    <mergeCell ref="AS12:AT12"/>
    <mergeCell ref="C13:E13"/>
    <mergeCell ref="V14:V15"/>
    <mergeCell ref="W14:W15"/>
    <mergeCell ref="X14:X15"/>
    <mergeCell ref="Y14:Y15"/>
    <mergeCell ref="Z14:Z15"/>
    <mergeCell ref="AA14:AA15"/>
    <mergeCell ref="P14:P15"/>
    <mergeCell ref="Q14:Q15"/>
    <mergeCell ref="R14:R15"/>
    <mergeCell ref="S14:S15"/>
    <mergeCell ref="T14:T15"/>
    <mergeCell ref="U14:U15"/>
    <mergeCell ref="J14:J15"/>
    <mergeCell ref="K14:K15"/>
    <mergeCell ref="L14:L15"/>
    <mergeCell ref="M14:M15"/>
    <mergeCell ref="N14:N15"/>
    <mergeCell ref="O14:O15"/>
    <mergeCell ref="AO14:AO15"/>
    <mergeCell ref="AP14:AP15"/>
    <mergeCell ref="AQ14:AQ15"/>
    <mergeCell ref="AR14:AR15"/>
    <mergeCell ref="AS14:AS15"/>
    <mergeCell ref="AT14:AT15"/>
    <mergeCell ref="AI14:AI15"/>
    <mergeCell ref="AJ14:AJ15"/>
    <mergeCell ref="AK14:AK15"/>
    <mergeCell ref="AL14:AL15"/>
    <mergeCell ref="AQ1:AT1"/>
    <mergeCell ref="AQ2:AT2"/>
    <mergeCell ref="A4:AT4"/>
    <mergeCell ref="A6:AT6"/>
    <mergeCell ref="D8:I8"/>
    <mergeCell ref="A11:A15"/>
    <mergeCell ref="B11:B15"/>
    <mergeCell ref="C11:AE11"/>
    <mergeCell ref="AF11:AF15"/>
    <mergeCell ref="AG11:AH13"/>
    <mergeCell ref="Z13:AB13"/>
    <mergeCell ref="AI13:AJ13"/>
    <mergeCell ref="AO13:AP13"/>
    <mergeCell ref="C14:C15"/>
    <mergeCell ref="D14:D15"/>
    <mergeCell ref="E14:E15"/>
    <mergeCell ref="F14:F15"/>
    <mergeCell ref="G14:G15"/>
    <mergeCell ref="H14:H15"/>
    <mergeCell ref="I14:I15"/>
    <mergeCell ref="F13:I13"/>
    <mergeCell ref="J13:L13"/>
    <mergeCell ref="M13:P13"/>
    <mergeCell ref="Q13:S13"/>
    <mergeCell ref="T13:V13"/>
    <mergeCell ref="W13:Y13"/>
    <mergeCell ref="AI11:AN11"/>
    <mergeCell ref="AO11:AT11"/>
    <mergeCell ref="C12:V12"/>
    <mergeCell ref="W12:AB12"/>
    <mergeCell ref="AC12:AE13"/>
    <mergeCell ref="AI12:AJ12"/>
  </mergeCells>
  <pageMargins left="0.39370078740157483" right="0.31496062992125984" top="0.70866141732283472" bottom="0.39370078740157483" header="0.19685039370078741" footer="0.19685039370078741"/>
  <pageSetup paperSize="9" scale="1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J219"/>
  <sheetViews>
    <sheetView showGridLines="0" topLeftCell="A146" workbookViewId="0">
      <selection activeCell="C148" sqref="C148"/>
    </sheetView>
  </sheetViews>
  <sheetFormatPr defaultRowHeight="12.75" customHeight="1" outlineLevelRow="1" x14ac:dyDescent="0.2"/>
  <cols>
    <col min="1" max="3" width="30.7109375" style="17" customWidth="1"/>
    <col min="4" max="4" width="8.7109375" style="17" customWidth="1"/>
    <col min="5" max="7" width="15.42578125" style="17" customWidth="1"/>
    <col min="8" max="10" width="9.140625" style="17" customWidth="1"/>
    <col min="11" max="256" width="9.140625" style="17"/>
    <col min="257" max="259" width="30.7109375" style="17" customWidth="1"/>
    <col min="260" max="260" width="8.7109375" style="17" customWidth="1"/>
    <col min="261" max="263" width="15.42578125" style="17" customWidth="1"/>
    <col min="264" max="266" width="9.140625" style="17" customWidth="1"/>
    <col min="267" max="512" width="9.140625" style="17"/>
    <col min="513" max="515" width="30.7109375" style="17" customWidth="1"/>
    <col min="516" max="516" width="8.7109375" style="17" customWidth="1"/>
    <col min="517" max="519" width="15.42578125" style="17" customWidth="1"/>
    <col min="520" max="522" width="9.140625" style="17" customWidth="1"/>
    <col min="523" max="768" width="9.140625" style="17"/>
    <col min="769" max="771" width="30.7109375" style="17" customWidth="1"/>
    <col min="772" max="772" width="8.7109375" style="17" customWidth="1"/>
    <col min="773" max="775" width="15.42578125" style="17" customWidth="1"/>
    <col min="776" max="778" width="9.140625" style="17" customWidth="1"/>
    <col min="779" max="1024" width="9.140625" style="17"/>
    <col min="1025" max="1027" width="30.7109375" style="17" customWidth="1"/>
    <col min="1028" max="1028" width="8.7109375" style="17" customWidth="1"/>
    <col min="1029" max="1031" width="15.42578125" style="17" customWidth="1"/>
    <col min="1032" max="1034" width="9.140625" style="17" customWidth="1"/>
    <col min="1035" max="1280" width="9.140625" style="17"/>
    <col min="1281" max="1283" width="30.7109375" style="17" customWidth="1"/>
    <col min="1284" max="1284" width="8.7109375" style="17" customWidth="1"/>
    <col min="1285" max="1287" width="15.42578125" style="17" customWidth="1"/>
    <col min="1288" max="1290" width="9.140625" style="17" customWidth="1"/>
    <col min="1291" max="1536" width="9.140625" style="17"/>
    <col min="1537" max="1539" width="30.7109375" style="17" customWidth="1"/>
    <col min="1540" max="1540" width="8.7109375" style="17" customWidth="1"/>
    <col min="1541" max="1543" width="15.42578125" style="17" customWidth="1"/>
    <col min="1544" max="1546" width="9.140625" style="17" customWidth="1"/>
    <col min="1547" max="1792" width="9.140625" style="17"/>
    <col min="1793" max="1795" width="30.7109375" style="17" customWidth="1"/>
    <col min="1796" max="1796" width="8.7109375" style="17" customWidth="1"/>
    <col min="1797" max="1799" width="15.42578125" style="17" customWidth="1"/>
    <col min="1800" max="1802" width="9.140625" style="17" customWidth="1"/>
    <col min="1803" max="2048" width="9.140625" style="17"/>
    <col min="2049" max="2051" width="30.7109375" style="17" customWidth="1"/>
    <col min="2052" max="2052" width="8.7109375" style="17" customWidth="1"/>
    <col min="2053" max="2055" width="15.42578125" style="17" customWidth="1"/>
    <col min="2056" max="2058" width="9.140625" style="17" customWidth="1"/>
    <col min="2059" max="2304" width="9.140625" style="17"/>
    <col min="2305" max="2307" width="30.7109375" style="17" customWidth="1"/>
    <col min="2308" max="2308" width="8.7109375" style="17" customWidth="1"/>
    <col min="2309" max="2311" width="15.42578125" style="17" customWidth="1"/>
    <col min="2312" max="2314" width="9.140625" style="17" customWidth="1"/>
    <col min="2315" max="2560" width="9.140625" style="17"/>
    <col min="2561" max="2563" width="30.7109375" style="17" customWidth="1"/>
    <col min="2564" max="2564" width="8.7109375" style="17" customWidth="1"/>
    <col min="2565" max="2567" width="15.42578125" style="17" customWidth="1"/>
    <col min="2568" max="2570" width="9.140625" style="17" customWidth="1"/>
    <col min="2571" max="2816" width="9.140625" style="17"/>
    <col min="2817" max="2819" width="30.7109375" style="17" customWidth="1"/>
    <col min="2820" max="2820" width="8.7109375" style="17" customWidth="1"/>
    <col min="2821" max="2823" width="15.42578125" style="17" customWidth="1"/>
    <col min="2824" max="2826" width="9.140625" style="17" customWidth="1"/>
    <col min="2827" max="3072" width="9.140625" style="17"/>
    <col min="3073" max="3075" width="30.7109375" style="17" customWidth="1"/>
    <col min="3076" max="3076" width="8.7109375" style="17" customWidth="1"/>
    <col min="3077" max="3079" width="15.42578125" style="17" customWidth="1"/>
    <col min="3080" max="3082" width="9.140625" style="17" customWidth="1"/>
    <col min="3083" max="3328" width="9.140625" style="17"/>
    <col min="3329" max="3331" width="30.7109375" style="17" customWidth="1"/>
    <col min="3332" max="3332" width="8.7109375" style="17" customWidth="1"/>
    <col min="3333" max="3335" width="15.42578125" style="17" customWidth="1"/>
    <col min="3336" max="3338" width="9.140625" style="17" customWidth="1"/>
    <col min="3339" max="3584" width="9.140625" style="17"/>
    <col min="3585" max="3587" width="30.7109375" style="17" customWidth="1"/>
    <col min="3588" max="3588" width="8.7109375" style="17" customWidth="1"/>
    <col min="3589" max="3591" width="15.42578125" style="17" customWidth="1"/>
    <col min="3592" max="3594" width="9.140625" style="17" customWidth="1"/>
    <col min="3595" max="3840" width="9.140625" style="17"/>
    <col min="3841" max="3843" width="30.7109375" style="17" customWidth="1"/>
    <col min="3844" max="3844" width="8.7109375" style="17" customWidth="1"/>
    <col min="3845" max="3847" width="15.42578125" style="17" customWidth="1"/>
    <col min="3848" max="3850" width="9.140625" style="17" customWidth="1"/>
    <col min="3851" max="4096" width="9.140625" style="17"/>
    <col min="4097" max="4099" width="30.7109375" style="17" customWidth="1"/>
    <col min="4100" max="4100" width="8.7109375" style="17" customWidth="1"/>
    <col min="4101" max="4103" width="15.42578125" style="17" customWidth="1"/>
    <col min="4104" max="4106" width="9.140625" style="17" customWidth="1"/>
    <col min="4107" max="4352" width="9.140625" style="17"/>
    <col min="4353" max="4355" width="30.7109375" style="17" customWidth="1"/>
    <col min="4356" max="4356" width="8.7109375" style="17" customWidth="1"/>
    <col min="4357" max="4359" width="15.42578125" style="17" customWidth="1"/>
    <col min="4360" max="4362" width="9.140625" style="17" customWidth="1"/>
    <col min="4363" max="4608" width="9.140625" style="17"/>
    <col min="4609" max="4611" width="30.7109375" style="17" customWidth="1"/>
    <col min="4612" max="4612" width="8.7109375" style="17" customWidth="1"/>
    <col min="4613" max="4615" width="15.42578125" style="17" customWidth="1"/>
    <col min="4616" max="4618" width="9.140625" style="17" customWidth="1"/>
    <col min="4619" max="4864" width="9.140625" style="17"/>
    <col min="4865" max="4867" width="30.7109375" style="17" customWidth="1"/>
    <col min="4868" max="4868" width="8.7109375" style="17" customWidth="1"/>
    <col min="4869" max="4871" width="15.42578125" style="17" customWidth="1"/>
    <col min="4872" max="4874" width="9.140625" style="17" customWidth="1"/>
    <col min="4875" max="5120" width="9.140625" style="17"/>
    <col min="5121" max="5123" width="30.7109375" style="17" customWidth="1"/>
    <col min="5124" max="5124" width="8.7109375" style="17" customWidth="1"/>
    <col min="5125" max="5127" width="15.42578125" style="17" customWidth="1"/>
    <col min="5128" max="5130" width="9.140625" style="17" customWidth="1"/>
    <col min="5131" max="5376" width="9.140625" style="17"/>
    <col min="5377" max="5379" width="30.7109375" style="17" customWidth="1"/>
    <col min="5380" max="5380" width="8.7109375" style="17" customWidth="1"/>
    <col min="5381" max="5383" width="15.42578125" style="17" customWidth="1"/>
    <col min="5384" max="5386" width="9.140625" style="17" customWidth="1"/>
    <col min="5387" max="5632" width="9.140625" style="17"/>
    <col min="5633" max="5635" width="30.7109375" style="17" customWidth="1"/>
    <col min="5636" max="5636" width="8.7109375" style="17" customWidth="1"/>
    <col min="5637" max="5639" width="15.42578125" style="17" customWidth="1"/>
    <col min="5640" max="5642" width="9.140625" style="17" customWidth="1"/>
    <col min="5643" max="5888" width="9.140625" style="17"/>
    <col min="5889" max="5891" width="30.7109375" style="17" customWidth="1"/>
    <col min="5892" max="5892" width="8.7109375" style="17" customWidth="1"/>
    <col min="5893" max="5895" width="15.42578125" style="17" customWidth="1"/>
    <col min="5896" max="5898" width="9.140625" style="17" customWidth="1"/>
    <col min="5899" max="6144" width="9.140625" style="17"/>
    <col min="6145" max="6147" width="30.7109375" style="17" customWidth="1"/>
    <col min="6148" max="6148" width="8.7109375" style="17" customWidth="1"/>
    <col min="6149" max="6151" width="15.42578125" style="17" customWidth="1"/>
    <col min="6152" max="6154" width="9.140625" style="17" customWidth="1"/>
    <col min="6155" max="6400" width="9.140625" style="17"/>
    <col min="6401" max="6403" width="30.7109375" style="17" customWidth="1"/>
    <col min="6404" max="6404" width="8.7109375" style="17" customWidth="1"/>
    <col min="6405" max="6407" width="15.42578125" style="17" customWidth="1"/>
    <col min="6408" max="6410" width="9.140625" style="17" customWidth="1"/>
    <col min="6411" max="6656" width="9.140625" style="17"/>
    <col min="6657" max="6659" width="30.7109375" style="17" customWidth="1"/>
    <col min="6660" max="6660" width="8.7109375" style="17" customWidth="1"/>
    <col min="6661" max="6663" width="15.42578125" style="17" customWidth="1"/>
    <col min="6664" max="6666" width="9.140625" style="17" customWidth="1"/>
    <col min="6667" max="6912" width="9.140625" style="17"/>
    <col min="6913" max="6915" width="30.7109375" style="17" customWidth="1"/>
    <col min="6916" max="6916" width="8.7109375" style="17" customWidth="1"/>
    <col min="6917" max="6919" width="15.42578125" style="17" customWidth="1"/>
    <col min="6920" max="6922" width="9.140625" style="17" customWidth="1"/>
    <col min="6923" max="7168" width="9.140625" style="17"/>
    <col min="7169" max="7171" width="30.7109375" style="17" customWidth="1"/>
    <col min="7172" max="7172" width="8.7109375" style="17" customWidth="1"/>
    <col min="7173" max="7175" width="15.42578125" style="17" customWidth="1"/>
    <col min="7176" max="7178" width="9.140625" style="17" customWidth="1"/>
    <col min="7179" max="7424" width="9.140625" style="17"/>
    <col min="7425" max="7427" width="30.7109375" style="17" customWidth="1"/>
    <col min="7428" max="7428" width="8.7109375" style="17" customWidth="1"/>
    <col min="7429" max="7431" width="15.42578125" style="17" customWidth="1"/>
    <col min="7432" max="7434" width="9.140625" style="17" customWidth="1"/>
    <col min="7435" max="7680" width="9.140625" style="17"/>
    <col min="7681" max="7683" width="30.7109375" style="17" customWidth="1"/>
    <col min="7684" max="7684" width="8.7109375" style="17" customWidth="1"/>
    <col min="7685" max="7687" width="15.42578125" style="17" customWidth="1"/>
    <col min="7688" max="7690" width="9.140625" style="17" customWidth="1"/>
    <col min="7691" max="7936" width="9.140625" style="17"/>
    <col min="7937" max="7939" width="30.7109375" style="17" customWidth="1"/>
    <col min="7940" max="7940" width="8.7109375" style="17" customWidth="1"/>
    <col min="7941" max="7943" width="15.42578125" style="17" customWidth="1"/>
    <col min="7944" max="7946" width="9.140625" style="17" customWidth="1"/>
    <col min="7947" max="8192" width="9.140625" style="17"/>
    <col min="8193" max="8195" width="30.7109375" style="17" customWidth="1"/>
    <col min="8196" max="8196" width="8.7109375" style="17" customWidth="1"/>
    <col min="8197" max="8199" width="15.42578125" style="17" customWidth="1"/>
    <col min="8200" max="8202" width="9.140625" style="17" customWidth="1"/>
    <col min="8203" max="8448" width="9.140625" style="17"/>
    <col min="8449" max="8451" width="30.7109375" style="17" customWidth="1"/>
    <col min="8452" max="8452" width="8.7109375" style="17" customWidth="1"/>
    <col min="8453" max="8455" width="15.42578125" style="17" customWidth="1"/>
    <col min="8456" max="8458" width="9.140625" style="17" customWidth="1"/>
    <col min="8459" max="8704" width="9.140625" style="17"/>
    <col min="8705" max="8707" width="30.7109375" style="17" customWidth="1"/>
    <col min="8708" max="8708" width="8.7109375" style="17" customWidth="1"/>
    <col min="8709" max="8711" width="15.42578125" style="17" customWidth="1"/>
    <col min="8712" max="8714" width="9.140625" style="17" customWidth="1"/>
    <col min="8715" max="8960" width="9.140625" style="17"/>
    <col min="8961" max="8963" width="30.7109375" style="17" customWidth="1"/>
    <col min="8964" max="8964" width="8.7109375" style="17" customWidth="1"/>
    <col min="8965" max="8967" width="15.42578125" style="17" customWidth="1"/>
    <col min="8968" max="8970" width="9.140625" style="17" customWidth="1"/>
    <col min="8971" max="9216" width="9.140625" style="17"/>
    <col min="9217" max="9219" width="30.7109375" style="17" customWidth="1"/>
    <col min="9220" max="9220" width="8.7109375" style="17" customWidth="1"/>
    <col min="9221" max="9223" width="15.42578125" style="17" customWidth="1"/>
    <col min="9224" max="9226" width="9.140625" style="17" customWidth="1"/>
    <col min="9227" max="9472" width="9.140625" style="17"/>
    <col min="9473" max="9475" width="30.7109375" style="17" customWidth="1"/>
    <col min="9476" max="9476" width="8.7109375" style="17" customWidth="1"/>
    <col min="9477" max="9479" width="15.42578125" style="17" customWidth="1"/>
    <col min="9480" max="9482" width="9.140625" style="17" customWidth="1"/>
    <col min="9483" max="9728" width="9.140625" style="17"/>
    <col min="9729" max="9731" width="30.7109375" style="17" customWidth="1"/>
    <col min="9732" max="9732" width="8.7109375" style="17" customWidth="1"/>
    <col min="9733" max="9735" width="15.42578125" style="17" customWidth="1"/>
    <col min="9736" max="9738" width="9.140625" style="17" customWidth="1"/>
    <col min="9739" max="9984" width="9.140625" style="17"/>
    <col min="9985" max="9987" width="30.7109375" style="17" customWidth="1"/>
    <col min="9988" max="9988" width="8.7109375" style="17" customWidth="1"/>
    <col min="9989" max="9991" width="15.42578125" style="17" customWidth="1"/>
    <col min="9992" max="9994" width="9.140625" style="17" customWidth="1"/>
    <col min="9995" max="10240" width="9.140625" style="17"/>
    <col min="10241" max="10243" width="30.7109375" style="17" customWidth="1"/>
    <col min="10244" max="10244" width="8.7109375" style="17" customWidth="1"/>
    <col min="10245" max="10247" width="15.42578125" style="17" customWidth="1"/>
    <col min="10248" max="10250" width="9.140625" style="17" customWidth="1"/>
    <col min="10251" max="10496" width="9.140625" style="17"/>
    <col min="10497" max="10499" width="30.7109375" style="17" customWidth="1"/>
    <col min="10500" max="10500" width="8.7109375" style="17" customWidth="1"/>
    <col min="10501" max="10503" width="15.42578125" style="17" customWidth="1"/>
    <col min="10504" max="10506" width="9.140625" style="17" customWidth="1"/>
    <col min="10507" max="10752" width="9.140625" style="17"/>
    <col min="10753" max="10755" width="30.7109375" style="17" customWidth="1"/>
    <col min="10756" max="10756" width="8.7109375" style="17" customWidth="1"/>
    <col min="10757" max="10759" width="15.42578125" style="17" customWidth="1"/>
    <col min="10760" max="10762" width="9.140625" style="17" customWidth="1"/>
    <col min="10763" max="11008" width="9.140625" style="17"/>
    <col min="11009" max="11011" width="30.7109375" style="17" customWidth="1"/>
    <col min="11012" max="11012" width="8.7109375" style="17" customWidth="1"/>
    <col min="11013" max="11015" width="15.42578125" style="17" customWidth="1"/>
    <col min="11016" max="11018" width="9.140625" style="17" customWidth="1"/>
    <col min="11019" max="11264" width="9.140625" style="17"/>
    <col min="11265" max="11267" width="30.7109375" style="17" customWidth="1"/>
    <col min="11268" max="11268" width="8.7109375" style="17" customWidth="1"/>
    <col min="11269" max="11271" width="15.42578125" style="17" customWidth="1"/>
    <col min="11272" max="11274" width="9.140625" style="17" customWidth="1"/>
    <col min="11275" max="11520" width="9.140625" style="17"/>
    <col min="11521" max="11523" width="30.7109375" style="17" customWidth="1"/>
    <col min="11524" max="11524" width="8.7109375" style="17" customWidth="1"/>
    <col min="11525" max="11527" width="15.42578125" style="17" customWidth="1"/>
    <col min="11528" max="11530" width="9.140625" style="17" customWidth="1"/>
    <col min="11531" max="11776" width="9.140625" style="17"/>
    <col min="11777" max="11779" width="30.7109375" style="17" customWidth="1"/>
    <col min="11780" max="11780" width="8.7109375" style="17" customWidth="1"/>
    <col min="11781" max="11783" width="15.42578125" style="17" customWidth="1"/>
    <col min="11784" max="11786" width="9.140625" style="17" customWidth="1"/>
    <col min="11787" max="12032" width="9.140625" style="17"/>
    <col min="12033" max="12035" width="30.7109375" style="17" customWidth="1"/>
    <col min="12036" max="12036" width="8.7109375" style="17" customWidth="1"/>
    <col min="12037" max="12039" width="15.42578125" style="17" customWidth="1"/>
    <col min="12040" max="12042" width="9.140625" style="17" customWidth="1"/>
    <col min="12043" max="12288" width="9.140625" style="17"/>
    <col min="12289" max="12291" width="30.7109375" style="17" customWidth="1"/>
    <col min="12292" max="12292" width="8.7109375" style="17" customWidth="1"/>
    <col min="12293" max="12295" width="15.42578125" style="17" customWidth="1"/>
    <col min="12296" max="12298" width="9.140625" style="17" customWidth="1"/>
    <col min="12299" max="12544" width="9.140625" style="17"/>
    <col min="12545" max="12547" width="30.7109375" style="17" customWidth="1"/>
    <col min="12548" max="12548" width="8.7109375" style="17" customWidth="1"/>
    <col min="12549" max="12551" width="15.42578125" style="17" customWidth="1"/>
    <col min="12552" max="12554" width="9.140625" style="17" customWidth="1"/>
    <col min="12555" max="12800" width="9.140625" style="17"/>
    <col min="12801" max="12803" width="30.7109375" style="17" customWidth="1"/>
    <col min="12804" max="12804" width="8.7109375" style="17" customWidth="1"/>
    <col min="12805" max="12807" width="15.42578125" style="17" customWidth="1"/>
    <col min="12808" max="12810" width="9.140625" style="17" customWidth="1"/>
    <col min="12811" max="13056" width="9.140625" style="17"/>
    <col min="13057" max="13059" width="30.7109375" style="17" customWidth="1"/>
    <col min="13060" max="13060" width="8.7109375" style="17" customWidth="1"/>
    <col min="13061" max="13063" width="15.42578125" style="17" customWidth="1"/>
    <col min="13064" max="13066" width="9.140625" style="17" customWidth="1"/>
    <col min="13067" max="13312" width="9.140625" style="17"/>
    <col min="13313" max="13315" width="30.7109375" style="17" customWidth="1"/>
    <col min="13316" max="13316" width="8.7109375" style="17" customWidth="1"/>
    <col min="13317" max="13319" width="15.42578125" style="17" customWidth="1"/>
    <col min="13320" max="13322" width="9.140625" style="17" customWidth="1"/>
    <col min="13323" max="13568" width="9.140625" style="17"/>
    <col min="13569" max="13571" width="30.7109375" style="17" customWidth="1"/>
    <col min="13572" max="13572" width="8.7109375" style="17" customWidth="1"/>
    <col min="13573" max="13575" width="15.42578125" style="17" customWidth="1"/>
    <col min="13576" max="13578" width="9.140625" style="17" customWidth="1"/>
    <col min="13579" max="13824" width="9.140625" style="17"/>
    <col min="13825" max="13827" width="30.7109375" style="17" customWidth="1"/>
    <col min="13828" max="13828" width="8.7109375" style="17" customWidth="1"/>
    <col min="13829" max="13831" width="15.42578125" style="17" customWidth="1"/>
    <col min="13832" max="13834" width="9.140625" style="17" customWidth="1"/>
    <col min="13835" max="14080" width="9.140625" style="17"/>
    <col min="14081" max="14083" width="30.7109375" style="17" customWidth="1"/>
    <col min="14084" max="14084" width="8.7109375" style="17" customWidth="1"/>
    <col min="14085" max="14087" width="15.42578125" style="17" customWidth="1"/>
    <col min="14088" max="14090" width="9.140625" style="17" customWidth="1"/>
    <col min="14091" max="14336" width="9.140625" style="17"/>
    <col min="14337" max="14339" width="30.7109375" style="17" customWidth="1"/>
    <col min="14340" max="14340" width="8.7109375" style="17" customWidth="1"/>
    <col min="14341" max="14343" width="15.42578125" style="17" customWidth="1"/>
    <col min="14344" max="14346" width="9.140625" style="17" customWidth="1"/>
    <col min="14347" max="14592" width="9.140625" style="17"/>
    <col min="14593" max="14595" width="30.7109375" style="17" customWidth="1"/>
    <col min="14596" max="14596" width="8.7109375" style="17" customWidth="1"/>
    <col min="14597" max="14599" width="15.42578125" style="17" customWidth="1"/>
    <col min="14600" max="14602" width="9.140625" style="17" customWidth="1"/>
    <col min="14603" max="14848" width="9.140625" style="17"/>
    <col min="14849" max="14851" width="30.7109375" style="17" customWidth="1"/>
    <col min="14852" max="14852" width="8.7109375" style="17" customWidth="1"/>
    <col min="14853" max="14855" width="15.42578125" style="17" customWidth="1"/>
    <col min="14856" max="14858" width="9.140625" style="17" customWidth="1"/>
    <col min="14859" max="15104" width="9.140625" style="17"/>
    <col min="15105" max="15107" width="30.7109375" style="17" customWidth="1"/>
    <col min="15108" max="15108" width="8.7109375" style="17" customWidth="1"/>
    <col min="15109" max="15111" width="15.42578125" style="17" customWidth="1"/>
    <col min="15112" max="15114" width="9.140625" style="17" customWidth="1"/>
    <col min="15115" max="15360" width="9.140625" style="17"/>
    <col min="15361" max="15363" width="30.7109375" style="17" customWidth="1"/>
    <col min="15364" max="15364" width="8.7109375" style="17" customWidth="1"/>
    <col min="15365" max="15367" width="15.42578125" style="17" customWidth="1"/>
    <col min="15368" max="15370" width="9.140625" style="17" customWidth="1"/>
    <col min="15371" max="15616" width="9.140625" style="17"/>
    <col min="15617" max="15619" width="30.7109375" style="17" customWidth="1"/>
    <col min="15620" max="15620" width="8.7109375" style="17" customWidth="1"/>
    <col min="15621" max="15623" width="15.42578125" style="17" customWidth="1"/>
    <col min="15624" max="15626" width="9.140625" style="17" customWidth="1"/>
    <col min="15627" max="15872" width="9.140625" style="17"/>
    <col min="15873" max="15875" width="30.7109375" style="17" customWidth="1"/>
    <col min="15876" max="15876" width="8.7109375" style="17" customWidth="1"/>
    <col min="15877" max="15879" width="15.42578125" style="17" customWidth="1"/>
    <col min="15880" max="15882" width="9.140625" style="17" customWidth="1"/>
    <col min="15883" max="16128" width="9.140625" style="17"/>
    <col min="16129" max="16131" width="30.7109375" style="17" customWidth="1"/>
    <col min="16132" max="16132" width="8.7109375" style="17" customWidth="1"/>
    <col min="16133" max="16135" width="15.42578125" style="17" customWidth="1"/>
    <col min="16136" max="16138" width="9.140625" style="17" customWidth="1"/>
    <col min="16139" max="16384" width="9.140625" style="17"/>
  </cols>
  <sheetData>
    <row r="1" spans="1:10" ht="17.25" customHeight="1" x14ac:dyDescent="0.2">
      <c r="A1" s="76" t="s">
        <v>37</v>
      </c>
      <c r="B1" s="77"/>
      <c r="C1" s="77"/>
      <c r="D1" s="77"/>
    </row>
    <row r="2" spans="1:10" ht="14.45" customHeight="1" x14ac:dyDescent="0.2">
      <c r="A2" s="78" t="s">
        <v>1268</v>
      </c>
      <c r="E2" s="79"/>
      <c r="F2" s="80"/>
      <c r="G2" s="81"/>
      <c r="H2" s="79"/>
    </row>
    <row r="4" spans="1:10" ht="18.95" customHeight="1" x14ac:dyDescent="0.2">
      <c r="A4" s="216" t="s">
        <v>1269</v>
      </c>
      <c r="B4" s="217"/>
      <c r="C4" s="217"/>
      <c r="D4" s="217"/>
      <c r="E4" s="217"/>
      <c r="F4" s="217"/>
      <c r="G4" s="217"/>
      <c r="H4" s="217"/>
      <c r="I4" s="217"/>
      <c r="J4" s="217"/>
    </row>
    <row r="5" spans="1:10" ht="14.45" customHeight="1" x14ac:dyDescent="0.2">
      <c r="A5" s="78" t="s">
        <v>1270</v>
      </c>
    </row>
    <row r="6" spans="1:10" x14ac:dyDescent="0.2">
      <c r="A6" s="82"/>
      <c r="B6" s="83"/>
      <c r="C6" s="83"/>
      <c r="D6" s="83"/>
      <c r="E6" s="83"/>
      <c r="F6" s="83"/>
    </row>
    <row r="7" spans="1:10" ht="14.45" customHeight="1" x14ac:dyDescent="0.2">
      <c r="A7" s="78" t="s">
        <v>1271</v>
      </c>
    </row>
    <row r="8" spans="1:10" ht="14.45" customHeight="1" x14ac:dyDescent="0.2">
      <c r="A8" s="82" t="s">
        <v>1272</v>
      </c>
      <c r="B8" s="83"/>
      <c r="C8" s="83"/>
      <c r="D8" s="83"/>
      <c r="E8" s="83"/>
      <c r="F8" s="83"/>
    </row>
    <row r="9" spans="1:10" ht="14.45" customHeight="1" x14ac:dyDescent="0.2">
      <c r="A9" s="82" t="s">
        <v>1273</v>
      </c>
      <c r="B9" s="83"/>
      <c r="C9" s="83"/>
      <c r="D9" s="83"/>
      <c r="E9" s="83"/>
      <c r="F9" s="83"/>
    </row>
    <row r="10" spans="1:10" x14ac:dyDescent="0.2">
      <c r="A10" s="78" t="s">
        <v>1274</v>
      </c>
    </row>
    <row r="11" spans="1:10" ht="76.150000000000006" customHeight="1" x14ac:dyDescent="0.2">
      <c r="A11" s="84" t="s">
        <v>1275</v>
      </c>
      <c r="B11" s="84" t="s">
        <v>1276</v>
      </c>
      <c r="C11" s="84" t="s">
        <v>1277</v>
      </c>
      <c r="D11" s="84" t="s">
        <v>1278</v>
      </c>
      <c r="E11" s="84" t="s">
        <v>1279</v>
      </c>
      <c r="F11" s="84" t="s">
        <v>1280</v>
      </c>
      <c r="G11" s="84" t="s">
        <v>1281</v>
      </c>
    </row>
    <row r="12" spans="1:10" ht="15" customHeight="1" x14ac:dyDescent="0.25">
      <c r="A12" s="85" t="s">
        <v>1282</v>
      </c>
      <c r="B12" s="86"/>
      <c r="C12" s="86"/>
      <c r="D12" s="87"/>
      <c r="E12" s="88">
        <v>23364641334.880001</v>
      </c>
      <c r="F12" s="88">
        <v>23470108038.669998</v>
      </c>
      <c r="G12" s="89">
        <v>25647098455.779999</v>
      </c>
    </row>
    <row r="13" spans="1:10" ht="15" customHeight="1" x14ac:dyDescent="0.25">
      <c r="A13" s="90" t="s">
        <v>1283</v>
      </c>
      <c r="B13" s="91"/>
      <c r="C13" s="91"/>
      <c r="D13" s="92"/>
      <c r="E13" s="93">
        <v>215860872.37</v>
      </c>
      <c r="F13" s="93">
        <v>510207311.06999999</v>
      </c>
      <c r="G13" s="94">
        <v>3285476508.5999999</v>
      </c>
    </row>
    <row r="14" spans="1:10" ht="105.4" customHeight="1" outlineLevel="1" x14ac:dyDescent="0.2">
      <c r="A14" s="95" t="s">
        <v>1283</v>
      </c>
      <c r="B14" s="96" t="s">
        <v>62</v>
      </c>
      <c r="C14" s="96" t="s">
        <v>1284</v>
      </c>
      <c r="D14" s="97" t="s">
        <v>975</v>
      </c>
      <c r="E14" s="98">
        <v>200605707.22999999</v>
      </c>
      <c r="F14" s="98">
        <v>495156425.44</v>
      </c>
      <c r="G14" s="99">
        <v>3273593765.0599999</v>
      </c>
    </row>
    <row r="15" spans="1:10" ht="105.4" customHeight="1" outlineLevel="1" x14ac:dyDescent="0.2">
      <c r="A15" s="95" t="s">
        <v>1283</v>
      </c>
      <c r="B15" s="96" t="s">
        <v>62</v>
      </c>
      <c r="C15" s="96" t="s">
        <v>1285</v>
      </c>
      <c r="D15" s="97" t="s">
        <v>984</v>
      </c>
      <c r="E15" s="98"/>
      <c r="F15" s="98">
        <v>666400</v>
      </c>
      <c r="G15" s="99">
        <v>921000</v>
      </c>
    </row>
    <row r="16" spans="1:10" ht="105.4" customHeight="1" outlineLevel="1" x14ac:dyDescent="0.2">
      <c r="A16" s="95" t="s">
        <v>1283</v>
      </c>
      <c r="B16" s="96" t="s">
        <v>62</v>
      </c>
      <c r="C16" s="96" t="s">
        <v>1286</v>
      </c>
      <c r="D16" s="97" t="s">
        <v>1287</v>
      </c>
      <c r="E16" s="98">
        <v>15255165.140000001</v>
      </c>
      <c r="F16" s="98">
        <v>14384485.630000001</v>
      </c>
      <c r="G16" s="99">
        <v>10961743.539999999</v>
      </c>
    </row>
    <row r="17" spans="1:7" ht="15" customHeight="1" x14ac:dyDescent="0.25">
      <c r="A17" s="90" t="s">
        <v>974</v>
      </c>
      <c r="B17" s="91"/>
      <c r="C17" s="91"/>
      <c r="D17" s="92"/>
      <c r="E17" s="93">
        <v>131642201.84999999</v>
      </c>
      <c r="F17" s="93">
        <v>115560514.20999999</v>
      </c>
      <c r="G17" s="94">
        <v>105957577.52</v>
      </c>
    </row>
    <row r="18" spans="1:7" ht="60.2" customHeight="1" outlineLevel="1" x14ac:dyDescent="0.2">
      <c r="A18" s="95" t="s">
        <v>974</v>
      </c>
      <c r="B18" s="96" t="s">
        <v>84</v>
      </c>
      <c r="C18" s="96" t="s">
        <v>1288</v>
      </c>
      <c r="D18" s="97" t="s">
        <v>1003</v>
      </c>
      <c r="E18" s="98">
        <v>763007.45</v>
      </c>
      <c r="F18" s="98">
        <v>853995.29</v>
      </c>
      <c r="G18" s="99">
        <v>795722.23999999999</v>
      </c>
    </row>
    <row r="19" spans="1:7" ht="60.2" customHeight="1" outlineLevel="1" x14ac:dyDescent="0.2">
      <c r="A19" s="95" t="s">
        <v>974</v>
      </c>
      <c r="B19" s="96" t="s">
        <v>84</v>
      </c>
      <c r="C19" s="96" t="s">
        <v>1289</v>
      </c>
      <c r="D19" s="97" t="s">
        <v>1010</v>
      </c>
      <c r="E19" s="98">
        <v>600076.11</v>
      </c>
      <c r="F19" s="98">
        <v>807199.44</v>
      </c>
      <c r="G19" s="99">
        <v>807199.44</v>
      </c>
    </row>
    <row r="20" spans="1:7" ht="60.2" customHeight="1" outlineLevel="1" x14ac:dyDescent="0.2">
      <c r="A20" s="95" t="s">
        <v>974</v>
      </c>
      <c r="B20" s="96" t="s">
        <v>84</v>
      </c>
      <c r="C20" s="96" t="s">
        <v>1284</v>
      </c>
      <c r="D20" s="97" t="s">
        <v>975</v>
      </c>
      <c r="E20" s="98">
        <v>130279118.29000001</v>
      </c>
      <c r="F20" s="98">
        <v>113899319.48</v>
      </c>
      <c r="G20" s="99">
        <v>104354655.84</v>
      </c>
    </row>
    <row r="21" spans="1:7" ht="15" customHeight="1" x14ac:dyDescent="0.25">
      <c r="A21" s="90" t="s">
        <v>976</v>
      </c>
      <c r="B21" s="91"/>
      <c r="C21" s="91"/>
      <c r="D21" s="92"/>
      <c r="E21" s="93">
        <v>78994488.709999993</v>
      </c>
      <c r="F21" s="93">
        <v>58471815.640000001</v>
      </c>
      <c r="G21" s="94">
        <v>29170351.789999999</v>
      </c>
    </row>
    <row r="22" spans="1:7" ht="105.4" customHeight="1" outlineLevel="1" x14ac:dyDescent="0.2">
      <c r="A22" s="95" t="s">
        <v>976</v>
      </c>
      <c r="B22" s="96" t="s">
        <v>137</v>
      </c>
      <c r="C22" s="96" t="s">
        <v>1284</v>
      </c>
      <c r="D22" s="97" t="s">
        <v>975</v>
      </c>
      <c r="E22" s="98">
        <v>32484031.32</v>
      </c>
      <c r="F22" s="98">
        <v>14979481.48</v>
      </c>
      <c r="G22" s="99"/>
    </row>
    <row r="23" spans="1:7" ht="105.4" customHeight="1" outlineLevel="1" x14ac:dyDescent="0.2">
      <c r="A23" s="95" t="s">
        <v>976</v>
      </c>
      <c r="B23" s="96" t="s">
        <v>137</v>
      </c>
      <c r="C23" s="96" t="s">
        <v>1290</v>
      </c>
      <c r="D23" s="97" t="s">
        <v>977</v>
      </c>
      <c r="E23" s="98">
        <v>46510457.390000001</v>
      </c>
      <c r="F23" s="98">
        <v>43492334.159999996</v>
      </c>
      <c r="G23" s="99">
        <v>29170351.789999999</v>
      </c>
    </row>
    <row r="24" spans="1:7" ht="15" customHeight="1" x14ac:dyDescent="0.25">
      <c r="A24" s="90" t="s">
        <v>978</v>
      </c>
      <c r="B24" s="91"/>
      <c r="C24" s="91"/>
      <c r="D24" s="92"/>
      <c r="E24" s="93">
        <v>1721724761.23</v>
      </c>
      <c r="F24" s="93">
        <v>2055241309.26</v>
      </c>
      <c r="G24" s="94">
        <v>1690977427.1900001</v>
      </c>
    </row>
    <row r="25" spans="1:7" ht="240.6" customHeight="1" outlineLevel="1" x14ac:dyDescent="0.2">
      <c r="A25" s="95" t="s">
        <v>978</v>
      </c>
      <c r="B25" s="100" t="s">
        <v>172</v>
      </c>
      <c r="C25" s="96" t="s">
        <v>1291</v>
      </c>
      <c r="D25" s="97" t="s">
        <v>980</v>
      </c>
      <c r="E25" s="98">
        <v>11687354.57</v>
      </c>
      <c r="F25" s="98"/>
      <c r="G25" s="99"/>
    </row>
    <row r="26" spans="1:7" ht="240.6" customHeight="1" outlineLevel="1" x14ac:dyDescent="0.2">
      <c r="A26" s="95" t="s">
        <v>978</v>
      </c>
      <c r="B26" s="100" t="s">
        <v>172</v>
      </c>
      <c r="C26" s="96" t="s">
        <v>1292</v>
      </c>
      <c r="D26" s="97" t="s">
        <v>979</v>
      </c>
      <c r="E26" s="98">
        <v>1665424293.8199999</v>
      </c>
      <c r="F26" s="98">
        <v>2002873974.22</v>
      </c>
      <c r="G26" s="99">
        <v>1637217508.3499999</v>
      </c>
    </row>
    <row r="27" spans="1:7" ht="240.6" customHeight="1" outlineLevel="1" x14ac:dyDescent="0.2">
      <c r="A27" s="95" t="s">
        <v>978</v>
      </c>
      <c r="B27" s="100" t="s">
        <v>172</v>
      </c>
      <c r="C27" s="96" t="s">
        <v>1289</v>
      </c>
      <c r="D27" s="97" t="s">
        <v>1010</v>
      </c>
      <c r="E27" s="98">
        <v>25780015.16</v>
      </c>
      <c r="F27" s="98">
        <v>33282938.559999999</v>
      </c>
      <c r="G27" s="99">
        <v>34968107.439999998</v>
      </c>
    </row>
    <row r="28" spans="1:7" ht="240.6" customHeight="1" outlineLevel="1" x14ac:dyDescent="0.2">
      <c r="A28" s="95" t="s">
        <v>978</v>
      </c>
      <c r="B28" s="100" t="s">
        <v>172</v>
      </c>
      <c r="C28" s="96" t="s">
        <v>1293</v>
      </c>
      <c r="D28" s="97" t="s">
        <v>1294</v>
      </c>
      <c r="E28" s="98">
        <v>18833097.68</v>
      </c>
      <c r="F28" s="98">
        <v>19084396.48</v>
      </c>
      <c r="G28" s="99">
        <v>18791811.399999999</v>
      </c>
    </row>
    <row r="29" spans="1:7" ht="15" customHeight="1" x14ac:dyDescent="0.25">
      <c r="A29" s="90" t="s">
        <v>981</v>
      </c>
      <c r="B29" s="91"/>
      <c r="C29" s="91"/>
      <c r="D29" s="92"/>
      <c r="E29" s="93">
        <v>560936313.12</v>
      </c>
      <c r="F29" s="93">
        <v>392794240.43000001</v>
      </c>
      <c r="G29" s="94">
        <v>398930967.02999997</v>
      </c>
    </row>
    <row r="30" spans="1:7" ht="180.6" customHeight="1" outlineLevel="1" x14ac:dyDescent="0.2">
      <c r="A30" s="95" t="s">
        <v>981</v>
      </c>
      <c r="B30" s="100" t="s">
        <v>198</v>
      </c>
      <c r="C30" s="96" t="s">
        <v>1288</v>
      </c>
      <c r="D30" s="97" t="s">
        <v>1003</v>
      </c>
      <c r="E30" s="98">
        <v>83806342.25</v>
      </c>
      <c r="F30" s="98">
        <v>82921565.099999994</v>
      </c>
      <c r="G30" s="99">
        <v>83789797.909999996</v>
      </c>
    </row>
    <row r="31" spans="1:7" ht="180.6" customHeight="1" outlineLevel="1" x14ac:dyDescent="0.2">
      <c r="A31" s="95" t="s">
        <v>981</v>
      </c>
      <c r="B31" s="100" t="s">
        <v>198</v>
      </c>
      <c r="C31" s="96" t="s">
        <v>1295</v>
      </c>
      <c r="D31" s="97" t="s">
        <v>982</v>
      </c>
      <c r="E31" s="98">
        <v>205512333.00999999</v>
      </c>
      <c r="F31" s="98">
        <v>158207679.41999999</v>
      </c>
      <c r="G31" s="99">
        <v>165585432.22999999</v>
      </c>
    </row>
    <row r="32" spans="1:7" ht="180.6" customHeight="1" outlineLevel="1" x14ac:dyDescent="0.2">
      <c r="A32" s="95" t="s">
        <v>981</v>
      </c>
      <c r="B32" s="100" t="s">
        <v>198</v>
      </c>
      <c r="C32" s="96" t="s">
        <v>1290</v>
      </c>
      <c r="D32" s="97" t="s">
        <v>977</v>
      </c>
      <c r="E32" s="98">
        <v>201473380.80000001</v>
      </c>
      <c r="F32" s="98">
        <v>146919703.44999999</v>
      </c>
      <c r="G32" s="99">
        <v>144810444.43000001</v>
      </c>
    </row>
    <row r="33" spans="1:7" ht="180.6" customHeight="1" outlineLevel="1" x14ac:dyDescent="0.2">
      <c r="A33" s="95" t="s">
        <v>981</v>
      </c>
      <c r="B33" s="100" t="s">
        <v>198</v>
      </c>
      <c r="C33" s="96" t="s">
        <v>1296</v>
      </c>
      <c r="D33" s="97" t="s">
        <v>1022</v>
      </c>
      <c r="E33" s="98">
        <v>70144257.060000002</v>
      </c>
      <c r="F33" s="98">
        <v>4745292.46</v>
      </c>
      <c r="G33" s="99">
        <v>4745292.46</v>
      </c>
    </row>
    <row r="34" spans="1:7" ht="15" customHeight="1" x14ac:dyDescent="0.25">
      <c r="A34" s="90" t="s">
        <v>1297</v>
      </c>
      <c r="B34" s="91"/>
      <c r="C34" s="91"/>
      <c r="D34" s="92"/>
      <c r="E34" s="93">
        <v>781880158.26999998</v>
      </c>
      <c r="F34" s="93">
        <v>782501952.78999996</v>
      </c>
      <c r="G34" s="94">
        <v>782501952.78999996</v>
      </c>
    </row>
    <row r="35" spans="1:7" ht="60.2" customHeight="1" outlineLevel="1" x14ac:dyDescent="0.2">
      <c r="A35" s="95" t="s">
        <v>1297</v>
      </c>
      <c r="B35" s="96" t="s">
        <v>233</v>
      </c>
      <c r="C35" s="96" t="s">
        <v>1293</v>
      </c>
      <c r="D35" s="97" t="s">
        <v>1294</v>
      </c>
      <c r="E35" s="98">
        <v>781880158.26999998</v>
      </c>
      <c r="F35" s="98">
        <v>782501952.78999996</v>
      </c>
      <c r="G35" s="99">
        <v>782501952.78999996</v>
      </c>
    </row>
    <row r="36" spans="1:7" ht="15" customHeight="1" x14ac:dyDescent="0.25">
      <c r="A36" s="90" t="s">
        <v>1298</v>
      </c>
      <c r="B36" s="91"/>
      <c r="C36" s="91"/>
      <c r="D36" s="92"/>
      <c r="E36" s="93">
        <v>676658</v>
      </c>
      <c r="F36" s="93">
        <v>392708</v>
      </c>
      <c r="G36" s="94">
        <v>392708</v>
      </c>
    </row>
    <row r="37" spans="1:7" ht="75.2" customHeight="1" outlineLevel="1" x14ac:dyDescent="0.2">
      <c r="A37" s="95" t="s">
        <v>1298</v>
      </c>
      <c r="B37" s="96" t="s">
        <v>247</v>
      </c>
      <c r="C37" s="96" t="s">
        <v>1299</v>
      </c>
      <c r="D37" s="97" t="s">
        <v>987</v>
      </c>
      <c r="E37" s="98">
        <v>52000</v>
      </c>
      <c r="F37" s="98"/>
      <c r="G37" s="99"/>
    </row>
    <row r="38" spans="1:7" ht="75.2" customHeight="1" outlineLevel="1" x14ac:dyDescent="0.2">
      <c r="A38" s="95" t="s">
        <v>1298</v>
      </c>
      <c r="B38" s="96" t="s">
        <v>247</v>
      </c>
      <c r="C38" s="96" t="s">
        <v>1300</v>
      </c>
      <c r="D38" s="97" t="s">
        <v>988</v>
      </c>
      <c r="E38" s="98">
        <v>220000</v>
      </c>
      <c r="F38" s="98"/>
      <c r="G38" s="99"/>
    </row>
    <row r="39" spans="1:7" ht="75.2" customHeight="1" outlineLevel="1" x14ac:dyDescent="0.2">
      <c r="A39" s="95" t="s">
        <v>1298</v>
      </c>
      <c r="B39" s="96" t="s">
        <v>247</v>
      </c>
      <c r="C39" s="96" t="s">
        <v>1301</v>
      </c>
      <c r="D39" s="97" t="s">
        <v>986</v>
      </c>
      <c r="E39" s="98">
        <v>404658</v>
      </c>
      <c r="F39" s="98">
        <v>392708</v>
      </c>
      <c r="G39" s="99">
        <v>392708</v>
      </c>
    </row>
    <row r="40" spans="1:7" ht="15" customHeight="1" x14ac:dyDescent="0.25">
      <c r="A40" s="90" t="s">
        <v>1302</v>
      </c>
      <c r="B40" s="91"/>
      <c r="C40" s="91"/>
      <c r="D40" s="92"/>
      <c r="E40" s="93">
        <v>1700070.3</v>
      </c>
      <c r="F40" s="93">
        <v>1700070.3</v>
      </c>
      <c r="G40" s="94">
        <v>1700070.3</v>
      </c>
    </row>
    <row r="41" spans="1:7" ht="45.2" customHeight="1" outlineLevel="1" x14ac:dyDescent="0.2">
      <c r="A41" s="95" t="s">
        <v>1302</v>
      </c>
      <c r="B41" s="96" t="s">
        <v>254</v>
      </c>
      <c r="C41" s="96" t="s">
        <v>1303</v>
      </c>
      <c r="D41" s="97" t="s">
        <v>1304</v>
      </c>
      <c r="E41" s="98">
        <v>1700070.3</v>
      </c>
      <c r="F41" s="98">
        <v>1700070.3</v>
      </c>
      <c r="G41" s="99">
        <v>1700070.3</v>
      </c>
    </row>
    <row r="42" spans="1:7" ht="15" customHeight="1" x14ac:dyDescent="0.25">
      <c r="A42" s="90" t="s">
        <v>983</v>
      </c>
      <c r="B42" s="91"/>
      <c r="C42" s="91"/>
      <c r="D42" s="92"/>
      <c r="E42" s="93">
        <v>3515699114.4099998</v>
      </c>
      <c r="F42" s="93">
        <v>4185080514.4200001</v>
      </c>
      <c r="G42" s="94">
        <v>4123290784.2399998</v>
      </c>
    </row>
    <row r="43" spans="1:7" ht="409.6" customHeight="1" outlineLevel="1" x14ac:dyDescent="0.2">
      <c r="A43" s="95" t="s">
        <v>983</v>
      </c>
      <c r="B43" s="100" t="s">
        <v>266</v>
      </c>
      <c r="C43" s="96" t="s">
        <v>1299</v>
      </c>
      <c r="D43" s="97" t="s">
        <v>987</v>
      </c>
      <c r="E43" s="98">
        <v>905233777.66999996</v>
      </c>
      <c r="F43" s="98">
        <v>642169292.58000004</v>
      </c>
      <c r="G43" s="99">
        <v>639413164.5</v>
      </c>
    </row>
    <row r="44" spans="1:7" ht="409.6" customHeight="1" outlineLevel="1" x14ac:dyDescent="0.2">
      <c r="A44" s="95" t="s">
        <v>983</v>
      </c>
      <c r="B44" s="100" t="s">
        <v>266</v>
      </c>
      <c r="C44" s="96" t="s">
        <v>1305</v>
      </c>
      <c r="D44" s="97" t="s">
        <v>985</v>
      </c>
      <c r="E44" s="98">
        <v>922000449.38999999</v>
      </c>
      <c r="F44" s="98">
        <v>933718357.83000004</v>
      </c>
      <c r="G44" s="99">
        <v>844857868.48000002</v>
      </c>
    </row>
    <row r="45" spans="1:7" ht="409.6" customHeight="1" outlineLevel="1" x14ac:dyDescent="0.2">
      <c r="A45" s="95" t="s">
        <v>983</v>
      </c>
      <c r="B45" s="100" t="s">
        <v>266</v>
      </c>
      <c r="C45" s="96" t="s">
        <v>1300</v>
      </c>
      <c r="D45" s="97" t="s">
        <v>988</v>
      </c>
      <c r="E45" s="98">
        <v>427141401.77999997</v>
      </c>
      <c r="F45" s="98">
        <v>405149100.77999997</v>
      </c>
      <c r="G45" s="99">
        <v>424275833.06999999</v>
      </c>
    </row>
    <row r="46" spans="1:7" ht="409.6" customHeight="1" outlineLevel="1" x14ac:dyDescent="0.2">
      <c r="A46" s="95" t="s">
        <v>983</v>
      </c>
      <c r="B46" s="100" t="s">
        <v>266</v>
      </c>
      <c r="C46" s="96" t="s">
        <v>1284</v>
      </c>
      <c r="D46" s="97" t="s">
        <v>975</v>
      </c>
      <c r="E46" s="98">
        <v>8610549</v>
      </c>
      <c r="F46" s="98">
        <v>7326137</v>
      </c>
      <c r="G46" s="99">
        <v>7258631</v>
      </c>
    </row>
    <row r="47" spans="1:7" ht="409.6" customHeight="1" outlineLevel="1" x14ac:dyDescent="0.2">
      <c r="A47" s="95" t="s">
        <v>983</v>
      </c>
      <c r="B47" s="100" t="s">
        <v>266</v>
      </c>
      <c r="C47" s="96" t="s">
        <v>1306</v>
      </c>
      <c r="D47" s="97" t="s">
        <v>989</v>
      </c>
      <c r="E47" s="98">
        <v>2103038.67</v>
      </c>
      <c r="F47" s="98"/>
      <c r="G47" s="99">
        <v>11189.23</v>
      </c>
    </row>
    <row r="48" spans="1:7" ht="409.6" customHeight="1" outlineLevel="1" x14ac:dyDescent="0.2">
      <c r="A48" s="95" t="s">
        <v>983</v>
      </c>
      <c r="B48" s="100" t="s">
        <v>266</v>
      </c>
      <c r="C48" s="96" t="s">
        <v>1307</v>
      </c>
      <c r="D48" s="97" t="s">
        <v>1008</v>
      </c>
      <c r="E48" s="98">
        <v>48129220.049999997</v>
      </c>
      <c r="F48" s="98">
        <v>48129220.049999997</v>
      </c>
      <c r="G48" s="99">
        <v>48129220.049999997</v>
      </c>
    </row>
    <row r="49" spans="1:7" ht="409.6" customHeight="1" outlineLevel="1" x14ac:dyDescent="0.2">
      <c r="A49" s="95" t="s">
        <v>983</v>
      </c>
      <c r="B49" s="100" t="s">
        <v>266</v>
      </c>
      <c r="C49" s="96" t="s">
        <v>1301</v>
      </c>
      <c r="D49" s="97" t="s">
        <v>986</v>
      </c>
      <c r="E49" s="98">
        <v>1200848067.8499999</v>
      </c>
      <c r="F49" s="98">
        <v>2148376806.1799998</v>
      </c>
      <c r="G49" s="99">
        <v>2159133277.9099998</v>
      </c>
    </row>
    <row r="50" spans="1:7" ht="409.6" customHeight="1" outlineLevel="1" x14ac:dyDescent="0.2">
      <c r="A50" s="95" t="s">
        <v>983</v>
      </c>
      <c r="B50" s="100" t="s">
        <v>266</v>
      </c>
      <c r="C50" s="96" t="s">
        <v>1285</v>
      </c>
      <c r="D50" s="97" t="s">
        <v>984</v>
      </c>
      <c r="E50" s="98">
        <v>747900</v>
      </c>
      <c r="F50" s="98"/>
      <c r="G50" s="99"/>
    </row>
    <row r="51" spans="1:7" ht="409.6" customHeight="1" outlineLevel="1" x14ac:dyDescent="0.2">
      <c r="A51" s="95" t="s">
        <v>983</v>
      </c>
      <c r="B51" s="100" t="s">
        <v>266</v>
      </c>
      <c r="C51" s="96" t="s">
        <v>1296</v>
      </c>
      <c r="D51" s="97" t="s">
        <v>1022</v>
      </c>
      <c r="E51" s="98">
        <v>884710</v>
      </c>
      <c r="F51" s="98">
        <v>211600</v>
      </c>
      <c r="G51" s="99">
        <v>211600</v>
      </c>
    </row>
    <row r="52" spans="1:7" ht="15" customHeight="1" x14ac:dyDescent="0.25">
      <c r="A52" s="90" t="s">
        <v>1308</v>
      </c>
      <c r="B52" s="91"/>
      <c r="C52" s="91"/>
      <c r="D52" s="92"/>
      <c r="E52" s="93">
        <v>4653478.37</v>
      </c>
      <c r="F52" s="93">
        <v>4653478.37</v>
      </c>
      <c r="G52" s="94">
        <v>4686672.9000000004</v>
      </c>
    </row>
    <row r="53" spans="1:7" ht="255.75" customHeight="1" outlineLevel="1" x14ac:dyDescent="0.2">
      <c r="A53" s="95" t="s">
        <v>1308</v>
      </c>
      <c r="B53" s="100" t="s">
        <v>341</v>
      </c>
      <c r="C53" s="96" t="s">
        <v>1284</v>
      </c>
      <c r="D53" s="97" t="s">
        <v>975</v>
      </c>
      <c r="E53" s="98">
        <v>4653478.37</v>
      </c>
      <c r="F53" s="98">
        <v>4653478.37</v>
      </c>
      <c r="G53" s="99">
        <v>4686672.9000000004</v>
      </c>
    </row>
    <row r="54" spans="1:7" ht="15" customHeight="1" x14ac:dyDescent="0.25">
      <c r="A54" s="90" t="s">
        <v>990</v>
      </c>
      <c r="B54" s="91"/>
      <c r="C54" s="91"/>
      <c r="D54" s="92"/>
      <c r="E54" s="93">
        <v>84537966.200000003</v>
      </c>
      <c r="F54" s="93">
        <v>91263963.530000001</v>
      </c>
      <c r="G54" s="94">
        <v>91263963.530000001</v>
      </c>
    </row>
    <row r="55" spans="1:7" ht="60.2" customHeight="1" outlineLevel="1" x14ac:dyDescent="0.2">
      <c r="A55" s="95" t="s">
        <v>990</v>
      </c>
      <c r="B55" s="96" t="s">
        <v>346</v>
      </c>
      <c r="C55" s="96" t="s">
        <v>1309</v>
      </c>
      <c r="D55" s="97" t="s">
        <v>991</v>
      </c>
      <c r="E55" s="98">
        <v>84537966.200000003</v>
      </c>
      <c r="F55" s="98">
        <v>91263963.530000001</v>
      </c>
      <c r="G55" s="99">
        <v>91263963.530000001</v>
      </c>
    </row>
    <row r="56" spans="1:7" ht="15" customHeight="1" x14ac:dyDescent="0.25">
      <c r="A56" s="90" t="s">
        <v>992</v>
      </c>
      <c r="B56" s="91"/>
      <c r="C56" s="91"/>
      <c r="D56" s="92"/>
      <c r="E56" s="93">
        <v>216919179.06</v>
      </c>
      <c r="F56" s="93">
        <v>171950830.59999999</v>
      </c>
      <c r="G56" s="94">
        <v>169775563.91999999</v>
      </c>
    </row>
    <row r="57" spans="1:7" ht="60.2" customHeight="1" outlineLevel="1" x14ac:dyDescent="0.2">
      <c r="A57" s="95" t="s">
        <v>992</v>
      </c>
      <c r="B57" s="96" t="s">
        <v>355</v>
      </c>
      <c r="C57" s="96" t="s">
        <v>1306</v>
      </c>
      <c r="D57" s="97" t="s">
        <v>989</v>
      </c>
      <c r="E57" s="98">
        <v>216919179.06</v>
      </c>
      <c r="F57" s="98">
        <v>171950830.59999999</v>
      </c>
      <c r="G57" s="99">
        <v>169775563.91999999</v>
      </c>
    </row>
    <row r="58" spans="1:7" ht="15" customHeight="1" x14ac:dyDescent="0.25">
      <c r="A58" s="90" t="s">
        <v>993</v>
      </c>
      <c r="B58" s="91"/>
      <c r="C58" s="91"/>
      <c r="D58" s="92"/>
      <c r="E58" s="93">
        <v>569227082.76999998</v>
      </c>
      <c r="F58" s="93">
        <v>441081901.87</v>
      </c>
      <c r="G58" s="94">
        <v>439099412.31999999</v>
      </c>
    </row>
    <row r="59" spans="1:7" ht="45.2" customHeight="1" outlineLevel="1" x14ac:dyDescent="0.2">
      <c r="A59" s="95" t="s">
        <v>993</v>
      </c>
      <c r="B59" s="96" t="s">
        <v>372</v>
      </c>
      <c r="C59" s="96" t="s">
        <v>1310</v>
      </c>
      <c r="D59" s="97" t="s">
        <v>1015</v>
      </c>
      <c r="E59" s="98">
        <v>30607282.079999998</v>
      </c>
      <c r="F59" s="98">
        <v>30607282.079999998</v>
      </c>
      <c r="G59" s="99">
        <v>30607282.079999998</v>
      </c>
    </row>
    <row r="60" spans="1:7" ht="45.2" customHeight="1" outlineLevel="1" x14ac:dyDescent="0.2">
      <c r="A60" s="95" t="s">
        <v>993</v>
      </c>
      <c r="B60" s="96" t="s">
        <v>372</v>
      </c>
      <c r="C60" s="96" t="s">
        <v>1284</v>
      </c>
      <c r="D60" s="97" t="s">
        <v>975</v>
      </c>
      <c r="E60" s="98">
        <v>1506094.23</v>
      </c>
      <c r="F60" s="98">
        <v>1506094.23</v>
      </c>
      <c r="G60" s="99">
        <v>1506094.23</v>
      </c>
    </row>
    <row r="61" spans="1:7" ht="45.2" customHeight="1" outlineLevel="1" x14ac:dyDescent="0.2">
      <c r="A61" s="95" t="s">
        <v>993</v>
      </c>
      <c r="B61" s="96" t="s">
        <v>372</v>
      </c>
      <c r="C61" s="96" t="s">
        <v>1306</v>
      </c>
      <c r="D61" s="97" t="s">
        <v>989</v>
      </c>
      <c r="E61" s="98">
        <v>537113706.46000004</v>
      </c>
      <c r="F61" s="98">
        <v>408968525.56</v>
      </c>
      <c r="G61" s="99">
        <v>406986036.00999999</v>
      </c>
    </row>
    <row r="62" spans="1:7" ht="15" customHeight="1" x14ac:dyDescent="0.25">
      <c r="A62" s="90" t="s">
        <v>994</v>
      </c>
      <c r="B62" s="91"/>
      <c r="C62" s="91"/>
      <c r="D62" s="92"/>
      <c r="E62" s="93">
        <v>88263511.180000007</v>
      </c>
      <c r="F62" s="93">
        <v>65397771.969999999</v>
      </c>
      <c r="G62" s="94">
        <v>65226910.369999997</v>
      </c>
    </row>
    <row r="63" spans="1:7" ht="90.2" customHeight="1" outlineLevel="1" x14ac:dyDescent="0.2">
      <c r="A63" s="95" t="s">
        <v>994</v>
      </c>
      <c r="B63" s="96" t="s">
        <v>385</v>
      </c>
      <c r="C63" s="96" t="s">
        <v>1306</v>
      </c>
      <c r="D63" s="97" t="s">
        <v>989</v>
      </c>
      <c r="E63" s="98">
        <v>88263511.180000007</v>
      </c>
      <c r="F63" s="98">
        <v>65397771.969999999</v>
      </c>
      <c r="G63" s="99">
        <v>65226910.369999997</v>
      </c>
    </row>
    <row r="64" spans="1:7" ht="15" customHeight="1" x14ac:dyDescent="0.25">
      <c r="A64" s="90" t="s">
        <v>995</v>
      </c>
      <c r="B64" s="91"/>
      <c r="C64" s="91"/>
      <c r="D64" s="92"/>
      <c r="E64" s="93">
        <v>138419041.36000001</v>
      </c>
      <c r="F64" s="93">
        <v>100990933.59</v>
      </c>
      <c r="G64" s="94">
        <v>101846708.84999999</v>
      </c>
    </row>
    <row r="65" spans="1:7" ht="150.4" customHeight="1" outlineLevel="1" x14ac:dyDescent="0.2">
      <c r="A65" s="95" t="s">
        <v>995</v>
      </c>
      <c r="B65" s="100" t="s">
        <v>389</v>
      </c>
      <c r="C65" s="96" t="s">
        <v>1306</v>
      </c>
      <c r="D65" s="97" t="s">
        <v>989</v>
      </c>
      <c r="E65" s="98">
        <v>138419041.36000001</v>
      </c>
      <c r="F65" s="98">
        <v>100990933.59</v>
      </c>
      <c r="G65" s="99">
        <v>101846708.84999999</v>
      </c>
    </row>
    <row r="66" spans="1:7" ht="15" customHeight="1" x14ac:dyDescent="0.25">
      <c r="A66" s="90" t="s">
        <v>996</v>
      </c>
      <c r="B66" s="91"/>
      <c r="C66" s="91"/>
      <c r="D66" s="92"/>
      <c r="E66" s="93">
        <v>1142201588.72</v>
      </c>
      <c r="F66" s="93">
        <v>989009078.25</v>
      </c>
      <c r="G66" s="94">
        <v>978263350.97000003</v>
      </c>
    </row>
    <row r="67" spans="1:7" ht="105.4" customHeight="1" outlineLevel="1" x14ac:dyDescent="0.2">
      <c r="A67" s="95" t="s">
        <v>996</v>
      </c>
      <c r="B67" s="96" t="s">
        <v>398</v>
      </c>
      <c r="C67" s="96" t="s">
        <v>1311</v>
      </c>
      <c r="D67" s="97" t="s">
        <v>1312</v>
      </c>
      <c r="E67" s="98">
        <v>23260224.18</v>
      </c>
      <c r="F67" s="98">
        <v>23260224.18</v>
      </c>
      <c r="G67" s="99">
        <v>23260224.18</v>
      </c>
    </row>
    <row r="68" spans="1:7" ht="105.4" customHeight="1" outlineLevel="1" x14ac:dyDescent="0.2">
      <c r="A68" s="95" t="s">
        <v>996</v>
      </c>
      <c r="B68" s="96" t="s">
        <v>398</v>
      </c>
      <c r="C68" s="96" t="s">
        <v>1284</v>
      </c>
      <c r="D68" s="97" t="s">
        <v>975</v>
      </c>
      <c r="E68" s="98">
        <v>1647307.45</v>
      </c>
      <c r="F68" s="98">
        <v>1647307.45</v>
      </c>
      <c r="G68" s="99">
        <v>1647307.45</v>
      </c>
    </row>
    <row r="69" spans="1:7" ht="105.4" customHeight="1" outlineLevel="1" x14ac:dyDescent="0.2">
      <c r="A69" s="95" t="s">
        <v>996</v>
      </c>
      <c r="B69" s="96" t="s">
        <v>398</v>
      </c>
      <c r="C69" s="96" t="s">
        <v>1313</v>
      </c>
      <c r="D69" s="97" t="s">
        <v>998</v>
      </c>
      <c r="E69" s="98">
        <v>480832326.62</v>
      </c>
      <c r="F69" s="98">
        <v>427012907.27999997</v>
      </c>
      <c r="G69" s="99">
        <v>429005472.08999997</v>
      </c>
    </row>
    <row r="70" spans="1:7" ht="105.4" customHeight="1" outlineLevel="1" x14ac:dyDescent="0.2">
      <c r="A70" s="95" t="s">
        <v>996</v>
      </c>
      <c r="B70" s="96" t="s">
        <v>398</v>
      </c>
      <c r="C70" s="96" t="s">
        <v>1314</v>
      </c>
      <c r="D70" s="97" t="s">
        <v>997</v>
      </c>
      <c r="E70" s="98">
        <v>636461730.47000003</v>
      </c>
      <c r="F70" s="98">
        <v>537088639.34000003</v>
      </c>
      <c r="G70" s="99">
        <v>524350347.25</v>
      </c>
    </row>
    <row r="71" spans="1:7" ht="15" customHeight="1" x14ac:dyDescent="0.25">
      <c r="A71" s="90" t="s">
        <v>999</v>
      </c>
      <c r="B71" s="91"/>
      <c r="C71" s="91"/>
      <c r="D71" s="92"/>
      <c r="E71" s="93">
        <v>46126383.439999998</v>
      </c>
      <c r="F71" s="93">
        <v>27844613.489999998</v>
      </c>
      <c r="G71" s="94">
        <v>27444613.489999998</v>
      </c>
    </row>
    <row r="72" spans="1:7" ht="60.2" customHeight="1" outlineLevel="1" x14ac:dyDescent="0.2">
      <c r="A72" s="95" t="s">
        <v>999</v>
      </c>
      <c r="B72" s="96" t="s">
        <v>409</v>
      </c>
      <c r="C72" s="96" t="s">
        <v>1291</v>
      </c>
      <c r="D72" s="97" t="s">
        <v>980</v>
      </c>
      <c r="E72" s="98">
        <v>18859715.239999998</v>
      </c>
      <c r="F72" s="98">
        <v>1517197.2</v>
      </c>
      <c r="G72" s="99">
        <v>1117197.2</v>
      </c>
    </row>
    <row r="73" spans="1:7" ht="60.2" customHeight="1" outlineLevel="1" x14ac:dyDescent="0.2">
      <c r="A73" s="95" t="s">
        <v>999</v>
      </c>
      <c r="B73" s="96" t="s">
        <v>409</v>
      </c>
      <c r="C73" s="96" t="s">
        <v>1315</v>
      </c>
      <c r="D73" s="97" t="s">
        <v>1000</v>
      </c>
      <c r="E73" s="98">
        <v>27266668.199999999</v>
      </c>
      <c r="F73" s="98">
        <v>26327416.289999999</v>
      </c>
      <c r="G73" s="99">
        <v>26327416.289999999</v>
      </c>
    </row>
    <row r="74" spans="1:7" ht="15" customHeight="1" x14ac:dyDescent="0.25">
      <c r="A74" s="90" t="s">
        <v>1002</v>
      </c>
      <c r="B74" s="91"/>
      <c r="C74" s="91"/>
      <c r="D74" s="92"/>
      <c r="E74" s="93">
        <v>109957651.13</v>
      </c>
      <c r="F74" s="93">
        <v>152038069.44999999</v>
      </c>
      <c r="G74" s="94">
        <v>150440170.61000001</v>
      </c>
    </row>
    <row r="75" spans="1:7" ht="30" customHeight="1" outlineLevel="1" x14ac:dyDescent="0.2">
      <c r="A75" s="95" t="s">
        <v>1002</v>
      </c>
      <c r="B75" s="96" t="s">
        <v>418</v>
      </c>
      <c r="C75" s="96" t="s">
        <v>1291</v>
      </c>
      <c r="D75" s="97" t="s">
        <v>980</v>
      </c>
      <c r="E75" s="98">
        <v>105137892.56</v>
      </c>
      <c r="F75" s="98">
        <v>152038069.44999999</v>
      </c>
      <c r="G75" s="99">
        <v>150440170.61000001</v>
      </c>
    </row>
    <row r="76" spans="1:7" ht="30" customHeight="1" outlineLevel="1" x14ac:dyDescent="0.2">
      <c r="A76" s="95" t="s">
        <v>1002</v>
      </c>
      <c r="B76" s="96" t="s">
        <v>418</v>
      </c>
      <c r="C76" s="96" t="s">
        <v>1284</v>
      </c>
      <c r="D76" s="97" t="s">
        <v>975</v>
      </c>
      <c r="E76" s="98">
        <v>4819758.57</v>
      </c>
      <c r="F76" s="98"/>
      <c r="G76" s="99"/>
    </row>
    <row r="77" spans="1:7" ht="15" customHeight="1" x14ac:dyDescent="0.25">
      <c r="A77" s="90" t="s">
        <v>1316</v>
      </c>
      <c r="B77" s="91"/>
      <c r="C77" s="91"/>
      <c r="D77" s="92"/>
      <c r="E77" s="93">
        <v>6610000</v>
      </c>
      <c r="F77" s="93">
        <v>6510000</v>
      </c>
      <c r="G77" s="94">
        <v>6510000</v>
      </c>
    </row>
    <row r="78" spans="1:7" ht="90.2" customHeight="1" outlineLevel="1" x14ac:dyDescent="0.2">
      <c r="A78" s="95" t="s">
        <v>1316</v>
      </c>
      <c r="B78" s="96" t="s">
        <v>434</v>
      </c>
      <c r="C78" s="96" t="s">
        <v>1303</v>
      </c>
      <c r="D78" s="97" t="s">
        <v>1304</v>
      </c>
      <c r="E78" s="98">
        <v>100000</v>
      </c>
      <c r="F78" s="98"/>
      <c r="G78" s="99"/>
    </row>
    <row r="79" spans="1:7" ht="90.2" customHeight="1" outlineLevel="1" x14ac:dyDescent="0.2">
      <c r="A79" s="95" t="s">
        <v>1316</v>
      </c>
      <c r="B79" s="96" t="s">
        <v>434</v>
      </c>
      <c r="C79" s="96" t="s">
        <v>1317</v>
      </c>
      <c r="D79" s="97" t="s">
        <v>1318</v>
      </c>
      <c r="E79" s="98">
        <v>6510000</v>
      </c>
      <c r="F79" s="98">
        <v>6510000</v>
      </c>
      <c r="G79" s="99">
        <v>6510000</v>
      </c>
    </row>
    <row r="80" spans="1:7" ht="15" customHeight="1" x14ac:dyDescent="0.25">
      <c r="A80" s="90" t="s">
        <v>1001</v>
      </c>
      <c r="B80" s="91"/>
      <c r="C80" s="91"/>
      <c r="D80" s="92"/>
      <c r="E80" s="93">
        <v>589149510.41999996</v>
      </c>
      <c r="F80" s="93">
        <v>434773073.69</v>
      </c>
      <c r="G80" s="94">
        <v>427545839.05000001</v>
      </c>
    </row>
    <row r="81" spans="1:7" ht="180.6" customHeight="1" outlineLevel="1" x14ac:dyDescent="0.2">
      <c r="A81" s="95" t="s">
        <v>1001</v>
      </c>
      <c r="B81" s="100" t="s">
        <v>441</v>
      </c>
      <c r="C81" s="96" t="s">
        <v>1291</v>
      </c>
      <c r="D81" s="97" t="s">
        <v>980</v>
      </c>
      <c r="E81" s="98">
        <v>257448391.21000001</v>
      </c>
      <c r="F81" s="98">
        <v>191798428.69</v>
      </c>
      <c r="G81" s="99">
        <v>183139089.93000001</v>
      </c>
    </row>
    <row r="82" spans="1:7" ht="180.6" customHeight="1" outlineLevel="1" x14ac:dyDescent="0.2">
      <c r="A82" s="95" t="s">
        <v>1001</v>
      </c>
      <c r="B82" s="100" t="s">
        <v>441</v>
      </c>
      <c r="C82" s="96" t="s">
        <v>1292</v>
      </c>
      <c r="D82" s="97" t="s">
        <v>979</v>
      </c>
      <c r="E82" s="98">
        <v>87933013.980000004</v>
      </c>
      <c r="F82" s="98">
        <v>31136577.59</v>
      </c>
      <c r="G82" s="99">
        <v>32673636</v>
      </c>
    </row>
    <row r="83" spans="1:7" ht="180.6" customHeight="1" outlineLevel="1" x14ac:dyDescent="0.2">
      <c r="A83" s="95" t="s">
        <v>1001</v>
      </c>
      <c r="B83" s="100" t="s">
        <v>441</v>
      </c>
      <c r="C83" s="96" t="s">
        <v>1288</v>
      </c>
      <c r="D83" s="97" t="s">
        <v>1003</v>
      </c>
      <c r="E83" s="98">
        <v>193712139.47999999</v>
      </c>
      <c r="F83" s="98">
        <v>165957659.97999999</v>
      </c>
      <c r="G83" s="99">
        <v>165957659.97999999</v>
      </c>
    </row>
    <row r="84" spans="1:7" ht="180.6" customHeight="1" outlineLevel="1" x14ac:dyDescent="0.2">
      <c r="A84" s="95" t="s">
        <v>1001</v>
      </c>
      <c r="B84" s="100" t="s">
        <v>441</v>
      </c>
      <c r="C84" s="96" t="s">
        <v>1303</v>
      </c>
      <c r="D84" s="97" t="s">
        <v>1304</v>
      </c>
      <c r="E84" s="98">
        <v>28975337.210000001</v>
      </c>
      <c r="F84" s="98">
        <v>29121577.210000001</v>
      </c>
      <c r="G84" s="99">
        <v>29016622.920000002</v>
      </c>
    </row>
    <row r="85" spans="1:7" ht="180.6" customHeight="1" outlineLevel="1" x14ac:dyDescent="0.2">
      <c r="A85" s="95" t="s">
        <v>1001</v>
      </c>
      <c r="B85" s="100" t="s">
        <v>441</v>
      </c>
      <c r="C85" s="96" t="s">
        <v>1295</v>
      </c>
      <c r="D85" s="97" t="s">
        <v>982</v>
      </c>
      <c r="E85" s="98">
        <v>7995042.75</v>
      </c>
      <c r="F85" s="98">
        <v>3673244.43</v>
      </c>
      <c r="G85" s="99">
        <v>3673244.43</v>
      </c>
    </row>
    <row r="86" spans="1:7" ht="180.6" customHeight="1" outlineLevel="1" x14ac:dyDescent="0.2">
      <c r="A86" s="95" t="s">
        <v>1001</v>
      </c>
      <c r="B86" s="100" t="s">
        <v>441</v>
      </c>
      <c r="C86" s="96" t="s">
        <v>1319</v>
      </c>
      <c r="D86" s="97" t="s">
        <v>1320</v>
      </c>
      <c r="E86" s="98">
        <v>13085585.789999999</v>
      </c>
      <c r="F86" s="98">
        <v>13085585.789999999</v>
      </c>
      <c r="G86" s="99">
        <v>13085585.789999999</v>
      </c>
    </row>
    <row r="87" spans="1:7" ht="15" customHeight="1" x14ac:dyDescent="0.25">
      <c r="A87" s="90" t="s">
        <v>1321</v>
      </c>
      <c r="B87" s="91"/>
      <c r="C87" s="91"/>
      <c r="D87" s="92"/>
      <c r="E87" s="93">
        <v>73759005.349999994</v>
      </c>
      <c r="F87" s="93">
        <v>60482261.560000002</v>
      </c>
      <c r="G87" s="94">
        <v>8217608.46</v>
      </c>
    </row>
    <row r="88" spans="1:7" ht="409.6" customHeight="1" outlineLevel="1" x14ac:dyDescent="0.2">
      <c r="A88" s="95" t="s">
        <v>1321</v>
      </c>
      <c r="B88" s="100" t="s">
        <v>470</v>
      </c>
      <c r="C88" s="96" t="s">
        <v>1315</v>
      </c>
      <c r="D88" s="97" t="s">
        <v>1000</v>
      </c>
      <c r="E88" s="98">
        <v>73759005.349999994</v>
      </c>
      <c r="F88" s="98">
        <v>60482261.560000002</v>
      </c>
      <c r="G88" s="99">
        <v>8217608.46</v>
      </c>
    </row>
    <row r="89" spans="1:7" ht="15" customHeight="1" x14ac:dyDescent="0.25">
      <c r="A89" s="90" t="s">
        <v>1004</v>
      </c>
      <c r="B89" s="91"/>
      <c r="C89" s="91"/>
      <c r="D89" s="92"/>
      <c r="E89" s="93">
        <v>90274508.329999998</v>
      </c>
      <c r="F89" s="93">
        <v>95048569.849999994</v>
      </c>
      <c r="G89" s="94">
        <v>92317107.480000004</v>
      </c>
    </row>
    <row r="90" spans="1:7" ht="225.6" customHeight="1" outlineLevel="1" x14ac:dyDescent="0.2">
      <c r="A90" s="95" t="s">
        <v>1004</v>
      </c>
      <c r="B90" s="100" t="s">
        <v>489</v>
      </c>
      <c r="C90" s="96" t="s">
        <v>1322</v>
      </c>
      <c r="D90" s="97" t="s">
        <v>1005</v>
      </c>
      <c r="E90" s="98">
        <v>90274508.329999998</v>
      </c>
      <c r="F90" s="98">
        <v>95048569.849999994</v>
      </c>
      <c r="G90" s="99">
        <v>92317107.480000004</v>
      </c>
    </row>
    <row r="91" spans="1:7" ht="15" customHeight="1" x14ac:dyDescent="0.25">
      <c r="A91" s="90" t="s">
        <v>1006</v>
      </c>
      <c r="B91" s="91"/>
      <c r="C91" s="91"/>
      <c r="D91" s="92"/>
      <c r="E91" s="93">
        <v>93340066.269999996</v>
      </c>
      <c r="F91" s="93">
        <v>92850574.859999999</v>
      </c>
      <c r="G91" s="94">
        <v>95255774.859999999</v>
      </c>
    </row>
    <row r="92" spans="1:7" ht="75.2" customHeight="1" outlineLevel="1" x14ac:dyDescent="0.2">
      <c r="A92" s="95" t="s">
        <v>1006</v>
      </c>
      <c r="B92" s="96" t="s">
        <v>501</v>
      </c>
      <c r="C92" s="96" t="s">
        <v>1322</v>
      </c>
      <c r="D92" s="97" t="s">
        <v>1005</v>
      </c>
      <c r="E92" s="98">
        <v>93340066.269999996</v>
      </c>
      <c r="F92" s="98">
        <v>92850574.859999999</v>
      </c>
      <c r="G92" s="99">
        <v>95255774.859999999</v>
      </c>
    </row>
    <row r="93" spans="1:7" ht="15" customHeight="1" x14ac:dyDescent="0.25">
      <c r="A93" s="90" t="s">
        <v>1323</v>
      </c>
      <c r="B93" s="91"/>
      <c r="C93" s="91"/>
      <c r="D93" s="92"/>
      <c r="E93" s="93">
        <v>78013090.200000003</v>
      </c>
      <c r="F93" s="93">
        <v>59206507.600000001</v>
      </c>
      <c r="G93" s="94">
        <v>59206507.600000001</v>
      </c>
    </row>
    <row r="94" spans="1:7" ht="135.4" customHeight="1" outlineLevel="1" x14ac:dyDescent="0.2">
      <c r="A94" s="95" t="s">
        <v>1323</v>
      </c>
      <c r="B94" s="100" t="s">
        <v>509</v>
      </c>
      <c r="C94" s="96" t="s">
        <v>1305</v>
      </c>
      <c r="D94" s="97" t="s">
        <v>985</v>
      </c>
      <c r="E94" s="98">
        <v>43200000</v>
      </c>
      <c r="F94" s="98">
        <v>43200000</v>
      </c>
      <c r="G94" s="99">
        <v>43200000</v>
      </c>
    </row>
    <row r="95" spans="1:7" ht="135.4" customHeight="1" outlineLevel="1" x14ac:dyDescent="0.2">
      <c r="A95" s="95" t="s">
        <v>1323</v>
      </c>
      <c r="B95" s="100" t="s">
        <v>509</v>
      </c>
      <c r="C95" s="96" t="s">
        <v>1315</v>
      </c>
      <c r="D95" s="97" t="s">
        <v>1000</v>
      </c>
      <c r="E95" s="98">
        <v>18415932.600000001</v>
      </c>
      <c r="F95" s="98">
        <v>4475350</v>
      </c>
      <c r="G95" s="99">
        <v>4475350</v>
      </c>
    </row>
    <row r="96" spans="1:7" ht="135.4" customHeight="1" outlineLevel="1" x14ac:dyDescent="0.2">
      <c r="A96" s="95" t="s">
        <v>1323</v>
      </c>
      <c r="B96" s="100" t="s">
        <v>509</v>
      </c>
      <c r="C96" s="96" t="s">
        <v>1284</v>
      </c>
      <c r="D96" s="97" t="s">
        <v>975</v>
      </c>
      <c r="E96" s="98">
        <v>8495000</v>
      </c>
      <c r="F96" s="98">
        <v>3629000</v>
      </c>
      <c r="G96" s="99">
        <v>3629000</v>
      </c>
    </row>
    <row r="97" spans="1:7" ht="135.4" customHeight="1" outlineLevel="1" x14ac:dyDescent="0.2">
      <c r="A97" s="95" t="s">
        <v>1323</v>
      </c>
      <c r="B97" s="100" t="s">
        <v>509</v>
      </c>
      <c r="C97" s="96" t="s">
        <v>1307</v>
      </c>
      <c r="D97" s="97" t="s">
        <v>1008</v>
      </c>
      <c r="E97" s="98">
        <v>3994423.6</v>
      </c>
      <c r="F97" s="98">
        <v>3994423.6</v>
      </c>
      <c r="G97" s="99">
        <v>3994423.6</v>
      </c>
    </row>
    <row r="98" spans="1:7" ht="135.4" customHeight="1" outlineLevel="1" x14ac:dyDescent="0.2">
      <c r="A98" s="95" t="s">
        <v>1323</v>
      </c>
      <c r="B98" s="100" t="s">
        <v>509</v>
      </c>
      <c r="C98" s="96" t="s">
        <v>1301</v>
      </c>
      <c r="D98" s="97" t="s">
        <v>986</v>
      </c>
      <c r="E98" s="98">
        <v>3907734</v>
      </c>
      <c r="F98" s="98">
        <v>3907734</v>
      </c>
      <c r="G98" s="99">
        <v>3907734</v>
      </c>
    </row>
    <row r="99" spans="1:7" ht="15" customHeight="1" x14ac:dyDescent="0.25">
      <c r="A99" s="90" t="s">
        <v>1007</v>
      </c>
      <c r="B99" s="91"/>
      <c r="C99" s="91"/>
      <c r="D99" s="92"/>
      <c r="E99" s="93">
        <v>321563341.92000002</v>
      </c>
      <c r="F99" s="93">
        <v>303676305.91000003</v>
      </c>
      <c r="G99" s="94">
        <v>304145015.92000002</v>
      </c>
    </row>
    <row r="100" spans="1:7" ht="45.2" customHeight="1" outlineLevel="1" x14ac:dyDescent="0.2">
      <c r="A100" s="95" t="s">
        <v>1007</v>
      </c>
      <c r="B100" s="96" t="s">
        <v>533</v>
      </c>
      <c r="C100" s="96" t="s">
        <v>1300</v>
      </c>
      <c r="D100" s="97" t="s">
        <v>988</v>
      </c>
      <c r="E100" s="98">
        <v>22853116.68</v>
      </c>
      <c r="F100" s="98">
        <v>23181472.68</v>
      </c>
      <c r="G100" s="99">
        <v>23504619.68</v>
      </c>
    </row>
    <row r="101" spans="1:7" ht="45.2" customHeight="1" outlineLevel="1" x14ac:dyDescent="0.2">
      <c r="A101" s="95" t="s">
        <v>1007</v>
      </c>
      <c r="B101" s="96" t="s">
        <v>533</v>
      </c>
      <c r="C101" s="96" t="s">
        <v>1284</v>
      </c>
      <c r="D101" s="97" t="s">
        <v>975</v>
      </c>
      <c r="E101" s="98">
        <v>891739.1</v>
      </c>
      <c r="F101" s="98">
        <v>891739.1</v>
      </c>
      <c r="G101" s="99">
        <v>891739.1</v>
      </c>
    </row>
    <row r="102" spans="1:7" ht="45.2" customHeight="1" outlineLevel="1" x14ac:dyDescent="0.2">
      <c r="A102" s="95" t="s">
        <v>1007</v>
      </c>
      <c r="B102" s="96" t="s">
        <v>533</v>
      </c>
      <c r="C102" s="96" t="s">
        <v>1307</v>
      </c>
      <c r="D102" s="97" t="s">
        <v>1008</v>
      </c>
      <c r="E102" s="98">
        <v>297818486.13999999</v>
      </c>
      <c r="F102" s="98">
        <v>279603094.13</v>
      </c>
      <c r="G102" s="99">
        <v>279748657.13999999</v>
      </c>
    </row>
    <row r="103" spans="1:7" ht="15" customHeight="1" x14ac:dyDescent="0.25">
      <c r="A103" s="90" t="s">
        <v>1009</v>
      </c>
      <c r="B103" s="91"/>
      <c r="C103" s="91"/>
      <c r="D103" s="92"/>
      <c r="E103" s="93">
        <v>6638932.1900000004</v>
      </c>
      <c r="F103" s="93">
        <v>2782216</v>
      </c>
      <c r="G103" s="94">
        <v>2782216</v>
      </c>
    </row>
    <row r="104" spans="1:7" ht="75.2" customHeight="1" outlineLevel="1" x14ac:dyDescent="0.2">
      <c r="A104" s="95" t="s">
        <v>1009</v>
      </c>
      <c r="B104" s="96" t="s">
        <v>541</v>
      </c>
      <c r="C104" s="96" t="s">
        <v>1289</v>
      </c>
      <c r="D104" s="97" t="s">
        <v>1010</v>
      </c>
      <c r="E104" s="98">
        <v>6638932.1900000004</v>
      </c>
      <c r="F104" s="98">
        <v>2782216</v>
      </c>
      <c r="G104" s="99">
        <v>2782216</v>
      </c>
    </row>
    <row r="105" spans="1:7" ht="15" customHeight="1" x14ac:dyDescent="0.25">
      <c r="A105" s="90" t="s">
        <v>1324</v>
      </c>
      <c r="B105" s="91"/>
      <c r="C105" s="91"/>
      <c r="D105" s="92"/>
      <c r="E105" s="93">
        <v>945626964.88999999</v>
      </c>
      <c r="F105" s="93">
        <v>932809604.09000003</v>
      </c>
      <c r="G105" s="94">
        <v>933819369.01999998</v>
      </c>
    </row>
    <row r="106" spans="1:7" ht="30" customHeight="1" outlineLevel="1" x14ac:dyDescent="0.2">
      <c r="A106" s="95" t="s">
        <v>1324</v>
      </c>
      <c r="B106" s="96" t="s">
        <v>547</v>
      </c>
      <c r="C106" s="96" t="s">
        <v>1315</v>
      </c>
      <c r="D106" s="97" t="s">
        <v>1000</v>
      </c>
      <c r="E106" s="98">
        <v>87765047.420000002</v>
      </c>
      <c r="F106" s="98">
        <v>87714696.420000002</v>
      </c>
      <c r="G106" s="99">
        <v>87475935.420000002</v>
      </c>
    </row>
    <row r="107" spans="1:7" ht="30" customHeight="1" outlineLevel="1" x14ac:dyDescent="0.2">
      <c r="A107" s="95" t="s">
        <v>1324</v>
      </c>
      <c r="B107" s="96" t="s">
        <v>547</v>
      </c>
      <c r="C107" s="96" t="s">
        <v>1284</v>
      </c>
      <c r="D107" s="97" t="s">
        <v>975</v>
      </c>
      <c r="E107" s="98">
        <v>89865111.590000004</v>
      </c>
      <c r="F107" s="98">
        <v>81533446.969999999</v>
      </c>
      <c r="G107" s="99">
        <v>82111660.769999996</v>
      </c>
    </row>
    <row r="108" spans="1:7" ht="60.2" customHeight="1" outlineLevel="1" x14ac:dyDescent="0.2">
      <c r="A108" s="95" t="s">
        <v>1324</v>
      </c>
      <c r="B108" s="96" t="s">
        <v>547</v>
      </c>
      <c r="C108" s="96" t="s">
        <v>1325</v>
      </c>
      <c r="D108" s="97" t="s">
        <v>1326</v>
      </c>
      <c r="E108" s="98">
        <v>158848198.16999999</v>
      </c>
      <c r="F108" s="98">
        <v>158848198.16999999</v>
      </c>
      <c r="G108" s="99">
        <v>158848198.16999999</v>
      </c>
    </row>
    <row r="109" spans="1:7" ht="30" customHeight="1" outlineLevel="1" x14ac:dyDescent="0.2">
      <c r="A109" s="95" t="s">
        <v>1324</v>
      </c>
      <c r="B109" s="96" t="s">
        <v>547</v>
      </c>
      <c r="C109" s="96" t="s">
        <v>1327</v>
      </c>
      <c r="D109" s="97" t="s">
        <v>1328</v>
      </c>
      <c r="E109" s="98">
        <v>12412440</v>
      </c>
      <c r="F109" s="98">
        <v>12412440</v>
      </c>
      <c r="G109" s="99">
        <v>12412440</v>
      </c>
    </row>
    <row r="110" spans="1:7" ht="30" customHeight="1" outlineLevel="1" x14ac:dyDescent="0.2">
      <c r="A110" s="95" t="s">
        <v>1324</v>
      </c>
      <c r="B110" s="96" t="s">
        <v>547</v>
      </c>
      <c r="C110" s="96" t="s">
        <v>1296</v>
      </c>
      <c r="D110" s="97" t="s">
        <v>1022</v>
      </c>
      <c r="E110" s="98">
        <v>3906693.46</v>
      </c>
      <c r="F110" s="98">
        <v>3520719</v>
      </c>
      <c r="G110" s="99">
        <v>4465013</v>
      </c>
    </row>
    <row r="111" spans="1:7" ht="90.2" customHeight="1" outlineLevel="1" x14ac:dyDescent="0.2">
      <c r="A111" s="95" t="s">
        <v>1324</v>
      </c>
      <c r="B111" s="96" t="s">
        <v>547</v>
      </c>
      <c r="C111" s="96" t="s">
        <v>1329</v>
      </c>
      <c r="D111" s="97" t="s">
        <v>1330</v>
      </c>
      <c r="E111" s="98">
        <v>521849313.45999998</v>
      </c>
      <c r="F111" s="98">
        <v>518630464.13999999</v>
      </c>
      <c r="G111" s="99">
        <v>518293324.94</v>
      </c>
    </row>
    <row r="112" spans="1:7" ht="45.2" customHeight="1" outlineLevel="1" x14ac:dyDescent="0.2">
      <c r="A112" s="95" t="s">
        <v>1324</v>
      </c>
      <c r="B112" s="96" t="s">
        <v>547</v>
      </c>
      <c r="C112" s="96" t="s">
        <v>1331</v>
      </c>
      <c r="D112" s="97" t="s">
        <v>1332</v>
      </c>
      <c r="E112" s="98">
        <v>6213799.25</v>
      </c>
      <c r="F112" s="98">
        <v>8034984.25</v>
      </c>
      <c r="G112" s="99">
        <v>8034984.25</v>
      </c>
    </row>
    <row r="113" spans="1:7" ht="75.2" customHeight="1" outlineLevel="1" x14ac:dyDescent="0.2">
      <c r="A113" s="95" t="s">
        <v>1324</v>
      </c>
      <c r="B113" s="96" t="s">
        <v>547</v>
      </c>
      <c r="C113" s="96" t="s">
        <v>1333</v>
      </c>
      <c r="D113" s="97" t="s">
        <v>1334</v>
      </c>
      <c r="E113" s="98">
        <v>64766361.539999999</v>
      </c>
      <c r="F113" s="98">
        <v>62114655.140000001</v>
      </c>
      <c r="G113" s="99">
        <v>62177812.469999999</v>
      </c>
    </row>
    <row r="114" spans="1:7" ht="15" customHeight="1" x14ac:dyDescent="0.25">
      <c r="A114" s="90" t="s">
        <v>1335</v>
      </c>
      <c r="B114" s="91"/>
      <c r="C114" s="91"/>
      <c r="D114" s="92"/>
      <c r="E114" s="93">
        <v>89249496.230000004</v>
      </c>
      <c r="F114" s="93">
        <v>105778928.75</v>
      </c>
      <c r="G114" s="94">
        <v>99062550.340000004</v>
      </c>
    </row>
    <row r="115" spans="1:7" ht="30" customHeight="1" outlineLevel="1" x14ac:dyDescent="0.2">
      <c r="A115" s="95" t="s">
        <v>1335</v>
      </c>
      <c r="B115" s="96" t="s">
        <v>588</v>
      </c>
      <c r="C115" s="96" t="s">
        <v>1336</v>
      </c>
      <c r="D115" s="97" t="s">
        <v>1337</v>
      </c>
      <c r="E115" s="98">
        <v>89249496.230000004</v>
      </c>
      <c r="F115" s="98">
        <v>105778928.75</v>
      </c>
      <c r="G115" s="99">
        <v>99062550.340000004</v>
      </c>
    </row>
    <row r="116" spans="1:7" ht="15" customHeight="1" x14ac:dyDescent="0.25">
      <c r="A116" s="90" t="s">
        <v>1011</v>
      </c>
      <c r="B116" s="91"/>
      <c r="C116" s="91"/>
      <c r="D116" s="92"/>
      <c r="E116" s="93">
        <v>1400399263.54</v>
      </c>
      <c r="F116" s="93">
        <v>1380774176.1199999</v>
      </c>
      <c r="G116" s="94">
        <v>1385004517.0799999</v>
      </c>
    </row>
    <row r="117" spans="1:7" ht="150.4" customHeight="1" outlineLevel="1" x14ac:dyDescent="0.2">
      <c r="A117" s="95" t="s">
        <v>1011</v>
      </c>
      <c r="B117" s="100" t="s">
        <v>605</v>
      </c>
      <c r="C117" s="96" t="s">
        <v>1292</v>
      </c>
      <c r="D117" s="97" t="s">
        <v>979</v>
      </c>
      <c r="E117" s="98">
        <v>21394829.260000002</v>
      </c>
      <c r="F117" s="98">
        <v>21555994.879999999</v>
      </c>
      <c r="G117" s="99">
        <v>22600170.190000001</v>
      </c>
    </row>
    <row r="118" spans="1:7" ht="150.4" customHeight="1" outlineLevel="1" x14ac:dyDescent="0.2">
      <c r="A118" s="95" t="s">
        <v>1011</v>
      </c>
      <c r="B118" s="100" t="s">
        <v>605</v>
      </c>
      <c r="C118" s="96" t="s">
        <v>1288</v>
      </c>
      <c r="D118" s="97" t="s">
        <v>1003</v>
      </c>
      <c r="E118" s="98">
        <v>69854716.930000007</v>
      </c>
      <c r="F118" s="98">
        <v>70354357.909999996</v>
      </c>
      <c r="G118" s="99">
        <v>70421251.329999998</v>
      </c>
    </row>
    <row r="119" spans="1:7" ht="150.4" customHeight="1" outlineLevel="1" x14ac:dyDescent="0.2">
      <c r="A119" s="95" t="s">
        <v>1011</v>
      </c>
      <c r="B119" s="100" t="s">
        <v>605</v>
      </c>
      <c r="C119" s="96" t="s">
        <v>1315</v>
      </c>
      <c r="D119" s="97" t="s">
        <v>1000</v>
      </c>
      <c r="E119" s="98">
        <v>475159474.19999999</v>
      </c>
      <c r="F119" s="98">
        <v>481640025.73000002</v>
      </c>
      <c r="G119" s="99">
        <v>484321377.70999998</v>
      </c>
    </row>
    <row r="120" spans="1:7" ht="150.4" customHeight="1" outlineLevel="1" x14ac:dyDescent="0.2">
      <c r="A120" s="95" t="s">
        <v>1011</v>
      </c>
      <c r="B120" s="100" t="s">
        <v>605</v>
      </c>
      <c r="C120" s="96" t="s">
        <v>1284</v>
      </c>
      <c r="D120" s="97" t="s">
        <v>975</v>
      </c>
      <c r="E120" s="98">
        <v>710475210.07000005</v>
      </c>
      <c r="F120" s="98">
        <v>684022764.51999998</v>
      </c>
      <c r="G120" s="99">
        <v>684460684.76999998</v>
      </c>
    </row>
    <row r="121" spans="1:7" ht="150.4" customHeight="1" outlineLevel="1" x14ac:dyDescent="0.2">
      <c r="A121" s="95" t="s">
        <v>1011</v>
      </c>
      <c r="B121" s="100" t="s">
        <v>605</v>
      </c>
      <c r="C121" s="96" t="s">
        <v>1309</v>
      </c>
      <c r="D121" s="97" t="s">
        <v>991</v>
      </c>
      <c r="E121" s="98">
        <v>123515033.08</v>
      </c>
      <c r="F121" s="98">
        <v>123201033.08</v>
      </c>
      <c r="G121" s="99">
        <v>123201033.08</v>
      </c>
    </row>
    <row r="122" spans="1:7" ht="15" customHeight="1" x14ac:dyDescent="0.25">
      <c r="A122" s="90" t="s">
        <v>1338</v>
      </c>
      <c r="B122" s="91"/>
      <c r="C122" s="91"/>
      <c r="D122" s="92"/>
      <c r="E122" s="93">
        <v>3290331.08</v>
      </c>
      <c r="F122" s="93"/>
      <c r="G122" s="94"/>
    </row>
    <row r="123" spans="1:7" ht="180.6" customHeight="1" outlineLevel="1" x14ac:dyDescent="0.2">
      <c r="A123" s="95" t="s">
        <v>1338</v>
      </c>
      <c r="B123" s="100" t="s">
        <v>612</v>
      </c>
      <c r="C123" s="96" t="s">
        <v>1339</v>
      </c>
      <c r="D123" s="97" t="s">
        <v>1340</v>
      </c>
      <c r="E123" s="98">
        <v>3290331.08</v>
      </c>
      <c r="F123" s="98"/>
      <c r="G123" s="99"/>
    </row>
    <row r="124" spans="1:7" ht="15" customHeight="1" x14ac:dyDescent="0.25">
      <c r="A124" s="90" t="s">
        <v>1341</v>
      </c>
      <c r="B124" s="91"/>
      <c r="C124" s="91"/>
      <c r="D124" s="92"/>
      <c r="E124" s="93">
        <v>562692.35</v>
      </c>
      <c r="F124" s="93">
        <v>681137.68</v>
      </c>
      <c r="G124" s="94">
        <v>681137.68</v>
      </c>
    </row>
    <row r="125" spans="1:7" ht="120.4" customHeight="1" outlineLevel="1" x14ac:dyDescent="0.2">
      <c r="A125" s="95" t="s">
        <v>1341</v>
      </c>
      <c r="B125" s="96" t="s">
        <v>622</v>
      </c>
      <c r="C125" s="96" t="s">
        <v>1284</v>
      </c>
      <c r="D125" s="97" t="s">
        <v>975</v>
      </c>
      <c r="E125" s="98">
        <v>562692.35</v>
      </c>
      <c r="F125" s="98">
        <v>681137.68</v>
      </c>
      <c r="G125" s="99">
        <v>681137.68</v>
      </c>
    </row>
    <row r="126" spans="1:7" ht="15" customHeight="1" x14ac:dyDescent="0.25">
      <c r="A126" s="90" t="s">
        <v>1342</v>
      </c>
      <c r="B126" s="91"/>
      <c r="C126" s="91"/>
      <c r="D126" s="92"/>
      <c r="E126" s="93">
        <v>8236367.1200000001</v>
      </c>
      <c r="F126" s="93">
        <v>8236367.1200000001</v>
      </c>
      <c r="G126" s="94">
        <v>8236367.1200000001</v>
      </c>
    </row>
    <row r="127" spans="1:7" ht="180.6" customHeight="1" outlineLevel="1" x14ac:dyDescent="0.2">
      <c r="A127" s="95" t="s">
        <v>1342</v>
      </c>
      <c r="B127" s="100" t="s">
        <v>626</v>
      </c>
      <c r="C127" s="96" t="s">
        <v>1343</v>
      </c>
      <c r="D127" s="97" t="s">
        <v>1344</v>
      </c>
      <c r="E127" s="98">
        <v>8236367.1200000001</v>
      </c>
      <c r="F127" s="98">
        <v>8236367.1200000001</v>
      </c>
      <c r="G127" s="99">
        <v>8236367.1200000001</v>
      </c>
    </row>
    <row r="128" spans="1:7" ht="15" customHeight="1" x14ac:dyDescent="0.25">
      <c r="A128" s="90" t="s">
        <v>1345</v>
      </c>
      <c r="B128" s="91"/>
      <c r="C128" s="91"/>
      <c r="D128" s="92"/>
      <c r="E128" s="93">
        <v>4189659.87</v>
      </c>
      <c r="F128" s="93">
        <v>4539659.87</v>
      </c>
      <c r="G128" s="94">
        <v>4045659.87</v>
      </c>
    </row>
    <row r="129" spans="1:7" ht="240.6" customHeight="1" outlineLevel="1" x14ac:dyDescent="0.2">
      <c r="A129" s="95" t="s">
        <v>1345</v>
      </c>
      <c r="B129" s="100" t="s">
        <v>633</v>
      </c>
      <c r="C129" s="96" t="s">
        <v>1288</v>
      </c>
      <c r="D129" s="97" t="s">
        <v>1003</v>
      </c>
      <c r="E129" s="98">
        <v>46660</v>
      </c>
      <c r="F129" s="98">
        <v>46660</v>
      </c>
      <c r="G129" s="99">
        <v>46660</v>
      </c>
    </row>
    <row r="130" spans="1:7" ht="240.6" customHeight="1" outlineLevel="1" x14ac:dyDescent="0.2">
      <c r="A130" s="95" t="s">
        <v>1345</v>
      </c>
      <c r="B130" s="100" t="s">
        <v>633</v>
      </c>
      <c r="C130" s="96" t="s">
        <v>1315</v>
      </c>
      <c r="D130" s="97" t="s">
        <v>1000</v>
      </c>
      <c r="E130" s="98">
        <v>310788</v>
      </c>
      <c r="F130" s="98">
        <v>270788</v>
      </c>
      <c r="G130" s="99">
        <v>191788</v>
      </c>
    </row>
    <row r="131" spans="1:7" ht="240.6" customHeight="1" outlineLevel="1" x14ac:dyDescent="0.2">
      <c r="A131" s="95" t="s">
        <v>1345</v>
      </c>
      <c r="B131" s="100" t="s">
        <v>633</v>
      </c>
      <c r="C131" s="96" t="s">
        <v>1284</v>
      </c>
      <c r="D131" s="97" t="s">
        <v>975</v>
      </c>
      <c r="E131" s="98">
        <v>2258333.34</v>
      </c>
      <c r="F131" s="98">
        <v>2673333.34</v>
      </c>
      <c r="G131" s="99">
        <v>2258333.34</v>
      </c>
    </row>
    <row r="132" spans="1:7" ht="240.6" customHeight="1" outlineLevel="1" x14ac:dyDescent="0.2">
      <c r="A132" s="95" t="s">
        <v>1345</v>
      </c>
      <c r="B132" s="100" t="s">
        <v>633</v>
      </c>
      <c r="C132" s="96" t="s">
        <v>1322</v>
      </c>
      <c r="D132" s="97" t="s">
        <v>1005</v>
      </c>
      <c r="E132" s="98">
        <v>688878.53</v>
      </c>
      <c r="F132" s="98">
        <v>688878.53</v>
      </c>
      <c r="G132" s="99">
        <v>688878.53</v>
      </c>
    </row>
    <row r="133" spans="1:7" ht="240.6" customHeight="1" outlineLevel="1" x14ac:dyDescent="0.2">
      <c r="A133" s="95" t="s">
        <v>1345</v>
      </c>
      <c r="B133" s="100" t="s">
        <v>633</v>
      </c>
      <c r="C133" s="96" t="s">
        <v>1325</v>
      </c>
      <c r="D133" s="97" t="s">
        <v>1326</v>
      </c>
      <c r="E133" s="98">
        <v>225000</v>
      </c>
      <c r="F133" s="98">
        <v>200000</v>
      </c>
      <c r="G133" s="99">
        <v>200000</v>
      </c>
    </row>
    <row r="134" spans="1:7" ht="240.6" customHeight="1" outlineLevel="1" x14ac:dyDescent="0.2">
      <c r="A134" s="95" t="s">
        <v>1345</v>
      </c>
      <c r="B134" s="100" t="s">
        <v>633</v>
      </c>
      <c r="C134" s="96" t="s">
        <v>1293</v>
      </c>
      <c r="D134" s="97" t="s">
        <v>1294</v>
      </c>
      <c r="E134" s="98">
        <v>20000</v>
      </c>
      <c r="F134" s="98">
        <v>20000</v>
      </c>
      <c r="G134" s="99">
        <v>20000</v>
      </c>
    </row>
    <row r="135" spans="1:7" ht="240.6" customHeight="1" outlineLevel="1" x14ac:dyDescent="0.2">
      <c r="A135" s="95" t="s">
        <v>1345</v>
      </c>
      <c r="B135" s="100" t="s">
        <v>633</v>
      </c>
      <c r="C135" s="96" t="s">
        <v>1329</v>
      </c>
      <c r="D135" s="97" t="s">
        <v>1330</v>
      </c>
      <c r="E135" s="98">
        <v>420000</v>
      </c>
      <c r="F135" s="98">
        <v>420000</v>
      </c>
      <c r="G135" s="99">
        <v>420000</v>
      </c>
    </row>
    <row r="136" spans="1:7" ht="240.6" customHeight="1" outlineLevel="1" x14ac:dyDescent="0.2">
      <c r="A136" s="95" t="s">
        <v>1345</v>
      </c>
      <c r="B136" s="100" t="s">
        <v>633</v>
      </c>
      <c r="C136" s="96" t="s">
        <v>1333</v>
      </c>
      <c r="D136" s="97" t="s">
        <v>1334</v>
      </c>
      <c r="E136" s="98">
        <v>220000</v>
      </c>
      <c r="F136" s="98">
        <v>220000</v>
      </c>
      <c r="G136" s="99">
        <v>220000</v>
      </c>
    </row>
    <row r="137" spans="1:7" ht="15" customHeight="1" x14ac:dyDescent="0.25">
      <c r="A137" s="90" t="s">
        <v>1025</v>
      </c>
      <c r="B137" s="91"/>
      <c r="C137" s="91"/>
      <c r="D137" s="92"/>
      <c r="E137" s="93">
        <v>5824812.4800000004</v>
      </c>
      <c r="F137" s="93">
        <v>31739807.850000001</v>
      </c>
      <c r="G137" s="94">
        <v>11838335.93</v>
      </c>
    </row>
    <row r="138" spans="1:7" ht="210.6" customHeight="1" outlineLevel="1" x14ac:dyDescent="0.2">
      <c r="A138" s="95" t="s">
        <v>1025</v>
      </c>
      <c r="B138" s="100" t="s">
        <v>643</v>
      </c>
      <c r="C138" s="96" t="s">
        <v>1299</v>
      </c>
      <c r="D138" s="97" t="s">
        <v>987</v>
      </c>
      <c r="E138" s="98">
        <v>112811.94</v>
      </c>
      <c r="F138" s="98">
        <v>173234.49</v>
      </c>
      <c r="G138" s="99">
        <v>1791095.79</v>
      </c>
    </row>
    <row r="139" spans="1:7" ht="210.6" customHeight="1" outlineLevel="1" x14ac:dyDescent="0.2">
      <c r="A139" s="95" t="s">
        <v>1025</v>
      </c>
      <c r="B139" s="100" t="s">
        <v>643</v>
      </c>
      <c r="C139" s="96" t="s">
        <v>1305</v>
      </c>
      <c r="D139" s="97" t="s">
        <v>985</v>
      </c>
      <c r="E139" s="98">
        <v>112811.94</v>
      </c>
      <c r="F139" s="98">
        <v>22398449.800000001</v>
      </c>
      <c r="G139" s="99">
        <v>3505453.98</v>
      </c>
    </row>
    <row r="140" spans="1:7" ht="210.6" customHeight="1" outlineLevel="1" x14ac:dyDescent="0.2">
      <c r="A140" s="95" t="s">
        <v>1025</v>
      </c>
      <c r="B140" s="100" t="s">
        <v>643</v>
      </c>
      <c r="C140" s="96" t="s">
        <v>1284</v>
      </c>
      <c r="D140" s="97" t="s">
        <v>975</v>
      </c>
      <c r="E140" s="98">
        <v>469375.28</v>
      </c>
      <c r="F140" s="98">
        <v>376870.40000000002</v>
      </c>
      <c r="G140" s="99">
        <v>581218.23</v>
      </c>
    </row>
    <row r="141" spans="1:7" ht="210.6" customHeight="1" outlineLevel="1" x14ac:dyDescent="0.2">
      <c r="A141" s="95" t="s">
        <v>1025</v>
      </c>
      <c r="B141" s="100" t="s">
        <v>643</v>
      </c>
      <c r="C141" s="96" t="s">
        <v>1295</v>
      </c>
      <c r="D141" s="97" t="s">
        <v>982</v>
      </c>
      <c r="E141" s="98">
        <v>344080.24</v>
      </c>
      <c r="F141" s="98">
        <v>344080.24</v>
      </c>
      <c r="G141" s="99">
        <v>344080.24</v>
      </c>
    </row>
    <row r="142" spans="1:7" ht="210.6" customHeight="1" outlineLevel="1" x14ac:dyDescent="0.2">
      <c r="A142" s="95" t="s">
        <v>1025</v>
      </c>
      <c r="B142" s="100" t="s">
        <v>643</v>
      </c>
      <c r="C142" s="96" t="s">
        <v>1306</v>
      </c>
      <c r="D142" s="97" t="s">
        <v>989</v>
      </c>
      <c r="E142" s="98"/>
      <c r="F142" s="98">
        <v>204731.67</v>
      </c>
      <c r="G142" s="99"/>
    </row>
    <row r="143" spans="1:7" ht="210.6" customHeight="1" outlineLevel="1" x14ac:dyDescent="0.2">
      <c r="A143" s="95" t="s">
        <v>1025</v>
      </c>
      <c r="B143" s="100" t="s">
        <v>643</v>
      </c>
      <c r="C143" s="96" t="s">
        <v>1307</v>
      </c>
      <c r="D143" s="97" t="s">
        <v>1008</v>
      </c>
      <c r="E143" s="98"/>
      <c r="F143" s="98"/>
      <c r="G143" s="99">
        <v>165045.29999999999</v>
      </c>
    </row>
    <row r="144" spans="1:7" ht="210.6" customHeight="1" outlineLevel="1" x14ac:dyDescent="0.2">
      <c r="A144" s="95" t="s">
        <v>1025</v>
      </c>
      <c r="B144" s="100" t="s">
        <v>643</v>
      </c>
      <c r="C144" s="96" t="s">
        <v>1301</v>
      </c>
      <c r="D144" s="97" t="s">
        <v>986</v>
      </c>
      <c r="E144" s="98">
        <v>4785733.08</v>
      </c>
      <c r="F144" s="98">
        <v>8242441.25</v>
      </c>
      <c r="G144" s="99">
        <v>5451442.3899999997</v>
      </c>
    </row>
    <row r="145" spans="1:7" ht="15" customHeight="1" x14ac:dyDescent="0.25">
      <c r="A145" s="90" t="s">
        <v>1346</v>
      </c>
      <c r="B145" s="91"/>
      <c r="C145" s="91"/>
      <c r="D145" s="92"/>
      <c r="E145" s="93">
        <v>600000</v>
      </c>
      <c r="F145" s="93">
        <v>600000</v>
      </c>
      <c r="G145" s="94">
        <v>600000</v>
      </c>
    </row>
    <row r="146" spans="1:7" ht="15" customHeight="1" outlineLevel="1" x14ac:dyDescent="0.2">
      <c r="A146" s="95" t="s">
        <v>1346</v>
      </c>
      <c r="B146" s="96" t="s">
        <v>659</v>
      </c>
      <c r="C146" s="96" t="s">
        <v>1306</v>
      </c>
      <c r="D146" s="97" t="s">
        <v>989</v>
      </c>
      <c r="E146" s="98">
        <v>600000</v>
      </c>
      <c r="F146" s="98">
        <v>600000</v>
      </c>
      <c r="G146" s="99">
        <v>600000</v>
      </c>
    </row>
    <row r="147" spans="1:7" ht="15" customHeight="1" x14ac:dyDescent="0.25">
      <c r="A147" s="90" t="s">
        <v>1347</v>
      </c>
      <c r="B147" s="91"/>
      <c r="C147" s="91"/>
      <c r="D147" s="92"/>
      <c r="E147" s="93">
        <v>60000</v>
      </c>
      <c r="F147" s="93">
        <v>60000</v>
      </c>
      <c r="G147" s="94"/>
    </row>
    <row r="148" spans="1:7" ht="240.6" customHeight="1" outlineLevel="1" x14ac:dyDescent="0.2">
      <c r="A148" s="95" t="s">
        <v>1347</v>
      </c>
      <c r="B148" s="100" t="s">
        <v>664</v>
      </c>
      <c r="C148" s="96" t="s">
        <v>1300</v>
      </c>
      <c r="D148" s="97" t="s">
        <v>988</v>
      </c>
      <c r="E148" s="98">
        <v>60000</v>
      </c>
      <c r="F148" s="98">
        <v>60000</v>
      </c>
      <c r="G148" s="99"/>
    </row>
    <row r="149" spans="1:7" ht="15" customHeight="1" x14ac:dyDescent="0.25">
      <c r="A149" s="90" t="s">
        <v>1348</v>
      </c>
      <c r="B149" s="91"/>
      <c r="C149" s="91"/>
      <c r="D149" s="92"/>
      <c r="E149" s="93">
        <v>153564911.81999999</v>
      </c>
      <c r="F149" s="93">
        <v>97005845.180000007</v>
      </c>
      <c r="G149" s="94">
        <v>95886541.780000001</v>
      </c>
    </row>
    <row r="150" spans="1:7" ht="45.2" customHeight="1" outlineLevel="1" x14ac:dyDescent="0.2">
      <c r="A150" s="95" t="s">
        <v>1348</v>
      </c>
      <c r="B150" s="96" t="s">
        <v>672</v>
      </c>
      <c r="C150" s="96" t="s">
        <v>1300</v>
      </c>
      <c r="D150" s="97" t="s">
        <v>988</v>
      </c>
      <c r="E150" s="98">
        <v>4010270</v>
      </c>
      <c r="F150" s="98">
        <v>4010270</v>
      </c>
      <c r="G150" s="99">
        <v>4010270</v>
      </c>
    </row>
    <row r="151" spans="1:7" ht="45.2" customHeight="1" outlineLevel="1" x14ac:dyDescent="0.2">
      <c r="A151" s="95" t="s">
        <v>1348</v>
      </c>
      <c r="B151" s="96" t="s">
        <v>672</v>
      </c>
      <c r="C151" s="96" t="s">
        <v>1349</v>
      </c>
      <c r="D151" s="97" t="s">
        <v>1019</v>
      </c>
      <c r="E151" s="98">
        <v>11609567.210000001</v>
      </c>
      <c r="F151" s="98">
        <v>21485800</v>
      </c>
      <c r="G151" s="99">
        <v>21485800</v>
      </c>
    </row>
    <row r="152" spans="1:7" ht="45.2" customHeight="1" outlineLevel="1" x14ac:dyDescent="0.2">
      <c r="A152" s="95" t="s">
        <v>1348</v>
      </c>
      <c r="B152" s="96" t="s">
        <v>672</v>
      </c>
      <c r="C152" s="96" t="s">
        <v>1301</v>
      </c>
      <c r="D152" s="97" t="s">
        <v>986</v>
      </c>
      <c r="E152" s="98">
        <v>5380500</v>
      </c>
      <c r="F152" s="98">
        <v>7582000</v>
      </c>
      <c r="G152" s="99">
        <v>6460000</v>
      </c>
    </row>
    <row r="153" spans="1:7" ht="45.2" customHeight="1" outlineLevel="1" x14ac:dyDescent="0.2">
      <c r="A153" s="95" t="s">
        <v>1348</v>
      </c>
      <c r="B153" s="96" t="s">
        <v>672</v>
      </c>
      <c r="C153" s="96" t="s">
        <v>1350</v>
      </c>
      <c r="D153" s="97" t="s">
        <v>1021</v>
      </c>
      <c r="E153" s="98">
        <v>8437500</v>
      </c>
      <c r="F153" s="98"/>
      <c r="G153" s="99"/>
    </row>
    <row r="154" spans="1:7" ht="45.2" customHeight="1" outlineLevel="1" x14ac:dyDescent="0.2">
      <c r="A154" s="95" t="s">
        <v>1348</v>
      </c>
      <c r="B154" s="96" t="s">
        <v>672</v>
      </c>
      <c r="C154" s="96" t="s">
        <v>1327</v>
      </c>
      <c r="D154" s="97" t="s">
        <v>1328</v>
      </c>
      <c r="E154" s="98">
        <v>22628056</v>
      </c>
      <c r="F154" s="98">
        <v>22628056</v>
      </c>
      <c r="G154" s="99">
        <v>22628056</v>
      </c>
    </row>
    <row r="155" spans="1:7" ht="45.2" customHeight="1" outlineLevel="1" x14ac:dyDescent="0.2">
      <c r="A155" s="95" t="s">
        <v>1348</v>
      </c>
      <c r="B155" s="96" t="s">
        <v>672</v>
      </c>
      <c r="C155" s="96" t="s">
        <v>1296</v>
      </c>
      <c r="D155" s="97" t="s">
        <v>1022</v>
      </c>
      <c r="E155" s="98">
        <v>101499018.61</v>
      </c>
      <c r="F155" s="98">
        <v>41299719.18</v>
      </c>
      <c r="G155" s="99">
        <v>41302415.780000001</v>
      </c>
    </row>
    <row r="156" spans="1:7" ht="15" customHeight="1" x14ac:dyDescent="0.25">
      <c r="A156" s="90" t="s">
        <v>1351</v>
      </c>
      <c r="B156" s="91"/>
      <c r="C156" s="91"/>
      <c r="D156" s="92"/>
      <c r="E156" s="93">
        <v>28571419.82</v>
      </c>
      <c r="F156" s="93">
        <v>28332610.82</v>
      </c>
      <c r="G156" s="94">
        <v>28564074.82</v>
      </c>
    </row>
    <row r="157" spans="1:7" ht="105.4" customHeight="1" outlineLevel="1" x14ac:dyDescent="0.2">
      <c r="A157" s="95" t="s">
        <v>1351</v>
      </c>
      <c r="B157" s="96" t="s">
        <v>719</v>
      </c>
      <c r="C157" s="96" t="s">
        <v>1300</v>
      </c>
      <c r="D157" s="97" t="s">
        <v>988</v>
      </c>
      <c r="E157" s="98">
        <v>28571419.82</v>
      </c>
      <c r="F157" s="98">
        <v>28331410.82</v>
      </c>
      <c r="G157" s="99">
        <v>28562874.82</v>
      </c>
    </row>
    <row r="158" spans="1:7" ht="105.4" customHeight="1" outlineLevel="1" x14ac:dyDescent="0.2">
      <c r="A158" s="95" t="s">
        <v>1351</v>
      </c>
      <c r="B158" s="96" t="s">
        <v>719</v>
      </c>
      <c r="C158" s="96" t="s">
        <v>1296</v>
      </c>
      <c r="D158" s="97" t="s">
        <v>1022</v>
      </c>
      <c r="E158" s="98"/>
      <c r="F158" s="98">
        <v>1200</v>
      </c>
      <c r="G158" s="99">
        <v>1200</v>
      </c>
    </row>
    <row r="159" spans="1:7" ht="15" customHeight="1" x14ac:dyDescent="0.25">
      <c r="A159" s="90" t="s">
        <v>1352</v>
      </c>
      <c r="B159" s="91"/>
      <c r="C159" s="91"/>
      <c r="D159" s="92"/>
      <c r="E159" s="93"/>
      <c r="F159" s="93">
        <v>5924475.5999999996</v>
      </c>
      <c r="G159" s="94">
        <v>5940707.04</v>
      </c>
    </row>
    <row r="160" spans="1:7" ht="60.2" customHeight="1" outlineLevel="1" x14ac:dyDescent="0.2">
      <c r="A160" s="95" t="s">
        <v>1352</v>
      </c>
      <c r="B160" s="96" t="s">
        <v>733</v>
      </c>
      <c r="C160" s="96" t="s">
        <v>1288</v>
      </c>
      <c r="D160" s="97" t="s">
        <v>1003</v>
      </c>
      <c r="E160" s="98"/>
      <c r="F160" s="98">
        <v>5924475.5999999996</v>
      </c>
      <c r="G160" s="99">
        <v>5940707.04</v>
      </c>
    </row>
    <row r="161" spans="1:7" ht="15" customHeight="1" x14ac:dyDescent="0.25">
      <c r="A161" s="90" t="s">
        <v>1353</v>
      </c>
      <c r="B161" s="91"/>
      <c r="C161" s="91"/>
      <c r="D161" s="92"/>
      <c r="E161" s="93">
        <v>231478.46</v>
      </c>
      <c r="F161" s="93">
        <v>34038727.68</v>
      </c>
      <c r="G161" s="94">
        <v>34038727.68</v>
      </c>
    </row>
    <row r="162" spans="1:7" ht="90.2" customHeight="1" outlineLevel="1" x14ac:dyDescent="0.2">
      <c r="A162" s="95" t="s">
        <v>1353</v>
      </c>
      <c r="B162" s="96" t="s">
        <v>740</v>
      </c>
      <c r="C162" s="96" t="s">
        <v>1295</v>
      </c>
      <c r="D162" s="97" t="s">
        <v>982</v>
      </c>
      <c r="E162" s="98">
        <v>231478.46</v>
      </c>
      <c r="F162" s="98">
        <v>34038727.68</v>
      </c>
      <c r="G162" s="99">
        <v>34038727.68</v>
      </c>
    </row>
    <row r="163" spans="1:7" ht="15" customHeight="1" x14ac:dyDescent="0.25">
      <c r="A163" s="90" t="s">
        <v>1012</v>
      </c>
      <c r="B163" s="91"/>
      <c r="C163" s="91"/>
      <c r="D163" s="92"/>
      <c r="E163" s="93">
        <v>34441200</v>
      </c>
      <c r="F163" s="93">
        <v>33331000</v>
      </c>
      <c r="G163" s="94">
        <v>33122000</v>
      </c>
    </row>
    <row r="164" spans="1:7" ht="30" customHeight="1" outlineLevel="1" x14ac:dyDescent="0.2">
      <c r="A164" s="95" t="s">
        <v>1012</v>
      </c>
      <c r="B164" s="96" t="s">
        <v>763</v>
      </c>
      <c r="C164" s="96" t="s">
        <v>1354</v>
      </c>
      <c r="D164" s="97" t="s">
        <v>1013</v>
      </c>
      <c r="E164" s="98">
        <v>34441200</v>
      </c>
      <c r="F164" s="98">
        <v>33331000</v>
      </c>
      <c r="G164" s="99">
        <v>33122000</v>
      </c>
    </row>
    <row r="165" spans="1:7" ht="15" customHeight="1" x14ac:dyDescent="0.25">
      <c r="A165" s="90" t="s">
        <v>1355</v>
      </c>
      <c r="B165" s="91"/>
      <c r="C165" s="91"/>
      <c r="D165" s="92"/>
      <c r="E165" s="93">
        <v>446300</v>
      </c>
      <c r="F165" s="93">
        <v>29900</v>
      </c>
      <c r="G165" s="94">
        <v>48300</v>
      </c>
    </row>
    <row r="166" spans="1:7" ht="30" customHeight="1" outlineLevel="1" x14ac:dyDescent="0.2">
      <c r="A166" s="95" t="s">
        <v>1355</v>
      </c>
      <c r="B166" s="96" t="s">
        <v>778</v>
      </c>
      <c r="C166" s="96" t="s">
        <v>1356</v>
      </c>
      <c r="D166" s="97" t="s">
        <v>1357</v>
      </c>
      <c r="E166" s="98">
        <v>446300</v>
      </c>
      <c r="F166" s="98">
        <v>29900</v>
      </c>
      <c r="G166" s="99">
        <v>48300</v>
      </c>
    </row>
    <row r="167" spans="1:7" ht="15" customHeight="1" x14ac:dyDescent="0.25">
      <c r="A167" s="90" t="s">
        <v>1014</v>
      </c>
      <c r="B167" s="91"/>
      <c r="C167" s="91"/>
      <c r="D167" s="92"/>
      <c r="E167" s="93">
        <v>178500</v>
      </c>
      <c r="F167" s="93">
        <v>352200</v>
      </c>
      <c r="G167" s="94">
        <v>525900</v>
      </c>
    </row>
    <row r="168" spans="1:7" ht="30" customHeight="1" outlineLevel="1" x14ac:dyDescent="0.2">
      <c r="A168" s="95" t="s">
        <v>1014</v>
      </c>
      <c r="B168" s="96" t="s">
        <v>785</v>
      </c>
      <c r="C168" s="96" t="s">
        <v>1310</v>
      </c>
      <c r="D168" s="97" t="s">
        <v>1015</v>
      </c>
      <c r="E168" s="98">
        <v>178500</v>
      </c>
      <c r="F168" s="98">
        <v>352200</v>
      </c>
      <c r="G168" s="99">
        <v>525900</v>
      </c>
    </row>
    <row r="169" spans="1:7" ht="15" customHeight="1" x14ac:dyDescent="0.25">
      <c r="A169" s="90" t="s">
        <v>1358</v>
      </c>
      <c r="B169" s="91"/>
      <c r="C169" s="91"/>
      <c r="D169" s="92"/>
      <c r="E169" s="93">
        <v>727000</v>
      </c>
      <c r="F169" s="93">
        <v>497000</v>
      </c>
      <c r="G169" s="94">
        <v>527000</v>
      </c>
    </row>
    <row r="170" spans="1:7" ht="180.6" customHeight="1" outlineLevel="1" x14ac:dyDescent="0.2">
      <c r="A170" s="95" t="s">
        <v>1358</v>
      </c>
      <c r="B170" s="100" t="s">
        <v>791</v>
      </c>
      <c r="C170" s="96" t="s">
        <v>1359</v>
      </c>
      <c r="D170" s="97" t="s">
        <v>1360</v>
      </c>
      <c r="E170" s="98">
        <v>727000</v>
      </c>
      <c r="F170" s="98">
        <v>497000</v>
      </c>
      <c r="G170" s="99">
        <v>527000</v>
      </c>
    </row>
    <row r="171" spans="1:7" ht="15" customHeight="1" x14ac:dyDescent="0.25">
      <c r="A171" s="90" t="s">
        <v>1361</v>
      </c>
      <c r="B171" s="91"/>
      <c r="C171" s="91"/>
      <c r="D171" s="92"/>
      <c r="E171" s="93">
        <v>8802821700</v>
      </c>
      <c r="F171" s="93">
        <v>8409836900</v>
      </c>
      <c r="G171" s="94">
        <v>8358160300</v>
      </c>
    </row>
    <row r="172" spans="1:7" ht="345.95" customHeight="1" outlineLevel="1" x14ac:dyDescent="0.2">
      <c r="A172" s="95" t="s">
        <v>1361</v>
      </c>
      <c r="B172" s="100" t="s">
        <v>798</v>
      </c>
      <c r="C172" s="96" t="s">
        <v>1305</v>
      </c>
      <c r="D172" s="97" t="s">
        <v>985</v>
      </c>
      <c r="E172" s="98">
        <v>3545760724.1999998</v>
      </c>
      <c r="F172" s="98">
        <v>3355308794</v>
      </c>
      <c r="G172" s="99">
        <v>3301648796</v>
      </c>
    </row>
    <row r="173" spans="1:7" ht="345.95" customHeight="1" outlineLevel="1" x14ac:dyDescent="0.2">
      <c r="A173" s="95" t="s">
        <v>1361</v>
      </c>
      <c r="B173" s="100" t="s">
        <v>798</v>
      </c>
      <c r="C173" s="96" t="s">
        <v>1301</v>
      </c>
      <c r="D173" s="97" t="s">
        <v>986</v>
      </c>
      <c r="E173" s="98">
        <v>5257060975.8000002</v>
      </c>
      <c r="F173" s="98">
        <v>5054528106</v>
      </c>
      <c r="G173" s="99">
        <v>5056511504</v>
      </c>
    </row>
    <row r="174" spans="1:7" ht="15" customHeight="1" x14ac:dyDescent="0.25">
      <c r="A174" s="90" t="s">
        <v>1362</v>
      </c>
      <c r="B174" s="91"/>
      <c r="C174" s="91"/>
      <c r="D174" s="92"/>
      <c r="E174" s="93">
        <v>245633300</v>
      </c>
      <c r="F174" s="93">
        <v>245633300</v>
      </c>
      <c r="G174" s="94">
        <v>245633300</v>
      </c>
    </row>
    <row r="175" spans="1:7" ht="409.6" customHeight="1" outlineLevel="1" x14ac:dyDescent="0.2">
      <c r="A175" s="95" t="s">
        <v>1362</v>
      </c>
      <c r="B175" s="100" t="s">
        <v>804</v>
      </c>
      <c r="C175" s="96" t="s">
        <v>1305</v>
      </c>
      <c r="D175" s="97" t="s">
        <v>985</v>
      </c>
      <c r="E175" s="98">
        <v>199241000</v>
      </c>
      <c r="F175" s="98">
        <v>199241000</v>
      </c>
      <c r="G175" s="99">
        <v>199241000</v>
      </c>
    </row>
    <row r="176" spans="1:7" ht="409.6" customHeight="1" outlineLevel="1" x14ac:dyDescent="0.2">
      <c r="A176" s="95" t="s">
        <v>1362</v>
      </c>
      <c r="B176" s="100" t="s">
        <v>804</v>
      </c>
      <c r="C176" s="96" t="s">
        <v>1301</v>
      </c>
      <c r="D176" s="97" t="s">
        <v>986</v>
      </c>
      <c r="E176" s="98">
        <v>46392300</v>
      </c>
      <c r="F176" s="98">
        <v>46392300</v>
      </c>
      <c r="G176" s="99">
        <v>46392300</v>
      </c>
    </row>
    <row r="177" spans="1:7" ht="15" customHeight="1" x14ac:dyDescent="0.25">
      <c r="A177" s="90" t="s">
        <v>1020</v>
      </c>
      <c r="B177" s="91"/>
      <c r="C177" s="91"/>
      <c r="D177" s="92"/>
      <c r="E177" s="93">
        <v>84705300</v>
      </c>
      <c r="F177" s="93">
        <v>63837300</v>
      </c>
      <c r="G177" s="94">
        <v>70838200</v>
      </c>
    </row>
    <row r="178" spans="1:7" ht="75.2" customHeight="1" outlineLevel="1" x14ac:dyDescent="0.2">
      <c r="A178" s="95" t="s">
        <v>1020</v>
      </c>
      <c r="B178" s="96" t="s">
        <v>815</v>
      </c>
      <c r="C178" s="96" t="s">
        <v>1349</v>
      </c>
      <c r="D178" s="97" t="s">
        <v>1019</v>
      </c>
      <c r="E178" s="98">
        <v>829300</v>
      </c>
      <c r="F178" s="98">
        <v>829300</v>
      </c>
      <c r="G178" s="99">
        <v>829300</v>
      </c>
    </row>
    <row r="179" spans="1:7" ht="75.2" customHeight="1" outlineLevel="1" x14ac:dyDescent="0.2">
      <c r="A179" s="95" t="s">
        <v>1020</v>
      </c>
      <c r="B179" s="96" t="s">
        <v>815</v>
      </c>
      <c r="C179" s="96" t="s">
        <v>1350</v>
      </c>
      <c r="D179" s="97" t="s">
        <v>1021</v>
      </c>
      <c r="E179" s="98">
        <v>83876000</v>
      </c>
      <c r="F179" s="98">
        <v>63008000</v>
      </c>
      <c r="G179" s="99">
        <v>70008900</v>
      </c>
    </row>
    <row r="180" spans="1:7" ht="15" customHeight="1" x14ac:dyDescent="0.25">
      <c r="A180" s="90" t="s">
        <v>1016</v>
      </c>
      <c r="B180" s="91"/>
      <c r="C180" s="91"/>
      <c r="D180" s="92"/>
      <c r="E180" s="93">
        <v>628079200</v>
      </c>
      <c r="F180" s="93">
        <v>638748300</v>
      </c>
      <c r="G180" s="94">
        <v>639080000</v>
      </c>
    </row>
    <row r="181" spans="1:7" ht="409.6" customHeight="1" outlineLevel="1" x14ac:dyDescent="0.2">
      <c r="A181" s="95" t="s">
        <v>1016</v>
      </c>
      <c r="B181" s="100" t="s">
        <v>825</v>
      </c>
      <c r="C181" s="96" t="s">
        <v>1305</v>
      </c>
      <c r="D181" s="97" t="s">
        <v>985</v>
      </c>
      <c r="E181" s="98">
        <v>2682200.11</v>
      </c>
      <c r="F181" s="98">
        <v>3091951</v>
      </c>
      <c r="G181" s="99">
        <v>3057734</v>
      </c>
    </row>
    <row r="182" spans="1:7" ht="409.6" customHeight="1" outlineLevel="1" x14ac:dyDescent="0.2">
      <c r="A182" s="95" t="s">
        <v>1016</v>
      </c>
      <c r="B182" s="100" t="s">
        <v>825</v>
      </c>
      <c r="C182" s="96" t="s">
        <v>1288</v>
      </c>
      <c r="D182" s="97" t="s">
        <v>1003</v>
      </c>
      <c r="E182" s="98">
        <v>13100</v>
      </c>
      <c r="F182" s="98">
        <v>13100</v>
      </c>
      <c r="G182" s="99">
        <v>13100</v>
      </c>
    </row>
    <row r="183" spans="1:7" ht="409.6" customHeight="1" outlineLevel="1" x14ac:dyDescent="0.2">
      <c r="A183" s="95" t="s">
        <v>1016</v>
      </c>
      <c r="B183" s="100" t="s">
        <v>825</v>
      </c>
      <c r="C183" s="96" t="s">
        <v>1300</v>
      </c>
      <c r="D183" s="97" t="s">
        <v>988</v>
      </c>
      <c r="E183" s="98">
        <v>12522619</v>
      </c>
      <c r="F183" s="98">
        <v>12124759</v>
      </c>
      <c r="G183" s="99">
        <v>12127759</v>
      </c>
    </row>
    <row r="184" spans="1:7" ht="409.6" customHeight="1" outlineLevel="1" x14ac:dyDescent="0.2">
      <c r="A184" s="95" t="s">
        <v>1016</v>
      </c>
      <c r="B184" s="100" t="s">
        <v>825</v>
      </c>
      <c r="C184" s="96" t="s">
        <v>1301</v>
      </c>
      <c r="D184" s="97" t="s">
        <v>986</v>
      </c>
      <c r="E184" s="98">
        <v>249399180.88999999</v>
      </c>
      <c r="F184" s="98">
        <v>249387290</v>
      </c>
      <c r="G184" s="99">
        <v>249418507</v>
      </c>
    </row>
    <row r="185" spans="1:7" ht="409.6" customHeight="1" outlineLevel="1" x14ac:dyDescent="0.2">
      <c r="A185" s="95" t="s">
        <v>1016</v>
      </c>
      <c r="B185" s="100" t="s">
        <v>825</v>
      </c>
      <c r="C185" s="96" t="s">
        <v>1350</v>
      </c>
      <c r="D185" s="97" t="s">
        <v>1021</v>
      </c>
      <c r="E185" s="98">
        <v>351395100</v>
      </c>
      <c r="F185" s="98">
        <v>352249400</v>
      </c>
      <c r="G185" s="99">
        <v>352581100</v>
      </c>
    </row>
    <row r="186" spans="1:7" ht="409.6" customHeight="1" outlineLevel="1" x14ac:dyDescent="0.2">
      <c r="A186" s="95" t="s">
        <v>1016</v>
      </c>
      <c r="B186" s="100" t="s">
        <v>825</v>
      </c>
      <c r="C186" s="96" t="s">
        <v>1296</v>
      </c>
      <c r="D186" s="97" t="s">
        <v>1022</v>
      </c>
      <c r="E186" s="98">
        <v>12067000</v>
      </c>
      <c r="F186" s="98">
        <v>21881800</v>
      </c>
      <c r="G186" s="99">
        <v>21881800</v>
      </c>
    </row>
    <row r="187" spans="1:7" ht="15" customHeight="1" x14ac:dyDescent="0.25">
      <c r="A187" s="90" t="s">
        <v>1017</v>
      </c>
      <c r="B187" s="91"/>
      <c r="C187" s="91"/>
      <c r="D187" s="92"/>
      <c r="E187" s="93">
        <v>30170200</v>
      </c>
      <c r="F187" s="93">
        <v>30170200</v>
      </c>
      <c r="G187" s="94">
        <v>30170200</v>
      </c>
    </row>
    <row r="188" spans="1:7" ht="210.6" customHeight="1" outlineLevel="1" x14ac:dyDescent="0.2">
      <c r="A188" s="95" t="s">
        <v>1017</v>
      </c>
      <c r="B188" s="100" t="s">
        <v>859</v>
      </c>
      <c r="C188" s="96" t="s">
        <v>1284</v>
      </c>
      <c r="D188" s="97" t="s">
        <v>975</v>
      </c>
      <c r="E188" s="98">
        <v>30170200</v>
      </c>
      <c r="F188" s="98">
        <v>30170200</v>
      </c>
      <c r="G188" s="99">
        <v>30170200</v>
      </c>
    </row>
    <row r="189" spans="1:7" ht="15" customHeight="1" x14ac:dyDescent="0.25">
      <c r="A189" s="90" t="s">
        <v>1018</v>
      </c>
      <c r="B189" s="91"/>
      <c r="C189" s="91"/>
      <c r="D189" s="92"/>
      <c r="E189" s="93">
        <v>76549400</v>
      </c>
      <c r="F189" s="93">
        <v>76549400</v>
      </c>
      <c r="G189" s="94">
        <v>76549400</v>
      </c>
    </row>
    <row r="190" spans="1:7" ht="30" customHeight="1" outlineLevel="1" x14ac:dyDescent="0.2">
      <c r="A190" s="95" t="s">
        <v>1018</v>
      </c>
      <c r="B190" s="96" t="s">
        <v>870</v>
      </c>
      <c r="C190" s="96" t="s">
        <v>1349</v>
      </c>
      <c r="D190" s="97" t="s">
        <v>1019</v>
      </c>
      <c r="E190" s="98">
        <v>76549400</v>
      </c>
      <c r="F190" s="98">
        <v>76549400</v>
      </c>
      <c r="G190" s="99">
        <v>76549400</v>
      </c>
    </row>
    <row r="191" spans="1:7" ht="15" customHeight="1" x14ac:dyDescent="0.25">
      <c r="A191" s="90" t="s">
        <v>1363</v>
      </c>
      <c r="B191" s="91"/>
      <c r="C191" s="91"/>
      <c r="D191" s="92"/>
      <c r="E191" s="93">
        <v>94436700</v>
      </c>
      <c r="F191" s="93">
        <v>83180200</v>
      </c>
      <c r="G191" s="94">
        <v>83180200</v>
      </c>
    </row>
    <row r="192" spans="1:7" ht="255.75" customHeight="1" outlineLevel="1" x14ac:dyDescent="0.2">
      <c r="A192" s="95" t="s">
        <v>1363</v>
      </c>
      <c r="B192" s="100" t="s">
        <v>875</v>
      </c>
      <c r="C192" s="96" t="s">
        <v>1300</v>
      </c>
      <c r="D192" s="97" t="s">
        <v>988</v>
      </c>
      <c r="E192" s="98">
        <v>602000</v>
      </c>
      <c r="F192" s="98">
        <v>602000</v>
      </c>
      <c r="G192" s="99">
        <v>602000</v>
      </c>
    </row>
    <row r="193" spans="1:7" ht="255.75" customHeight="1" outlineLevel="1" x14ac:dyDescent="0.2">
      <c r="A193" s="95" t="s">
        <v>1363</v>
      </c>
      <c r="B193" s="100" t="s">
        <v>875</v>
      </c>
      <c r="C193" s="96" t="s">
        <v>1307</v>
      </c>
      <c r="D193" s="97" t="s">
        <v>1008</v>
      </c>
      <c r="E193" s="98">
        <v>93834700</v>
      </c>
      <c r="F193" s="98">
        <v>82578200</v>
      </c>
      <c r="G193" s="99">
        <v>82578200</v>
      </c>
    </row>
    <row r="194" spans="1:7" ht="15" customHeight="1" x14ac:dyDescent="0.25">
      <c r="A194" s="90" t="s">
        <v>1023</v>
      </c>
      <c r="B194" s="91"/>
      <c r="C194" s="91"/>
      <c r="D194" s="92"/>
      <c r="E194" s="93">
        <v>11059942.109999999</v>
      </c>
      <c r="F194" s="93">
        <v>11456742.109999999</v>
      </c>
      <c r="G194" s="94">
        <v>11459842.109999999</v>
      </c>
    </row>
    <row r="195" spans="1:7" ht="45.2" customHeight="1" outlineLevel="1" x14ac:dyDescent="0.2">
      <c r="A195" s="95" t="s">
        <v>1023</v>
      </c>
      <c r="B195" s="96" t="s">
        <v>881</v>
      </c>
      <c r="C195" s="96" t="s">
        <v>1315</v>
      </c>
      <c r="D195" s="97" t="s">
        <v>1000</v>
      </c>
      <c r="E195" s="98">
        <v>8749200</v>
      </c>
      <c r="F195" s="98">
        <v>8749200</v>
      </c>
      <c r="G195" s="99">
        <v>8749200</v>
      </c>
    </row>
    <row r="196" spans="1:7" ht="45.2" customHeight="1" outlineLevel="1" x14ac:dyDescent="0.2">
      <c r="A196" s="95" t="s">
        <v>1023</v>
      </c>
      <c r="B196" s="96" t="s">
        <v>881</v>
      </c>
      <c r="C196" s="96" t="s">
        <v>1284</v>
      </c>
      <c r="D196" s="97" t="s">
        <v>975</v>
      </c>
      <c r="E196" s="98">
        <v>2310742.11</v>
      </c>
      <c r="F196" s="98">
        <v>2707542.11</v>
      </c>
      <c r="G196" s="99">
        <v>2710642.11</v>
      </c>
    </row>
    <row r="197" spans="1:7" ht="15" customHeight="1" x14ac:dyDescent="0.25">
      <c r="A197" s="90" t="s">
        <v>1364</v>
      </c>
      <c r="B197" s="91"/>
      <c r="C197" s="91"/>
      <c r="D197" s="92"/>
      <c r="E197" s="93">
        <v>1070000</v>
      </c>
      <c r="F197" s="93">
        <v>1070000</v>
      </c>
      <c r="G197" s="94">
        <v>1070000</v>
      </c>
    </row>
    <row r="198" spans="1:7" ht="150.4" customHeight="1" outlineLevel="1" x14ac:dyDescent="0.2">
      <c r="A198" s="95" t="s">
        <v>1364</v>
      </c>
      <c r="B198" s="100" t="s">
        <v>887</v>
      </c>
      <c r="C198" s="96" t="s">
        <v>1359</v>
      </c>
      <c r="D198" s="97" t="s">
        <v>1360</v>
      </c>
      <c r="E198" s="98">
        <v>1070000</v>
      </c>
      <c r="F198" s="98">
        <v>1070000</v>
      </c>
      <c r="G198" s="99">
        <v>1070000</v>
      </c>
    </row>
    <row r="199" spans="1:7" ht="15" customHeight="1" x14ac:dyDescent="0.25">
      <c r="A199" s="90" t="s">
        <v>1365</v>
      </c>
      <c r="B199" s="91"/>
      <c r="C199" s="91"/>
      <c r="D199" s="92"/>
      <c r="E199" s="93">
        <v>6649200</v>
      </c>
      <c r="F199" s="93">
        <v>6854200</v>
      </c>
      <c r="G199" s="94">
        <v>7210600</v>
      </c>
    </row>
    <row r="200" spans="1:7" ht="75.2" customHeight="1" outlineLevel="1" x14ac:dyDescent="0.2">
      <c r="A200" s="95" t="s">
        <v>1365</v>
      </c>
      <c r="B200" s="96" t="s">
        <v>902</v>
      </c>
      <c r="C200" s="96" t="s">
        <v>1288</v>
      </c>
      <c r="D200" s="97" t="s">
        <v>1003</v>
      </c>
      <c r="E200" s="98">
        <v>2600</v>
      </c>
      <c r="F200" s="98">
        <v>2600</v>
      </c>
      <c r="G200" s="99">
        <v>2600</v>
      </c>
    </row>
    <row r="201" spans="1:7" ht="75.2" customHeight="1" outlineLevel="1" x14ac:dyDescent="0.2">
      <c r="A201" s="95" t="s">
        <v>1365</v>
      </c>
      <c r="B201" s="96" t="s">
        <v>902</v>
      </c>
      <c r="C201" s="96" t="s">
        <v>1290</v>
      </c>
      <c r="D201" s="97" t="s">
        <v>977</v>
      </c>
      <c r="E201" s="98">
        <v>6646600</v>
      </c>
      <c r="F201" s="98">
        <v>6851600</v>
      </c>
      <c r="G201" s="99">
        <v>7208000</v>
      </c>
    </row>
    <row r="202" spans="1:7" ht="15" customHeight="1" x14ac:dyDescent="0.25">
      <c r="A202" s="90" t="s">
        <v>1366</v>
      </c>
      <c r="B202" s="91"/>
      <c r="C202" s="91"/>
      <c r="D202" s="92"/>
      <c r="E202" s="93">
        <v>252200</v>
      </c>
      <c r="F202" s="93">
        <v>252200</v>
      </c>
      <c r="G202" s="94">
        <v>252200</v>
      </c>
    </row>
    <row r="203" spans="1:7" ht="90.2" customHeight="1" outlineLevel="1" x14ac:dyDescent="0.2">
      <c r="A203" s="95" t="s">
        <v>1366</v>
      </c>
      <c r="B203" s="96" t="s">
        <v>908</v>
      </c>
      <c r="C203" s="96" t="s">
        <v>1303</v>
      </c>
      <c r="D203" s="97" t="s">
        <v>1304</v>
      </c>
      <c r="E203" s="98">
        <v>252200</v>
      </c>
      <c r="F203" s="98">
        <v>252200</v>
      </c>
      <c r="G203" s="99">
        <v>252200</v>
      </c>
    </row>
    <row r="204" spans="1:7" ht="15" customHeight="1" x14ac:dyDescent="0.25">
      <c r="A204" s="90" t="s">
        <v>1367</v>
      </c>
      <c r="B204" s="91"/>
      <c r="C204" s="91"/>
      <c r="D204" s="92"/>
      <c r="E204" s="93">
        <v>3197600</v>
      </c>
      <c r="F204" s="93">
        <v>3197600</v>
      </c>
      <c r="G204" s="94">
        <v>3197600</v>
      </c>
    </row>
    <row r="205" spans="1:7" ht="195.6" customHeight="1" outlineLevel="1" x14ac:dyDescent="0.2">
      <c r="A205" s="95" t="s">
        <v>1367</v>
      </c>
      <c r="B205" s="100" t="s">
        <v>920</v>
      </c>
      <c r="C205" s="96" t="s">
        <v>1368</v>
      </c>
      <c r="D205" s="97" t="s">
        <v>1369</v>
      </c>
      <c r="E205" s="98">
        <v>3197600</v>
      </c>
      <c r="F205" s="98">
        <v>3197600</v>
      </c>
      <c r="G205" s="99">
        <v>3197600</v>
      </c>
    </row>
    <row r="206" spans="1:7" ht="15" customHeight="1" x14ac:dyDescent="0.25">
      <c r="A206" s="90" t="s">
        <v>1370</v>
      </c>
      <c r="B206" s="91"/>
      <c r="C206" s="91"/>
      <c r="D206" s="92"/>
      <c r="E206" s="93">
        <v>96777</v>
      </c>
      <c r="F206" s="93">
        <v>96777</v>
      </c>
      <c r="G206" s="94">
        <v>96777</v>
      </c>
    </row>
    <row r="207" spans="1:7" ht="30" customHeight="1" outlineLevel="1" x14ac:dyDescent="0.2">
      <c r="A207" s="95" t="s">
        <v>1370</v>
      </c>
      <c r="B207" s="96" t="s">
        <v>763</v>
      </c>
      <c r="C207" s="96" t="s">
        <v>1354</v>
      </c>
      <c r="D207" s="97" t="s">
        <v>1013</v>
      </c>
      <c r="E207" s="98">
        <v>96777</v>
      </c>
      <c r="F207" s="98">
        <v>96777</v>
      </c>
      <c r="G207" s="99">
        <v>96777</v>
      </c>
    </row>
    <row r="208" spans="1:7" ht="15" customHeight="1" x14ac:dyDescent="0.25">
      <c r="A208" s="90" t="s">
        <v>1024</v>
      </c>
      <c r="B208" s="91"/>
      <c r="C208" s="91"/>
      <c r="D208" s="92"/>
      <c r="E208" s="93">
        <v>21002652</v>
      </c>
      <c r="F208" s="93">
        <v>22911984</v>
      </c>
      <c r="G208" s="94">
        <v>25457760</v>
      </c>
    </row>
    <row r="209" spans="1:7" ht="75.2" customHeight="1" outlineLevel="1" x14ac:dyDescent="0.2">
      <c r="A209" s="95" t="s">
        <v>1024</v>
      </c>
      <c r="B209" s="96" t="s">
        <v>815</v>
      </c>
      <c r="C209" s="96" t="s">
        <v>1350</v>
      </c>
      <c r="D209" s="97" t="s">
        <v>1021</v>
      </c>
      <c r="E209" s="98">
        <v>21002652</v>
      </c>
      <c r="F209" s="98">
        <v>22911984</v>
      </c>
      <c r="G209" s="99">
        <v>25457760</v>
      </c>
    </row>
    <row r="210" spans="1:7" ht="15" customHeight="1" x14ac:dyDescent="0.25">
      <c r="A210" s="90" t="s">
        <v>1371</v>
      </c>
      <c r="B210" s="91"/>
      <c r="C210" s="91"/>
      <c r="D210" s="92"/>
      <c r="E210" s="93">
        <v>2212600.6</v>
      </c>
      <c r="F210" s="93">
        <v>2154104.6</v>
      </c>
      <c r="G210" s="94">
        <v>2265707.27</v>
      </c>
    </row>
    <row r="211" spans="1:7" ht="210.6" customHeight="1" outlineLevel="1" x14ac:dyDescent="0.2">
      <c r="A211" s="95" t="s">
        <v>1371</v>
      </c>
      <c r="B211" s="100" t="s">
        <v>859</v>
      </c>
      <c r="C211" s="96" t="s">
        <v>1284</v>
      </c>
      <c r="D211" s="97" t="s">
        <v>975</v>
      </c>
      <c r="E211" s="98">
        <v>2212600.6</v>
      </c>
      <c r="F211" s="98">
        <v>2154104.6</v>
      </c>
      <c r="G211" s="99">
        <v>2265707.27</v>
      </c>
    </row>
    <row r="212" spans="1:7" ht="15" customHeight="1" x14ac:dyDescent="0.25">
      <c r="A212" s="90" t="s">
        <v>1372</v>
      </c>
      <c r="B212" s="91"/>
      <c r="C212" s="91"/>
      <c r="D212" s="92"/>
      <c r="E212" s="93">
        <v>246099</v>
      </c>
      <c r="F212" s="93">
        <v>246099</v>
      </c>
      <c r="G212" s="94">
        <v>246099</v>
      </c>
    </row>
    <row r="213" spans="1:7" ht="30" customHeight="1" outlineLevel="1" x14ac:dyDescent="0.2">
      <c r="A213" s="95" t="s">
        <v>1372</v>
      </c>
      <c r="B213" s="96" t="s">
        <v>870</v>
      </c>
      <c r="C213" s="96" t="s">
        <v>1349</v>
      </c>
      <c r="D213" s="97" t="s">
        <v>1019</v>
      </c>
      <c r="E213" s="98">
        <v>246099</v>
      </c>
      <c r="F213" s="98">
        <v>246099</v>
      </c>
      <c r="G213" s="99">
        <v>246099</v>
      </c>
    </row>
    <row r="214" spans="1:7" ht="15" customHeight="1" x14ac:dyDescent="0.25">
      <c r="A214" s="90" t="s">
        <v>1373</v>
      </c>
      <c r="B214" s="91"/>
      <c r="C214" s="91"/>
      <c r="D214" s="92"/>
      <c r="E214" s="93">
        <v>22144</v>
      </c>
      <c r="F214" s="93">
        <v>22144</v>
      </c>
      <c r="G214" s="94">
        <v>22144</v>
      </c>
    </row>
    <row r="215" spans="1:7" ht="45.2" customHeight="1" outlineLevel="1" x14ac:dyDescent="0.2">
      <c r="A215" s="95" t="s">
        <v>1373</v>
      </c>
      <c r="B215" s="96" t="s">
        <v>881</v>
      </c>
      <c r="C215" s="96" t="s">
        <v>1315</v>
      </c>
      <c r="D215" s="97" t="s">
        <v>1000</v>
      </c>
      <c r="E215" s="98">
        <v>22144</v>
      </c>
      <c r="F215" s="98">
        <v>22144</v>
      </c>
      <c r="G215" s="99">
        <v>22144</v>
      </c>
    </row>
    <row r="216" spans="1:7" ht="15" customHeight="1" x14ac:dyDescent="0.25">
      <c r="A216" s="90" t="s">
        <v>1374</v>
      </c>
      <c r="B216" s="91"/>
      <c r="C216" s="91"/>
      <c r="D216" s="92"/>
      <c r="E216" s="93">
        <v>5405985.2400000002</v>
      </c>
      <c r="F216" s="93">
        <v>7648560.4900000002</v>
      </c>
      <c r="G216" s="94">
        <v>7841154.25</v>
      </c>
    </row>
    <row r="217" spans="1:7" ht="150.4" customHeight="1" outlineLevel="1" x14ac:dyDescent="0.2">
      <c r="A217" s="95" t="s">
        <v>1374</v>
      </c>
      <c r="B217" s="100" t="s">
        <v>887</v>
      </c>
      <c r="C217" s="96" t="s">
        <v>1359</v>
      </c>
      <c r="D217" s="97" t="s">
        <v>1360</v>
      </c>
      <c r="E217" s="98">
        <v>5405985.2400000002</v>
      </c>
      <c r="F217" s="98">
        <v>7648560.4900000002</v>
      </c>
      <c r="G217" s="99">
        <v>7841154.25</v>
      </c>
    </row>
    <row r="218" spans="1:7" ht="15" customHeight="1" x14ac:dyDescent="0.25">
      <c r="A218" s="90" t="s">
        <v>1375</v>
      </c>
      <c r="B218" s="91"/>
      <c r="C218" s="91"/>
      <c r="D218" s="92"/>
      <c r="E218" s="93">
        <v>6060962.0999999996</v>
      </c>
      <c r="F218" s="93"/>
      <c r="G218" s="94"/>
    </row>
    <row r="219" spans="1:7" ht="195.6" customHeight="1" outlineLevel="1" x14ac:dyDescent="0.2">
      <c r="A219" s="95" t="s">
        <v>1375</v>
      </c>
      <c r="B219" s="100" t="s">
        <v>961</v>
      </c>
      <c r="C219" s="96" t="s">
        <v>1368</v>
      </c>
      <c r="D219" s="97" t="s">
        <v>1369</v>
      </c>
      <c r="E219" s="98">
        <v>6060962.0999999996</v>
      </c>
      <c r="F219" s="98"/>
      <c r="G219" s="99"/>
    </row>
  </sheetData>
  <mergeCells count="1">
    <mergeCell ref="A4:J4"/>
  </mergeCells>
  <pageMargins left="0.74803149606299213" right="0.74803149606299213" top="0.98425196850393704" bottom="0.98425196850393704" header="0.51181102362204722" footer="0.51181102362204722"/>
  <pageSetup paperSize="9" scale="47" fitToHeight="18" orientation="portrait" r:id="rId1"/>
  <headerFooter alignWithMargins="0">
    <oddFooter>&amp;C&amp;L&amp;R &amp;"Times New Roman,Regular"&amp;10&amp;K000000&amp;P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4"/>
  <sheetViews>
    <sheetView topLeftCell="A29" workbookViewId="0">
      <selection activeCell="M64" sqref="M64"/>
    </sheetView>
  </sheetViews>
  <sheetFormatPr defaultRowHeight="12.75" x14ac:dyDescent="0.2"/>
  <cols>
    <col min="1" max="3" width="9.140625" style="17"/>
    <col min="4" max="6" width="16.28515625" style="17" customWidth="1"/>
    <col min="7" max="7" width="9.140625" style="17"/>
    <col min="8" max="8" width="16.5703125" style="17" bestFit="1" customWidth="1"/>
    <col min="9" max="9" width="9.140625" style="17"/>
    <col min="10" max="10" width="4.85546875" style="17" customWidth="1"/>
    <col min="11" max="11" width="20.140625" style="17" customWidth="1"/>
    <col min="12" max="12" width="19.42578125" style="17" customWidth="1"/>
    <col min="13" max="13" width="20.42578125" style="17" customWidth="1"/>
    <col min="14" max="16384" width="9.140625" style="17"/>
  </cols>
  <sheetData>
    <row r="1" spans="2:13" x14ac:dyDescent="0.2">
      <c r="D1" s="17">
        <v>2018</v>
      </c>
      <c r="E1" s="17">
        <v>2019</v>
      </c>
      <c r="F1" s="17">
        <v>2020</v>
      </c>
    </row>
    <row r="2" spans="2:13" x14ac:dyDescent="0.2">
      <c r="B2" s="18" t="s">
        <v>974</v>
      </c>
      <c r="C2" s="19" t="s">
        <v>975</v>
      </c>
      <c r="D2" s="20">
        <f>'[2]12620'!C13+'[2]12540+12560'!C13</f>
        <v>15149269.310000001</v>
      </c>
      <c r="E2" s="20">
        <f>'[2]12620'!D13+'[2]12540+12560'!D13</f>
        <v>9362638.9100000001</v>
      </c>
      <c r="F2" s="20">
        <f>'[2]12620'!E13+'[2]12540+12560'!E13</f>
        <v>0</v>
      </c>
      <c r="H2" s="13">
        <v>12357437466.34</v>
      </c>
    </row>
    <row r="3" spans="2:13" x14ac:dyDescent="0.2">
      <c r="B3" s="18"/>
      <c r="C3" s="19"/>
      <c r="D3" s="20"/>
      <c r="E3" s="20"/>
      <c r="F3" s="20"/>
      <c r="H3" s="43">
        <f>D2+D4+D6+D10+D14+D22+D24+D26+D28+D30+D32+D36+D40+D45+D47+D48+D49</f>
        <v>1448448370.8299999</v>
      </c>
    </row>
    <row r="4" spans="2:13" x14ac:dyDescent="0.2">
      <c r="B4" s="18" t="s">
        <v>976</v>
      </c>
      <c r="C4" s="19" t="s">
        <v>977</v>
      </c>
      <c r="D4" s="20">
        <f>'[2]12540+12560'!C14</f>
        <v>10564790.699999999</v>
      </c>
      <c r="E4" s="20">
        <f>'[2]12540+12560'!D14</f>
        <v>12596310.59</v>
      </c>
      <c r="F4" s="20">
        <f>'[2]12540+12560'!E14</f>
        <v>0</v>
      </c>
      <c r="H4" s="43">
        <f>H2-H3</f>
        <v>10908989095.51</v>
      </c>
    </row>
    <row r="5" spans="2:13" x14ac:dyDescent="0.2">
      <c r="B5" s="21"/>
      <c r="C5" s="22"/>
      <c r="D5" s="23"/>
      <c r="E5" s="23"/>
      <c r="F5" s="23"/>
    </row>
    <row r="6" spans="2:13" x14ac:dyDescent="0.2">
      <c r="B6" s="18" t="s">
        <v>978</v>
      </c>
      <c r="C6" s="19"/>
      <c r="D6" s="20">
        <f>SUM(D7:D8)</f>
        <v>227072756.15999997</v>
      </c>
      <c r="E6" s="20">
        <f t="shared" ref="E6:F6" si="0">SUM(E7:E8)</f>
        <v>591218013.03000009</v>
      </c>
      <c r="F6" s="20">
        <f t="shared" si="0"/>
        <v>272809829.77000004</v>
      </c>
    </row>
    <row r="7" spans="2:13" x14ac:dyDescent="0.2">
      <c r="B7" s="21" t="s">
        <v>978</v>
      </c>
      <c r="C7" s="22" t="s">
        <v>979</v>
      </c>
      <c r="D7" s="23">
        <f>'[2]12540+12560'!C15+'[2]12520'!C15</f>
        <v>215385401.58999997</v>
      </c>
      <c r="E7" s="23">
        <f>'[2]12540+12560'!D15+'[2]12520'!D15</f>
        <v>591218013.03000009</v>
      </c>
      <c r="F7" s="23">
        <f>'[2]12540+12560'!E15+'[2]12520'!E15</f>
        <v>272809829.77000004</v>
      </c>
      <c r="K7" s="17">
        <v>2100</v>
      </c>
    </row>
    <row r="8" spans="2:13" x14ac:dyDescent="0.2">
      <c r="B8" s="21" t="s">
        <v>978</v>
      </c>
      <c r="C8" s="22" t="s">
        <v>980</v>
      </c>
      <c r="D8" s="23">
        <f>'[2]12540+12560'!C16</f>
        <v>11687354.57</v>
      </c>
      <c r="E8" s="23">
        <f>'[2]12540+12560'!D16</f>
        <v>0</v>
      </c>
      <c r="F8" s="23">
        <f>'[2]12540+12560'!E16</f>
        <v>0</v>
      </c>
      <c r="H8" s="17">
        <v>11240095629.029997</v>
      </c>
      <c r="K8" s="43">
        <f>D2+D4+D6+D10+D14+D22+D24+D26+D28+D30+D32+D36+D40+D45+D47+D48+D49</f>
        <v>1448448370.8299999</v>
      </c>
      <c r="L8" s="43">
        <f>E2+E4+E6+E10+E14+E22+E24+E26+E28+E30+E32+E36+E40+E45+E47+E48+E49</f>
        <v>2415022906.96</v>
      </c>
      <c r="M8" s="43">
        <f t="shared" ref="M8" si="1">F2+F4+F6+F10+F14+F22+F24+F26+F28+F30+F32+F36+F40+F45+F47+F48+F49</f>
        <v>2013355482.4200001</v>
      </c>
    </row>
    <row r="9" spans="2:13" x14ac:dyDescent="0.2">
      <c r="B9" s="21"/>
      <c r="C9" s="22"/>
      <c r="D9" s="23"/>
      <c r="E9" s="23"/>
      <c r="F9" s="23"/>
      <c r="K9" s="17">
        <v>10668768975.17</v>
      </c>
      <c r="L9" s="17">
        <v>11201510586.709999</v>
      </c>
      <c r="M9" s="17">
        <v>13442425783.790001</v>
      </c>
    </row>
    <row r="10" spans="2:13" x14ac:dyDescent="0.2">
      <c r="B10" s="18" t="s">
        <v>981</v>
      </c>
      <c r="C10" s="22"/>
      <c r="D10" s="20">
        <f>SUM(D11:D12)</f>
        <v>373614363.23000002</v>
      </c>
      <c r="E10" s="20">
        <f>SUM(E11:E12)</f>
        <v>273170512.11000001</v>
      </c>
      <c r="F10" s="20">
        <f>SUM(F11:F12)</f>
        <v>278439005.89999998</v>
      </c>
    </row>
    <row r="11" spans="2:13" x14ac:dyDescent="0.2">
      <c r="B11" s="21" t="s">
        <v>981</v>
      </c>
      <c r="C11" s="22" t="s">
        <v>982</v>
      </c>
      <c r="D11" s="23">
        <f>'[2]12540+12560'!C17</f>
        <v>172140982.43000001</v>
      </c>
      <c r="E11" s="23">
        <f>'[2]12540+12560'!D17</f>
        <v>126250808.66</v>
      </c>
      <c r="F11" s="23">
        <f>'[2]12540+12560'!E17</f>
        <v>133628561.47</v>
      </c>
      <c r="H11" s="43">
        <f>H8-H4</f>
        <v>331106533.51999664</v>
      </c>
      <c r="K11" s="43">
        <f>K9-K8</f>
        <v>9220320604.3400002</v>
      </c>
      <c r="L11" s="43">
        <f t="shared" ref="L11" si="2">L9-L8</f>
        <v>8786487679.75</v>
      </c>
      <c r="M11" s="43">
        <f>M9-M8</f>
        <v>11429070301.370001</v>
      </c>
    </row>
    <row r="12" spans="2:13" x14ac:dyDescent="0.2">
      <c r="B12" s="21" t="s">
        <v>981</v>
      </c>
      <c r="C12" s="22" t="s">
        <v>977</v>
      </c>
      <c r="D12" s="23">
        <f>'[2]12540+12560'!C18</f>
        <v>201473380.80000001</v>
      </c>
      <c r="E12" s="23">
        <f>'[2]12540+12560'!D18</f>
        <v>146919703.44999999</v>
      </c>
      <c r="F12" s="23">
        <f>'[2]12540+12560'!E18</f>
        <v>144810444.43000001</v>
      </c>
    </row>
    <row r="13" spans="2:13" x14ac:dyDescent="0.2">
      <c r="B13" s="21"/>
      <c r="C13" s="22"/>
      <c r="D13" s="23"/>
      <c r="E13" s="23"/>
      <c r="F13" s="23"/>
    </row>
    <row r="14" spans="2:13" x14ac:dyDescent="0.2">
      <c r="B14" s="18" t="s">
        <v>983</v>
      </c>
      <c r="C14" s="22"/>
      <c r="D14" s="20">
        <f>SUM(D15:D20)</f>
        <v>571507378.88</v>
      </c>
      <c r="E14" s="20">
        <f t="shared" ref="E14:F14" si="3">SUM(E15:E20)</f>
        <v>1408683662.73</v>
      </c>
      <c r="F14" s="20">
        <f t="shared" si="3"/>
        <v>1358865609.4000001</v>
      </c>
      <c r="K14" s="17">
        <v>2200</v>
      </c>
    </row>
    <row r="15" spans="2:13" x14ac:dyDescent="0.2">
      <c r="B15" s="21" t="s">
        <v>983</v>
      </c>
      <c r="C15" s="22" t="s">
        <v>984</v>
      </c>
      <c r="D15" s="23">
        <f>'[2]12530'!C14</f>
        <v>122700</v>
      </c>
      <c r="E15" s="23">
        <f>'[2]12530'!D14</f>
        <v>0</v>
      </c>
      <c r="F15" s="23">
        <f>'[2]12530'!E14</f>
        <v>0</v>
      </c>
      <c r="K15" s="44">
        <v>2457379587.5599999</v>
      </c>
      <c r="L15" s="44">
        <v>2464559681.48</v>
      </c>
      <c r="M15" s="44">
        <v>2442687937.04</v>
      </c>
    </row>
    <row r="16" spans="2:13" x14ac:dyDescent="0.2">
      <c r="B16" s="21" t="s">
        <v>983</v>
      </c>
      <c r="C16" s="22" t="s">
        <v>985</v>
      </c>
      <c r="D16" s="23">
        <f>'[2]12620'!C14+'[2]12540+12560'!C19+'[2]12530'!C15</f>
        <v>229475937.79000002</v>
      </c>
      <c r="E16" s="23">
        <f>'[2]12620'!D14+'[2]12540+12560'!D19+'[2]12530'!D15</f>
        <v>286518664.12</v>
      </c>
      <c r="F16" s="23">
        <f>'[2]12620'!E14+'[2]12540+12560'!E19+'[2]12530'!E15</f>
        <v>200652472.97</v>
      </c>
      <c r="K16" s="44">
        <f>D50+D64</f>
        <v>16763273</v>
      </c>
      <c r="L16" s="44">
        <f t="shared" ref="L16:M16" si="4">E50+E64</f>
        <v>32719982.999999996</v>
      </c>
      <c r="M16" s="44">
        <f t="shared" si="4"/>
        <v>10569422.449999999</v>
      </c>
    </row>
    <row r="17" spans="2:13" x14ac:dyDescent="0.2">
      <c r="B17" s="21" t="s">
        <v>983</v>
      </c>
      <c r="C17" s="22" t="s">
        <v>986</v>
      </c>
      <c r="D17" s="23">
        <f>'[2]12620'!C15+'[2]12540+12560'!C20+'[2]12530'!C16</f>
        <v>107506147.49000001</v>
      </c>
      <c r="E17" s="23">
        <f>'[2]12620'!D15+'[2]12540+12560'!D20+'[2]12530'!D16</f>
        <v>1119276154.4000001</v>
      </c>
      <c r="F17" s="23">
        <f>'[2]12620'!E15+'[2]12540+12560'!E20+'[2]12530'!E16</f>
        <v>1134491117.7</v>
      </c>
      <c r="K17" s="43">
        <f>K15-K16</f>
        <v>2440616314.5599999</v>
      </c>
      <c r="L17" s="43">
        <f t="shared" ref="L17:M17" si="5">L15-L16</f>
        <v>2431839698.48</v>
      </c>
      <c r="M17" s="43">
        <f t="shared" si="5"/>
        <v>2432118514.5900002</v>
      </c>
    </row>
    <row r="18" spans="2:13" x14ac:dyDescent="0.2">
      <c r="B18" s="21" t="s">
        <v>983</v>
      </c>
      <c r="C18" s="22" t="s">
        <v>987</v>
      </c>
      <c r="D18" s="23">
        <f>'[2]12620'!C16+'[2]12540+12560'!C21+'[2]12530'!C17</f>
        <v>206664423.56999999</v>
      </c>
      <c r="E18" s="23">
        <f>'[2]12620'!D16+'[2]12540+12560'!D21+'[2]12530'!D17</f>
        <v>0</v>
      </c>
      <c r="F18" s="23">
        <f>'[2]12620'!E16+'[2]12540+12560'!E21+'[2]12530'!E17</f>
        <v>0</v>
      </c>
    </row>
    <row r="19" spans="2:13" x14ac:dyDescent="0.2">
      <c r="B19" s="21" t="s">
        <v>983</v>
      </c>
      <c r="C19" s="22" t="s">
        <v>988</v>
      </c>
      <c r="D19" s="23">
        <f>'[2]12620'!C17+'[2]12540+12560'!C22</f>
        <v>25635131.359999999</v>
      </c>
      <c r="E19" s="23">
        <f>'[2]12620'!D17+'[2]12540+12560'!D22</f>
        <v>2888844.21</v>
      </c>
      <c r="F19" s="23">
        <f>'[2]12620'!E17+'[2]12540+12560'!E22</f>
        <v>23710829.5</v>
      </c>
    </row>
    <row r="20" spans="2:13" x14ac:dyDescent="0.2">
      <c r="B20" s="21" t="s">
        <v>983</v>
      </c>
      <c r="C20" s="22" t="s">
        <v>989</v>
      </c>
      <c r="D20" s="23">
        <f>'[2]12540+12560'!C23</f>
        <v>2103038.67</v>
      </c>
      <c r="E20" s="23">
        <f>'[2]12540+12560'!D23</f>
        <v>0</v>
      </c>
      <c r="F20" s="23">
        <f>'[2]12540+12560'!E23</f>
        <v>11189.23</v>
      </c>
    </row>
    <row r="21" spans="2:13" x14ac:dyDescent="0.2">
      <c r="B21" s="21"/>
      <c r="C21" s="22"/>
      <c r="D21" s="23"/>
      <c r="E21" s="23"/>
      <c r="F21" s="23"/>
    </row>
    <row r="22" spans="2:13" x14ac:dyDescent="0.2">
      <c r="B22" s="18" t="s">
        <v>990</v>
      </c>
      <c r="C22" s="19" t="s">
        <v>991</v>
      </c>
      <c r="D22" s="20">
        <f>'[2]12520'!C16</f>
        <v>7860681.1900000004</v>
      </c>
      <c r="E22" s="20">
        <f>'[2]12520'!D16</f>
        <v>16184560.52</v>
      </c>
      <c r="F22" s="20">
        <f>'[2]12520'!E16</f>
        <v>14993378.52</v>
      </c>
    </row>
    <row r="23" spans="2:13" x14ac:dyDescent="0.2">
      <c r="B23" s="18"/>
      <c r="C23" s="19"/>
      <c r="D23" s="20"/>
      <c r="E23" s="20"/>
      <c r="F23" s="20"/>
      <c r="K23" s="17">
        <v>2600</v>
      </c>
    </row>
    <row r="24" spans="2:13" x14ac:dyDescent="0.2">
      <c r="B24" s="18" t="s">
        <v>992</v>
      </c>
      <c r="C24" s="19" t="s">
        <v>989</v>
      </c>
      <c r="D24" s="20">
        <f>'[2]12530'!C18</f>
        <v>9043988.2400000002</v>
      </c>
      <c r="E24" s="20">
        <f>'[2]12530'!D18</f>
        <v>9313990</v>
      </c>
      <c r="F24" s="20">
        <f>'[2]12530'!E18</f>
        <v>9013990</v>
      </c>
      <c r="K24" s="44">
        <v>10020417742.110001</v>
      </c>
      <c r="L24" s="44">
        <v>9604996442.1100006</v>
      </c>
      <c r="M24" s="44">
        <v>9561025042.1100006</v>
      </c>
    </row>
    <row r="25" spans="2:13" x14ac:dyDescent="0.2">
      <c r="B25" s="18"/>
      <c r="C25" s="19"/>
      <c r="D25" s="20"/>
      <c r="E25" s="20"/>
      <c r="F25" s="20"/>
      <c r="K25" s="43">
        <f>D55+D56+D57+D58+D59+D60+D61+D62</f>
        <v>90503958.579999998</v>
      </c>
      <c r="L25" s="43">
        <f t="shared" ref="L25:M25" si="6">E55+E56+E57+E58+E59+E60+E61+E62</f>
        <v>64647489.300000004</v>
      </c>
      <c r="M25" s="43">
        <f t="shared" si="6"/>
        <v>72155162.629999995</v>
      </c>
    </row>
    <row r="26" spans="2:13" x14ac:dyDescent="0.2">
      <c r="B26" s="18" t="s">
        <v>993</v>
      </c>
      <c r="C26" s="19" t="s">
        <v>989</v>
      </c>
      <c r="D26" s="20">
        <f>'[2]12620'!C18+'[2]12530'!C19</f>
        <v>25371150.210000001</v>
      </c>
      <c r="E26" s="20">
        <f>'[2]12620'!D18+'[2]12530'!D19</f>
        <v>99663.96</v>
      </c>
      <c r="F26" s="20">
        <f>'[2]12620'!E18+'[2]12530'!E19</f>
        <v>8870957.7899999991</v>
      </c>
      <c r="K26" s="45">
        <f>K24-K25</f>
        <v>9929913783.5300007</v>
      </c>
      <c r="L26" s="45">
        <f t="shared" ref="L26:M26" si="7">L24-L25</f>
        <v>9540348952.8100014</v>
      </c>
      <c r="M26" s="45">
        <f t="shared" si="7"/>
        <v>9488869879.4800014</v>
      </c>
    </row>
    <row r="27" spans="2:13" x14ac:dyDescent="0.2">
      <c r="B27" s="18"/>
      <c r="C27" s="19"/>
      <c r="D27" s="20"/>
      <c r="E27" s="20"/>
      <c r="F27" s="20"/>
    </row>
    <row r="28" spans="2:13" x14ac:dyDescent="0.2">
      <c r="B28" s="18" t="s">
        <v>994</v>
      </c>
      <c r="C28" s="19" t="s">
        <v>989</v>
      </c>
      <c r="D28" s="20">
        <f>'[2]12530'!C20</f>
        <v>293472.34000000003</v>
      </c>
      <c r="E28" s="20">
        <f>'[2]12530'!D20</f>
        <v>0</v>
      </c>
      <c r="F28" s="20">
        <f>'[2]12530'!E20</f>
        <v>0</v>
      </c>
    </row>
    <row r="29" spans="2:13" x14ac:dyDescent="0.2">
      <c r="B29" s="18"/>
      <c r="C29" s="19"/>
      <c r="D29" s="20"/>
      <c r="E29" s="20"/>
      <c r="F29" s="20"/>
    </row>
    <row r="30" spans="2:13" ht="11.25" customHeight="1" x14ac:dyDescent="0.2">
      <c r="B30" s="18" t="s">
        <v>995</v>
      </c>
      <c r="C30" s="19" t="s">
        <v>989</v>
      </c>
      <c r="D30" s="20">
        <f>'[2]12530'!C21</f>
        <v>2619432.21</v>
      </c>
      <c r="E30" s="20">
        <f>'[2]12530'!D21</f>
        <v>600000</v>
      </c>
      <c r="F30" s="20">
        <f>'[2]12530'!E21</f>
        <v>400000</v>
      </c>
    </row>
    <row r="31" spans="2:13" ht="11.25" customHeight="1" x14ac:dyDescent="0.2">
      <c r="B31" s="21"/>
      <c r="C31" s="22"/>
      <c r="D31" s="23"/>
      <c r="E31" s="23"/>
      <c r="F31" s="23"/>
    </row>
    <row r="32" spans="2:13" ht="11.25" customHeight="1" x14ac:dyDescent="0.2">
      <c r="B32" s="18" t="s">
        <v>996</v>
      </c>
      <c r="C32" s="22"/>
      <c r="D32" s="20">
        <f>SUM(D33:D34)</f>
        <v>62827613.320000008</v>
      </c>
      <c r="E32" s="20">
        <f t="shared" ref="E32:F32" si="8">SUM(E33:E34)</f>
        <v>18209511.57</v>
      </c>
      <c r="F32" s="20">
        <f t="shared" si="8"/>
        <v>5200386.3000000007</v>
      </c>
      <c r="K32" s="17">
        <v>10055464962.049999</v>
      </c>
      <c r="L32" s="17">
        <v>9638205747.8199997</v>
      </c>
      <c r="M32" s="17">
        <v>9596954683.6299992</v>
      </c>
    </row>
    <row r="33" spans="2:13" x14ac:dyDescent="0.2">
      <c r="B33" s="21" t="s">
        <v>996</v>
      </c>
      <c r="C33" s="22" t="s">
        <v>997</v>
      </c>
      <c r="D33" s="23">
        <f>'[2]12620'!C19+'[2]12530'!C22</f>
        <v>20237786.23</v>
      </c>
      <c r="E33" s="23">
        <f>'[2]12620'!D19+'[2]12530'!D22</f>
        <v>13246559.01</v>
      </c>
      <c r="F33" s="23">
        <f>'[2]12620'!E19+'[2]12530'!E22</f>
        <v>1668674.33</v>
      </c>
      <c r="K33" s="43">
        <f>K25+D63</f>
        <v>111506610.58</v>
      </c>
      <c r="L33" s="43">
        <f t="shared" ref="L33:M33" si="9">L25+E63</f>
        <v>87559473.300000012</v>
      </c>
      <c r="M33" s="43">
        <f t="shared" si="9"/>
        <v>97612922.629999995</v>
      </c>
    </row>
    <row r="34" spans="2:13" x14ac:dyDescent="0.2">
      <c r="B34" s="21" t="s">
        <v>996</v>
      </c>
      <c r="C34" s="22" t="s">
        <v>998</v>
      </c>
      <c r="D34" s="23">
        <f>'[2]12620'!C20+'[2]12530'!C23</f>
        <v>42589827.090000004</v>
      </c>
      <c r="E34" s="23">
        <f>'[2]12620'!D20+'[2]12530'!D23</f>
        <v>4962952.5599999996</v>
      </c>
      <c r="F34" s="23">
        <f>'[2]12620'!E20+'[2]12530'!E23</f>
        <v>3531711.97</v>
      </c>
      <c r="K34" s="43">
        <f>K32-K33</f>
        <v>9943958351.4699993</v>
      </c>
      <c r="L34" s="43">
        <f t="shared" ref="L34:M34" si="10">L32-L33</f>
        <v>9550646274.5200005</v>
      </c>
      <c r="M34" s="43">
        <f t="shared" si="10"/>
        <v>9499341761</v>
      </c>
    </row>
    <row r="35" spans="2:13" x14ac:dyDescent="0.2">
      <c r="B35" s="21"/>
      <c r="C35" s="22"/>
      <c r="D35" s="23"/>
      <c r="E35" s="23"/>
      <c r="F35" s="23"/>
    </row>
    <row r="36" spans="2:13" x14ac:dyDescent="0.2">
      <c r="B36" s="18" t="s">
        <v>999</v>
      </c>
      <c r="C36" s="22"/>
      <c r="D36" s="20">
        <f>SUM(D37:D38)</f>
        <v>18742518.039999999</v>
      </c>
      <c r="E36" s="20">
        <f t="shared" ref="E36:F36" si="11">SUM(E37:E38)</f>
        <v>1400000</v>
      </c>
      <c r="F36" s="20">
        <f t="shared" si="11"/>
        <v>1000000</v>
      </c>
    </row>
    <row r="37" spans="2:13" x14ac:dyDescent="0.2">
      <c r="B37" s="24" t="s">
        <v>999</v>
      </c>
      <c r="C37" s="25" t="s">
        <v>1000</v>
      </c>
      <c r="D37" s="23">
        <f>'[2]12520'!C17</f>
        <v>1000000</v>
      </c>
      <c r="E37" s="23">
        <f>'[2]12520'!D17</f>
        <v>1000000</v>
      </c>
      <c r="F37" s="23">
        <f>'[2]12520'!E17</f>
        <v>1000000</v>
      </c>
    </row>
    <row r="38" spans="2:13" x14ac:dyDescent="0.2">
      <c r="B38" s="24" t="s">
        <v>999</v>
      </c>
      <c r="C38" s="25" t="s">
        <v>980</v>
      </c>
      <c r="D38" s="23">
        <f>'[2]12540+12560'!C24+'[2]12520'!C18</f>
        <v>17742518.039999999</v>
      </c>
      <c r="E38" s="23">
        <f>'[2]12540+12560'!D24+'[2]12520'!D18</f>
        <v>400000</v>
      </c>
      <c r="F38" s="23">
        <f>'[2]12540+12560'!E24+'[2]12520'!E18</f>
        <v>0</v>
      </c>
    </row>
    <row r="39" spans="2:13" x14ac:dyDescent="0.2">
      <c r="B39" s="24"/>
      <c r="C39" s="25"/>
      <c r="D39" s="23"/>
      <c r="E39" s="23"/>
      <c r="F39" s="23"/>
    </row>
    <row r="40" spans="2:13" x14ac:dyDescent="0.2">
      <c r="B40" s="24"/>
      <c r="C40" s="25"/>
      <c r="D40" s="20">
        <f>SUM(D41:D43)</f>
        <v>110222988.48999999</v>
      </c>
      <c r="E40" s="20">
        <f t="shared" ref="E40:F40" si="12">SUM(E41:E43)</f>
        <v>64942122.539999999</v>
      </c>
      <c r="F40" s="20">
        <f t="shared" si="12"/>
        <v>54876606.740000002</v>
      </c>
    </row>
    <row r="41" spans="2:13" x14ac:dyDescent="0.2">
      <c r="B41" s="26" t="s">
        <v>1001</v>
      </c>
      <c r="C41" s="25" t="s">
        <v>980</v>
      </c>
      <c r="D41" s="23">
        <f>'[2]12620'!C21+'[2]12540+12560'!C26</f>
        <v>49383192</v>
      </c>
      <c r="E41" s="23">
        <f>'[2]12620'!D21+'[2]12540+12560'!D26</f>
        <v>16510671.029999999</v>
      </c>
      <c r="F41" s="23">
        <f>'[2]12620'!E21+'[2]12540+12560'!E26</f>
        <v>8016577.7800000003</v>
      </c>
    </row>
    <row r="42" spans="2:13" x14ac:dyDescent="0.2">
      <c r="B42" s="27" t="s">
        <v>1002</v>
      </c>
      <c r="C42" s="22" t="s">
        <v>980</v>
      </c>
      <c r="D42" s="23">
        <f>'[2]12540+12560'!C25</f>
        <v>32376527.289999999</v>
      </c>
      <c r="E42" s="23">
        <f>'[2]12540+12560'!D25</f>
        <v>47713251.509999998</v>
      </c>
      <c r="F42" s="23">
        <f>'[2]12540+12560'!E25</f>
        <v>46141828.960000001</v>
      </c>
    </row>
    <row r="43" spans="2:13" x14ac:dyDescent="0.2">
      <c r="B43" s="27" t="s">
        <v>1001</v>
      </c>
      <c r="C43" s="22" t="s">
        <v>1003</v>
      </c>
      <c r="D43" s="23">
        <f>'[2]12530'!C24</f>
        <v>28463269.199999999</v>
      </c>
      <c r="E43" s="23">
        <f>'[2]12530'!D24</f>
        <v>718200</v>
      </c>
      <c r="F43" s="23">
        <f>'[2]12530'!E24</f>
        <v>718200</v>
      </c>
    </row>
    <row r="44" spans="2:13" s="31" customFormat="1" x14ac:dyDescent="0.2">
      <c r="B44" s="28"/>
      <c r="C44" s="29"/>
      <c r="D44" s="30"/>
      <c r="E44" s="30"/>
      <c r="F44" s="30"/>
    </row>
    <row r="45" spans="2:13" x14ac:dyDescent="0.2">
      <c r="B45" s="18" t="s">
        <v>1004</v>
      </c>
      <c r="C45" s="19" t="s">
        <v>1005</v>
      </c>
      <c r="D45" s="20">
        <f>'[2]12520'!C19</f>
        <v>4245000</v>
      </c>
      <c r="E45" s="20">
        <f>'[2]12520'!D19</f>
        <v>8141921</v>
      </c>
      <c r="F45" s="20">
        <f>'[2]12520'!E19</f>
        <v>5380518</v>
      </c>
    </row>
    <row r="46" spans="2:13" x14ac:dyDescent="0.2">
      <c r="B46" s="21"/>
      <c r="C46" s="22"/>
      <c r="D46" s="23"/>
      <c r="E46" s="23"/>
      <c r="F46" s="23"/>
    </row>
    <row r="47" spans="2:13" x14ac:dyDescent="0.2">
      <c r="B47" s="18" t="s">
        <v>1006</v>
      </c>
      <c r="C47" s="19" t="s">
        <v>1005</v>
      </c>
      <c r="D47" s="20">
        <f>'[2]12520'!C20</f>
        <v>1325904</v>
      </c>
      <c r="E47" s="20">
        <f>'[2]12520'!D20</f>
        <v>1100000</v>
      </c>
      <c r="F47" s="20">
        <f>'[2]12520'!E20</f>
        <v>3505200</v>
      </c>
    </row>
    <row r="48" spans="2:13" x14ac:dyDescent="0.2">
      <c r="B48" s="18" t="s">
        <v>1007</v>
      </c>
      <c r="C48" s="19" t="s">
        <v>1008</v>
      </c>
      <c r="D48" s="20">
        <f>'[2]12530'!C25</f>
        <v>4771064.51</v>
      </c>
      <c r="E48" s="20">
        <f>'[2]12530'!D25</f>
        <v>0</v>
      </c>
      <c r="F48" s="20">
        <f>'[2]12530'!E25</f>
        <v>0</v>
      </c>
    </row>
    <row r="49" spans="2:13" x14ac:dyDescent="0.2">
      <c r="B49" s="18" t="s">
        <v>1009</v>
      </c>
      <c r="C49" s="19" t="s">
        <v>1010</v>
      </c>
      <c r="D49" s="20">
        <f>'[2]12520'!C21</f>
        <v>3216000</v>
      </c>
      <c r="E49" s="20">
        <f>'[2]12520'!D21</f>
        <v>0</v>
      </c>
      <c r="F49" s="20">
        <f>'[2]12520'!E21</f>
        <v>0</v>
      </c>
      <c r="H49" s="44">
        <v>144591339.65000001</v>
      </c>
    </row>
    <row r="50" spans="2:13" x14ac:dyDescent="0.2">
      <c r="B50" s="18" t="s">
        <v>1011</v>
      </c>
      <c r="C50" s="19"/>
      <c r="D50" s="20">
        <f>SUM(D51:D54)</f>
        <v>12203163.800000001</v>
      </c>
      <c r="E50" s="20">
        <f t="shared" ref="E50:F50" si="13">SUM(E51:E54)</f>
        <v>5391545.3799999999</v>
      </c>
      <c r="F50" s="20">
        <f t="shared" si="13"/>
        <v>4296992.2</v>
      </c>
      <c r="H50" s="43">
        <f>D50+D64</f>
        <v>16763273</v>
      </c>
    </row>
    <row r="51" spans="2:13" x14ac:dyDescent="0.2">
      <c r="B51" s="21" t="s">
        <v>1011</v>
      </c>
      <c r="C51" s="22" t="s">
        <v>975</v>
      </c>
      <c r="D51" s="23">
        <f>'[2]12520'!C22</f>
        <v>10467286.960000001</v>
      </c>
      <c r="E51" s="23">
        <f>'[2]12520'!D22</f>
        <v>3809051.87</v>
      </c>
      <c r="F51" s="23">
        <f>'[2]12520'!E22</f>
        <v>2711265.35</v>
      </c>
      <c r="H51" s="45">
        <f>H49-H50</f>
        <v>127828066.65000001</v>
      </c>
    </row>
    <row r="52" spans="2:13" x14ac:dyDescent="0.2">
      <c r="B52" s="21" t="s">
        <v>1011</v>
      </c>
      <c r="C52" s="22" t="s">
        <v>991</v>
      </c>
      <c r="D52" s="23">
        <f>'[2]12520'!C23</f>
        <v>140000</v>
      </c>
      <c r="E52" s="23">
        <f>'[2]12520'!D23</f>
        <v>0</v>
      </c>
      <c r="F52" s="23">
        <f>'[2]12520'!E23</f>
        <v>0</v>
      </c>
    </row>
    <row r="53" spans="2:13" x14ac:dyDescent="0.2">
      <c r="B53" s="21" t="s">
        <v>1011</v>
      </c>
      <c r="C53" s="22" t="s">
        <v>1000</v>
      </c>
      <c r="D53" s="23">
        <f>'[2]12520'!C24</f>
        <v>1580876.84</v>
      </c>
      <c r="E53" s="23">
        <f>'[2]12520'!D24</f>
        <v>1537493.51</v>
      </c>
      <c r="F53" s="23">
        <f>'[2]12520'!E24</f>
        <v>1480726.85</v>
      </c>
    </row>
    <row r="54" spans="2:13" x14ac:dyDescent="0.2">
      <c r="B54" s="21" t="s">
        <v>1011</v>
      </c>
      <c r="C54" s="22" t="s">
        <v>1003</v>
      </c>
      <c r="D54" s="23">
        <f>'[2]12520'!C25</f>
        <v>15000</v>
      </c>
      <c r="E54" s="23">
        <f>'[2]12520'!D25</f>
        <v>45000</v>
      </c>
      <c r="F54" s="23">
        <f>'[2]12520'!E25</f>
        <v>105000</v>
      </c>
    </row>
    <row r="55" spans="2:13" x14ac:dyDescent="0.2">
      <c r="B55" s="18" t="s">
        <v>1012</v>
      </c>
      <c r="C55" s="19" t="s">
        <v>1013</v>
      </c>
      <c r="D55" s="20">
        <f>'[2]12510'!C14</f>
        <v>1588990.27</v>
      </c>
      <c r="E55" s="20">
        <f>'[2]12510'!D14</f>
        <v>786673.99</v>
      </c>
      <c r="F55" s="20">
        <f>'[2]12510'!E14</f>
        <v>1478623.99</v>
      </c>
    </row>
    <row r="56" spans="2:13" x14ac:dyDescent="0.2">
      <c r="B56" s="18" t="s">
        <v>1014</v>
      </c>
      <c r="C56" s="19" t="s">
        <v>1015</v>
      </c>
      <c r="D56" s="20">
        <f>'[2]12510'!C15</f>
        <v>39329.67</v>
      </c>
      <c r="E56" s="20">
        <f>'[2]12510'!D15</f>
        <v>185176.67</v>
      </c>
      <c r="F56" s="20">
        <f>'[2]12510'!E15</f>
        <v>0</v>
      </c>
    </row>
    <row r="57" spans="2:13" x14ac:dyDescent="0.2">
      <c r="B57" s="18" t="s">
        <v>1016</v>
      </c>
      <c r="C57" s="19" t="s">
        <v>988</v>
      </c>
      <c r="D57" s="20">
        <f>'[2]12520'!C26</f>
        <v>406500</v>
      </c>
      <c r="E57" s="20">
        <f>'[2]12520'!D26</f>
        <v>0</v>
      </c>
      <c r="F57" s="20">
        <f>'[2]12520'!E26</f>
        <v>0</v>
      </c>
      <c r="K57" s="17">
        <v>23364641334.880001</v>
      </c>
      <c r="L57" s="17">
        <v>23470108038.669998</v>
      </c>
      <c r="M57" s="17">
        <v>25647098455.779999</v>
      </c>
    </row>
    <row r="58" spans="2:13" ht="15" x14ac:dyDescent="0.25">
      <c r="B58" s="18" t="s">
        <v>1017</v>
      </c>
      <c r="C58" s="19" t="s">
        <v>975</v>
      </c>
      <c r="D58" s="20">
        <f>'[2]12510'!C16</f>
        <v>14088.33</v>
      </c>
      <c r="E58" s="20">
        <f>'[2]12510'!D16</f>
        <v>14088.33</v>
      </c>
      <c r="F58" s="20">
        <f>'[2]12510'!E16</f>
        <v>14088.33</v>
      </c>
      <c r="K58">
        <v>1576718254.4100001</v>
      </c>
      <c r="L58">
        <v>2535302363.2600007</v>
      </c>
      <c r="M58">
        <v>2121537827.5</v>
      </c>
    </row>
    <row r="59" spans="2:13" x14ac:dyDescent="0.2">
      <c r="B59" s="18" t="s">
        <v>1018</v>
      </c>
      <c r="C59" s="19" t="s">
        <v>1019</v>
      </c>
      <c r="D59" s="20">
        <f>'[2]12510'!C17</f>
        <v>388906.64</v>
      </c>
      <c r="E59" s="20">
        <f>'[2]12510'!D17</f>
        <v>168906.64</v>
      </c>
      <c r="F59" s="20">
        <f>'[2]12510'!E17</f>
        <v>168906.64</v>
      </c>
      <c r="K59" s="17">
        <f>K57-K58</f>
        <v>21787923080.470001</v>
      </c>
      <c r="L59" s="17">
        <f t="shared" ref="L59:M59" si="14">L57-L58</f>
        <v>20934805675.409996</v>
      </c>
      <c r="M59" s="17">
        <f t="shared" si="14"/>
        <v>23525560628.279999</v>
      </c>
    </row>
    <row r="60" spans="2:13" x14ac:dyDescent="0.2">
      <c r="B60" s="18" t="s">
        <v>1020</v>
      </c>
      <c r="C60" s="19" t="s">
        <v>1021</v>
      </c>
      <c r="D60" s="20">
        <f>'[2]12540+12560'!C27</f>
        <v>83876000</v>
      </c>
      <c r="E60" s="20">
        <f>'[2]12540+12560'!D27</f>
        <v>63008000</v>
      </c>
      <c r="F60" s="20">
        <f>'[2]12540+12560'!E27</f>
        <v>70008900</v>
      </c>
    </row>
    <row r="61" spans="2:13" x14ac:dyDescent="0.2">
      <c r="B61" s="18" t="s">
        <v>1016</v>
      </c>
      <c r="C61" s="19" t="s">
        <v>1022</v>
      </c>
      <c r="D61" s="20">
        <f>'[2]12540+12560'!C28</f>
        <v>4139800</v>
      </c>
      <c r="E61" s="20">
        <f>'[2]12540+12560'!D28</f>
        <v>478300</v>
      </c>
      <c r="F61" s="20">
        <f>'[2]12540+12560'!E28</f>
        <v>478300</v>
      </c>
    </row>
    <row r="62" spans="2:13" x14ac:dyDescent="0.2">
      <c r="B62" s="18" t="s">
        <v>1023</v>
      </c>
      <c r="C62" s="19" t="s">
        <v>1000</v>
      </c>
      <c r="D62" s="20">
        <f>'[2]12510'!C18</f>
        <v>50343.67</v>
      </c>
      <c r="E62" s="20">
        <f>'[2]12510'!D18</f>
        <v>6343.67</v>
      </c>
      <c r="F62" s="20">
        <f>'[2]12510'!E18</f>
        <v>6343.67</v>
      </c>
      <c r="L62" s="45">
        <f>L63+L64+L66+L67+L68+L69</f>
        <v>20649121280.360001</v>
      </c>
      <c r="M62" s="45">
        <v>20610828405.93</v>
      </c>
    </row>
    <row r="63" spans="2:13" ht="13.5" customHeight="1" x14ac:dyDescent="0.2">
      <c r="B63" s="18" t="s">
        <v>1024</v>
      </c>
      <c r="C63" s="19" t="s">
        <v>1021</v>
      </c>
      <c r="D63" s="20">
        <f>'[2]12540+12560'!C29</f>
        <v>21002652</v>
      </c>
      <c r="E63" s="20">
        <f>'[2]12540+12560'!D29</f>
        <v>22911984</v>
      </c>
      <c r="F63" s="20">
        <f>'[2]12540+12560'!E29</f>
        <v>25457760</v>
      </c>
      <c r="K63" s="17">
        <v>2101</v>
      </c>
      <c r="L63" s="44">
        <v>8449073289.0699997</v>
      </c>
      <c r="M63" s="45">
        <f>L62-M62</f>
        <v>38292874.430000305</v>
      </c>
    </row>
    <row r="64" spans="2:13" ht="13.5" customHeight="1" x14ac:dyDescent="0.2">
      <c r="B64" s="36" t="s">
        <v>1025</v>
      </c>
      <c r="C64" s="37"/>
      <c r="D64" s="20">
        <f>SUM(D65:D66)</f>
        <v>4560109.2</v>
      </c>
      <c r="E64" s="20">
        <f t="shared" ref="E64:F64" si="15">SUM(E65:E66)</f>
        <v>27328437.619999997</v>
      </c>
      <c r="F64" s="20">
        <f t="shared" si="15"/>
        <v>6272430.25</v>
      </c>
      <c r="K64" s="17">
        <v>2200</v>
      </c>
      <c r="L64" s="44">
        <v>2781746631.5</v>
      </c>
    </row>
    <row r="65" spans="2:12" x14ac:dyDescent="0.2">
      <c r="B65" s="32" t="s">
        <v>1025</v>
      </c>
      <c r="C65" s="32" t="s">
        <v>985</v>
      </c>
      <c r="D65" s="23">
        <f>'[2]12620'!C22</f>
        <v>0</v>
      </c>
      <c r="E65" s="23">
        <f>'[2]12620'!D22</f>
        <v>21343294.27</v>
      </c>
      <c r="F65" s="23">
        <f>'[2]12620'!E22</f>
        <v>2508972.1</v>
      </c>
      <c r="K65" s="17">
        <v>2300</v>
      </c>
      <c r="L65" s="44"/>
    </row>
    <row r="66" spans="2:12" x14ac:dyDescent="0.2">
      <c r="B66" s="32" t="s">
        <v>1025</v>
      </c>
      <c r="C66" s="32" t="s">
        <v>986</v>
      </c>
      <c r="D66" s="23">
        <f>'[2]12620'!C23</f>
        <v>4560109.2</v>
      </c>
      <c r="E66" s="23">
        <f>'[2]12620'!D23</f>
        <v>5985143.3499999996</v>
      </c>
      <c r="F66" s="23">
        <f>'[2]12620'!E23</f>
        <v>3763458.15</v>
      </c>
      <c r="K66" s="17">
        <v>2301</v>
      </c>
      <c r="L66" s="44">
        <v>600000</v>
      </c>
    </row>
    <row r="67" spans="2:12" x14ac:dyDescent="0.2">
      <c r="B67" s="33"/>
      <c r="C67" s="34"/>
      <c r="D67" s="23"/>
      <c r="E67" s="23"/>
      <c r="F67" s="23"/>
      <c r="K67" s="17">
        <v>2400</v>
      </c>
      <c r="L67" s="44">
        <v>84336029.200000003</v>
      </c>
    </row>
    <row r="68" spans="2:12" x14ac:dyDescent="0.2">
      <c r="B68" s="218" t="s">
        <v>1026</v>
      </c>
      <c r="C68" s="219"/>
      <c r="D68" s="35">
        <f>SUM(D2:D66)</f>
        <v>2957469145.5300002</v>
      </c>
      <c r="E68" s="35">
        <f>SUM(E2:E66)</f>
        <v>4925646168.2400026</v>
      </c>
      <c r="F68" s="35">
        <f>SUM(F2:F66)</f>
        <v>4103298688.059999</v>
      </c>
      <c r="K68" s="17">
        <v>2500</v>
      </c>
      <c r="L68" s="44">
        <v>39979434.719999999</v>
      </c>
    </row>
    <row r="69" spans="2:12" x14ac:dyDescent="0.2">
      <c r="B69" s="218" t="s">
        <v>1027</v>
      </c>
      <c r="C69" s="219"/>
      <c r="D69" s="35">
        <f>'[2]12620'!C12+'[2]12540+12560'!C12+'[2]12530'!C13+'[2]12520'!C14+'[2]12510'!C13-Лист6!D68</f>
        <v>-1380750891.1200004</v>
      </c>
      <c r="E69" s="35">
        <f>'[2]12620'!D12+'[2]12540+12560'!D12+'[2]12530'!D13+'[2]12520'!D14+'[2]12510'!D13-Лист6!E68</f>
        <v>-2390343804.9800029</v>
      </c>
      <c r="F69" s="35">
        <f>'[2]12620'!E12+'[2]12540+12560'!E12+'[2]12530'!E13+'[2]12520'!E14+'[2]12510'!E13-Лист6!F68</f>
        <v>-1981760860.5599988</v>
      </c>
      <c r="K69" s="17">
        <v>2600</v>
      </c>
      <c r="L69" s="44">
        <v>9293385895.8700008</v>
      </c>
    </row>
    <row r="79" spans="2:12" x14ac:dyDescent="0.2">
      <c r="D79" s="17">
        <v>21022503903.160004</v>
      </c>
      <c r="E79" s="17">
        <v>23525560628.280003</v>
      </c>
    </row>
    <row r="80" spans="2:12" x14ac:dyDescent="0.2">
      <c r="D80" s="17">
        <v>23557806266.419998</v>
      </c>
      <c r="E80" s="17">
        <v>25647098455.779999</v>
      </c>
    </row>
    <row r="81" spans="4:5" x14ac:dyDescent="0.2">
      <c r="D81" s="17">
        <v>2535302363.2600002</v>
      </c>
      <c r="E81" s="17">
        <v>2121537827.5</v>
      </c>
    </row>
    <row r="82" spans="4:5" x14ac:dyDescent="0.2">
      <c r="D82" s="17">
        <f>D80-D81</f>
        <v>21022503903.159996</v>
      </c>
      <c r="E82" s="17">
        <f>E80-E81</f>
        <v>23525560628.279999</v>
      </c>
    </row>
    <row r="83" spans="4:5" x14ac:dyDescent="0.2">
      <c r="D83" s="17">
        <v>21028528793.599998</v>
      </c>
      <c r="E83" s="17">
        <v>23558945948.810005</v>
      </c>
    </row>
    <row r="84" spans="4:5" x14ac:dyDescent="0.2">
      <c r="D84" s="17">
        <f>D82-D83</f>
        <v>-6024890.4400024414</v>
      </c>
      <c r="E84" s="17">
        <f>E82-E83</f>
        <v>-33385320.530006409</v>
      </c>
    </row>
  </sheetData>
  <mergeCells count="2">
    <mergeCell ref="B68:C68"/>
    <mergeCell ref="B69:C69"/>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6"/>
  <sheetViews>
    <sheetView workbookViewId="0">
      <selection activeCell="J23" sqref="J23"/>
    </sheetView>
  </sheetViews>
  <sheetFormatPr defaultRowHeight="15" x14ac:dyDescent="0.25"/>
  <cols>
    <col min="1" max="1" width="21.7109375" customWidth="1"/>
  </cols>
  <sheetData>
    <row r="1" spans="1:1" x14ac:dyDescent="0.25">
      <c r="A1">
        <v>8269294.9699999997</v>
      </c>
    </row>
    <row r="2" spans="1:1" x14ac:dyDescent="0.25">
      <c r="A2">
        <v>8269294.9699999997</v>
      </c>
    </row>
    <row r="3" spans="1:1" x14ac:dyDescent="0.25">
      <c r="A3">
        <v>8269294.9699999997</v>
      </c>
    </row>
    <row r="4" spans="1:1" x14ac:dyDescent="0.25">
      <c r="A4">
        <v>8269294.9699999997</v>
      </c>
    </row>
    <row r="5" spans="1:1" x14ac:dyDescent="0.25">
      <c r="A5">
        <v>8269294.9699999997</v>
      </c>
    </row>
    <row r="6" spans="1:1" x14ac:dyDescent="0.25">
      <c r="A6">
        <v>131083731.3</v>
      </c>
    </row>
    <row r="7" spans="1:1" x14ac:dyDescent="0.25">
      <c r="A7">
        <v>131083731.3</v>
      </c>
    </row>
    <row r="8" spans="1:1" x14ac:dyDescent="0.25">
      <c r="A8">
        <v>131083731.3</v>
      </c>
    </row>
    <row r="9" spans="1:1" x14ac:dyDescent="0.25">
      <c r="A9">
        <v>131083731.3</v>
      </c>
    </row>
    <row r="10" spans="1:1" x14ac:dyDescent="0.25">
      <c r="A10">
        <v>131083731.3</v>
      </c>
    </row>
    <row r="11" spans="1:1" x14ac:dyDescent="0.25">
      <c r="A11">
        <v>131083731.3</v>
      </c>
    </row>
    <row r="12" spans="1:1" x14ac:dyDescent="0.25">
      <c r="A12">
        <v>131083731.3</v>
      </c>
    </row>
    <row r="13" spans="1:1" x14ac:dyDescent="0.25">
      <c r="A13">
        <v>131083731.3</v>
      </c>
    </row>
    <row r="14" spans="1:1" x14ac:dyDescent="0.25">
      <c r="A14">
        <v>131083731.3</v>
      </c>
    </row>
    <row r="15" spans="1:1" x14ac:dyDescent="0.25">
      <c r="A15">
        <v>131083731.3</v>
      </c>
    </row>
    <row r="16" spans="1:1" x14ac:dyDescent="0.25">
      <c r="A16">
        <v>131083731.3</v>
      </c>
    </row>
    <row r="17" spans="1:1" x14ac:dyDescent="0.25">
      <c r="A17">
        <v>131083731.3</v>
      </c>
    </row>
    <row r="18" spans="1:1" x14ac:dyDescent="0.25">
      <c r="A18">
        <v>131083731.3</v>
      </c>
    </row>
    <row r="19" spans="1:1" x14ac:dyDescent="0.25">
      <c r="A19">
        <v>131083731.3</v>
      </c>
    </row>
    <row r="20" spans="1:1" x14ac:dyDescent="0.25">
      <c r="A20">
        <v>131083731.3</v>
      </c>
    </row>
    <row r="21" spans="1:1" x14ac:dyDescent="0.25">
      <c r="A21">
        <v>41540720.07</v>
      </c>
    </row>
    <row r="22" spans="1:1" x14ac:dyDescent="0.25">
      <c r="A22">
        <v>41540720.07</v>
      </c>
    </row>
    <row r="23" spans="1:1" x14ac:dyDescent="0.25">
      <c r="A23">
        <v>41540720.07</v>
      </c>
    </row>
    <row r="24" spans="1:1" x14ac:dyDescent="0.25">
      <c r="A24">
        <v>41540720.07</v>
      </c>
    </row>
    <row r="25" spans="1:1" x14ac:dyDescent="0.25">
      <c r="A25">
        <v>41540720.07</v>
      </c>
    </row>
    <row r="26" spans="1:1" x14ac:dyDescent="0.25">
      <c r="A26">
        <v>41540720.07</v>
      </c>
    </row>
    <row r="27" spans="1:1" x14ac:dyDescent="0.25">
      <c r="A27">
        <v>41540720.07</v>
      </c>
    </row>
    <row r="28" spans="1:1" x14ac:dyDescent="0.25">
      <c r="A28">
        <v>41540720.07</v>
      </c>
    </row>
    <row r="29" spans="1:1" x14ac:dyDescent="0.25">
      <c r="A29">
        <v>41540720.07</v>
      </c>
    </row>
    <row r="30" spans="1:1" x14ac:dyDescent="0.25">
      <c r="A30">
        <v>41540720.07</v>
      </c>
    </row>
    <row r="31" spans="1:1" x14ac:dyDescent="0.25">
      <c r="A31">
        <v>41540720.07</v>
      </c>
    </row>
    <row r="32" spans="1:1" x14ac:dyDescent="0.25">
      <c r="A32">
        <v>41540720.07</v>
      </c>
    </row>
    <row r="33" spans="1:1" x14ac:dyDescent="0.25">
      <c r="A33">
        <v>41540720.07</v>
      </c>
    </row>
    <row r="34" spans="1:1" x14ac:dyDescent="0.25">
      <c r="A34">
        <v>41540720.07</v>
      </c>
    </row>
    <row r="35" spans="1:1" x14ac:dyDescent="0.25">
      <c r="A35">
        <v>41540720.07</v>
      </c>
    </row>
    <row r="36" spans="1:1" x14ac:dyDescent="0.25">
      <c r="A36">
        <v>1992077880.6800001</v>
      </c>
    </row>
    <row r="37" spans="1:1" x14ac:dyDescent="0.25">
      <c r="A37">
        <v>1992077880.6800001</v>
      </c>
    </row>
    <row r="38" spans="1:1" x14ac:dyDescent="0.25">
      <c r="A38">
        <v>1992077880.6800001</v>
      </c>
    </row>
    <row r="39" spans="1:1" x14ac:dyDescent="0.25">
      <c r="A39">
        <v>1992077880.6800001</v>
      </c>
    </row>
    <row r="40" spans="1:1" x14ac:dyDescent="0.25">
      <c r="A40">
        <v>1992077880.6800001</v>
      </c>
    </row>
    <row r="41" spans="1:1" x14ac:dyDescent="0.25">
      <c r="A41">
        <v>1992077880.6800001</v>
      </c>
    </row>
    <row r="42" spans="1:1" x14ac:dyDescent="0.25">
      <c r="A42">
        <v>1992077880.6800001</v>
      </c>
    </row>
    <row r="43" spans="1:1" x14ac:dyDescent="0.25">
      <c r="A43">
        <v>1992077880.6800001</v>
      </c>
    </row>
    <row r="44" spans="1:1" x14ac:dyDescent="0.25">
      <c r="A44">
        <v>1992077880.6800001</v>
      </c>
    </row>
    <row r="45" spans="1:1" x14ac:dyDescent="0.25">
      <c r="A45">
        <v>1992077880.6800001</v>
      </c>
    </row>
    <row r="46" spans="1:1" x14ac:dyDescent="0.25">
      <c r="A46">
        <v>1992077880.6800001</v>
      </c>
    </row>
    <row r="47" spans="1:1" x14ac:dyDescent="0.25">
      <c r="A47">
        <v>1992077880.6800001</v>
      </c>
    </row>
    <row r="48" spans="1:1" x14ac:dyDescent="0.25">
      <c r="A48">
        <v>1992077880.6800001</v>
      </c>
    </row>
    <row r="49" spans="1:1" x14ac:dyDescent="0.25">
      <c r="A49">
        <v>1992077880.6800001</v>
      </c>
    </row>
    <row r="50" spans="1:1" x14ac:dyDescent="0.25">
      <c r="A50">
        <v>1668550539.53</v>
      </c>
    </row>
    <row r="51" spans="1:1" x14ac:dyDescent="0.25">
      <c r="A51">
        <v>1668550539.53</v>
      </c>
    </row>
    <row r="52" spans="1:1" x14ac:dyDescent="0.25">
      <c r="A52">
        <v>1668550539.53</v>
      </c>
    </row>
    <row r="53" spans="1:1" x14ac:dyDescent="0.25">
      <c r="A53">
        <v>1668550539.53</v>
      </c>
    </row>
    <row r="54" spans="1:1" x14ac:dyDescent="0.25">
      <c r="A54">
        <v>1668550539.53</v>
      </c>
    </row>
    <row r="55" spans="1:1" x14ac:dyDescent="0.25">
      <c r="A55">
        <v>1668550539.53</v>
      </c>
    </row>
    <row r="56" spans="1:1" x14ac:dyDescent="0.25">
      <c r="A56">
        <v>1668550539.53</v>
      </c>
    </row>
    <row r="57" spans="1:1" x14ac:dyDescent="0.25">
      <c r="A57">
        <v>1668550539.53</v>
      </c>
    </row>
    <row r="58" spans="1:1" x14ac:dyDescent="0.25">
      <c r="A58">
        <v>1668550539.53</v>
      </c>
    </row>
    <row r="59" spans="1:1" x14ac:dyDescent="0.25">
      <c r="A59">
        <v>1668550539.53</v>
      </c>
    </row>
    <row r="60" spans="1:1" x14ac:dyDescent="0.25">
      <c r="A60">
        <v>1668550539.53</v>
      </c>
    </row>
    <row r="61" spans="1:1" x14ac:dyDescent="0.25">
      <c r="A61">
        <v>1668550539.53</v>
      </c>
    </row>
    <row r="62" spans="1:1" x14ac:dyDescent="0.25">
      <c r="A62">
        <v>1668550539.53</v>
      </c>
    </row>
    <row r="63" spans="1:1" x14ac:dyDescent="0.25">
      <c r="A63">
        <v>1668550539.53</v>
      </c>
    </row>
    <row r="64" spans="1:1" x14ac:dyDescent="0.25">
      <c r="A64">
        <v>1668550539.53</v>
      </c>
    </row>
    <row r="65" spans="1:1" x14ac:dyDescent="0.25">
      <c r="A65">
        <v>1668550539.53</v>
      </c>
    </row>
    <row r="66" spans="1:1" x14ac:dyDescent="0.25">
      <c r="A66">
        <v>1668550539.53</v>
      </c>
    </row>
    <row r="67" spans="1:1" x14ac:dyDescent="0.25">
      <c r="A67">
        <v>1668550539.53</v>
      </c>
    </row>
    <row r="68" spans="1:1" x14ac:dyDescent="0.25">
      <c r="A68">
        <v>1668550539.53</v>
      </c>
    </row>
    <row r="69" spans="1:1" x14ac:dyDescent="0.25">
      <c r="A69">
        <v>1668550539.53</v>
      </c>
    </row>
    <row r="70" spans="1:1" x14ac:dyDescent="0.25">
      <c r="A70">
        <v>1668550539.53</v>
      </c>
    </row>
    <row r="71" spans="1:1" x14ac:dyDescent="0.25">
      <c r="A71">
        <v>1668550539.53</v>
      </c>
    </row>
    <row r="72" spans="1:1" x14ac:dyDescent="0.25">
      <c r="A72">
        <v>781052438.26999998</v>
      </c>
    </row>
    <row r="73" spans="1:1" x14ac:dyDescent="0.25">
      <c r="A73">
        <v>781052438.26999998</v>
      </c>
    </row>
    <row r="74" spans="1:1" x14ac:dyDescent="0.25">
      <c r="A74">
        <v>781052438.26999998</v>
      </c>
    </row>
    <row r="75" spans="1:1" x14ac:dyDescent="0.25">
      <c r="A75">
        <v>3176658</v>
      </c>
    </row>
    <row r="76" spans="1:1" x14ac:dyDescent="0.25">
      <c r="A76">
        <v>3176658</v>
      </c>
    </row>
    <row r="77" spans="1:1" x14ac:dyDescent="0.25">
      <c r="A77">
        <v>1581597.9</v>
      </c>
    </row>
    <row r="78" spans="1:1" x14ac:dyDescent="0.25">
      <c r="A78">
        <v>1581597.9</v>
      </c>
    </row>
    <row r="79" spans="1:1" x14ac:dyDescent="0.25">
      <c r="A79">
        <v>1581597.9</v>
      </c>
    </row>
    <row r="80" spans="1:1" x14ac:dyDescent="0.25">
      <c r="A80">
        <v>4005492989.8200002</v>
      </c>
    </row>
    <row r="106" spans="1:1" x14ac:dyDescent="0.25">
      <c r="A106">
        <v>4653478.37</v>
      </c>
    </row>
    <row r="107" spans="1:1" x14ac:dyDescent="0.25">
      <c r="A107">
        <v>4653478.37</v>
      </c>
    </row>
    <row r="108" spans="1:1" x14ac:dyDescent="0.25">
      <c r="A108">
        <v>4653478.37</v>
      </c>
    </row>
    <row r="109" spans="1:1" x14ac:dyDescent="0.25">
      <c r="A109">
        <v>4653478.37</v>
      </c>
    </row>
    <row r="110" spans="1:1" x14ac:dyDescent="0.25">
      <c r="A110">
        <v>4653478.37</v>
      </c>
    </row>
    <row r="111" spans="1:1" x14ac:dyDescent="0.25">
      <c r="A111">
        <v>4653478.37</v>
      </c>
    </row>
    <row r="112" spans="1:1" x14ac:dyDescent="0.25">
      <c r="A112">
        <v>4653478.37</v>
      </c>
    </row>
    <row r="113" spans="1:1" x14ac:dyDescent="0.25">
      <c r="A113">
        <v>84537966.200000003</v>
      </c>
    </row>
    <row r="114" spans="1:1" x14ac:dyDescent="0.25">
      <c r="A114">
        <v>84537966.200000003</v>
      </c>
    </row>
    <row r="115" spans="1:1" x14ac:dyDescent="0.25">
      <c r="A115">
        <v>84537966.200000003</v>
      </c>
    </row>
    <row r="116" spans="1:1" x14ac:dyDescent="0.25">
      <c r="A116">
        <v>84537966.200000003</v>
      </c>
    </row>
    <row r="117" spans="1:1" x14ac:dyDescent="0.25">
      <c r="A117">
        <v>84537966.200000003</v>
      </c>
    </row>
    <row r="118" spans="1:1" x14ac:dyDescent="0.25">
      <c r="A118">
        <v>84537966.200000003</v>
      </c>
    </row>
    <row r="119" spans="1:1" x14ac:dyDescent="0.25">
      <c r="A119">
        <v>84537966.200000003</v>
      </c>
    </row>
    <row r="120" spans="1:1" x14ac:dyDescent="0.25">
      <c r="A120">
        <v>229129647.63999999</v>
      </c>
    </row>
    <row r="121" spans="1:1" x14ac:dyDescent="0.25">
      <c r="A121">
        <v>229129647.63999999</v>
      </c>
    </row>
    <row r="122" spans="1:1" x14ac:dyDescent="0.25">
      <c r="A122">
        <v>229129647.63999999</v>
      </c>
    </row>
    <row r="123" spans="1:1" x14ac:dyDescent="0.25">
      <c r="A123">
        <v>229129647.63999999</v>
      </c>
    </row>
    <row r="124" spans="1:1" x14ac:dyDescent="0.25">
      <c r="A124">
        <v>229129647.63999999</v>
      </c>
    </row>
    <row r="125" spans="1:1" x14ac:dyDescent="0.25">
      <c r="A125">
        <v>229129647.63999999</v>
      </c>
    </row>
    <row r="126" spans="1:1" x14ac:dyDescent="0.25">
      <c r="A126">
        <v>229129647.63999999</v>
      </c>
    </row>
    <row r="127" spans="1:1" x14ac:dyDescent="0.25">
      <c r="A127">
        <v>229129647.63999999</v>
      </c>
    </row>
    <row r="128" spans="1:1" x14ac:dyDescent="0.25">
      <c r="A128">
        <v>594884178.27999997</v>
      </c>
    </row>
    <row r="144" spans="1:1" x14ac:dyDescent="0.25">
      <c r="A144">
        <v>93266358.769999996</v>
      </c>
    </row>
    <row r="145" spans="1:1" x14ac:dyDescent="0.25">
      <c r="A145">
        <v>93266358.769999996</v>
      </c>
    </row>
    <row r="146" spans="1:1" x14ac:dyDescent="0.25">
      <c r="A146">
        <v>93266358.769999996</v>
      </c>
    </row>
    <row r="147" spans="1:1" x14ac:dyDescent="0.25">
      <c r="A147">
        <v>93266358.769999996</v>
      </c>
    </row>
    <row r="148" spans="1:1" x14ac:dyDescent="0.25">
      <c r="A148">
        <v>93266358.769999996</v>
      </c>
    </row>
    <row r="149" spans="1:1" x14ac:dyDescent="0.25">
      <c r="A149">
        <v>93266358.769999996</v>
      </c>
    </row>
    <row r="150" spans="1:1" x14ac:dyDescent="0.25">
      <c r="A150">
        <v>142960341.28</v>
      </c>
    </row>
    <row r="151" spans="1:1" x14ac:dyDescent="0.25">
      <c r="A151">
        <v>142960341.28</v>
      </c>
    </row>
    <row r="152" spans="1:1" x14ac:dyDescent="0.25">
      <c r="A152">
        <v>142960341.28</v>
      </c>
    </row>
    <row r="153" spans="1:1" x14ac:dyDescent="0.25">
      <c r="A153">
        <v>142960341.28</v>
      </c>
    </row>
    <row r="154" spans="1:1" x14ac:dyDescent="0.25">
      <c r="A154">
        <v>142960341.28</v>
      </c>
    </row>
    <row r="155" spans="1:1" x14ac:dyDescent="0.25">
      <c r="A155">
        <v>142960341.28</v>
      </c>
    </row>
    <row r="156" spans="1:1" x14ac:dyDescent="0.25">
      <c r="A156">
        <v>142960341.28</v>
      </c>
    </row>
    <row r="157" spans="1:1" x14ac:dyDescent="0.25">
      <c r="A157">
        <v>1163074439.0999999</v>
      </c>
    </row>
    <row r="158" spans="1:1" x14ac:dyDescent="0.25">
      <c r="A158">
        <v>1163074439.0999999</v>
      </c>
    </row>
    <row r="159" spans="1:1" x14ac:dyDescent="0.25">
      <c r="A159">
        <v>1163074439.0999999</v>
      </c>
    </row>
    <row r="160" spans="1:1" x14ac:dyDescent="0.25">
      <c r="A160">
        <v>1163074439.0999999</v>
      </c>
    </row>
    <row r="161" spans="1:1" x14ac:dyDescent="0.25">
      <c r="A161">
        <v>1163074439.0999999</v>
      </c>
    </row>
    <row r="162" spans="1:1" x14ac:dyDescent="0.25">
      <c r="A162">
        <v>1163074439.0999999</v>
      </c>
    </row>
    <row r="163" spans="1:1" x14ac:dyDescent="0.25">
      <c r="A163">
        <v>1163074439.0999999</v>
      </c>
    </row>
    <row r="164" spans="1:1" x14ac:dyDescent="0.25">
      <c r="A164">
        <v>1163074439.0999999</v>
      </c>
    </row>
    <row r="165" spans="1:1" x14ac:dyDescent="0.25">
      <c r="A165">
        <v>1163074439.0999999</v>
      </c>
    </row>
    <row r="166" spans="1:1" x14ac:dyDescent="0.25">
      <c r="A166">
        <v>1163074439.0999999</v>
      </c>
    </row>
    <row r="167" spans="1:1" x14ac:dyDescent="0.25">
      <c r="A167">
        <v>1163074439.0999999</v>
      </c>
    </row>
    <row r="168" spans="1:1" x14ac:dyDescent="0.25">
      <c r="A168">
        <v>1163074439.0999999</v>
      </c>
    </row>
    <row r="169" spans="1:1" x14ac:dyDescent="0.25">
      <c r="A169">
        <v>1163074439.0999999</v>
      </c>
    </row>
    <row r="170" spans="1:1" x14ac:dyDescent="0.25">
      <c r="A170">
        <v>1163074439.0999999</v>
      </c>
    </row>
    <row r="171" spans="1:1" x14ac:dyDescent="0.25">
      <c r="A171">
        <v>1163074439.0999999</v>
      </c>
    </row>
    <row r="172" spans="1:1" x14ac:dyDescent="0.25">
      <c r="A172">
        <v>1163074439.0999999</v>
      </c>
    </row>
    <row r="173" spans="1:1" x14ac:dyDescent="0.25">
      <c r="A173">
        <v>1163074439.0999999</v>
      </c>
    </row>
    <row r="174" spans="1:1" x14ac:dyDescent="0.25">
      <c r="A174">
        <v>41526624.509999998</v>
      </c>
    </row>
    <row r="175" spans="1:1" x14ac:dyDescent="0.25">
      <c r="A175">
        <v>41526624.509999998</v>
      </c>
    </row>
    <row r="176" spans="1:1" x14ac:dyDescent="0.25">
      <c r="A176">
        <v>41526624.509999998</v>
      </c>
    </row>
    <row r="177" spans="1:1" x14ac:dyDescent="0.25">
      <c r="A177">
        <v>41526624.509999998</v>
      </c>
    </row>
    <row r="178" spans="1:1" x14ac:dyDescent="0.25">
      <c r="A178">
        <v>41526624.509999998</v>
      </c>
    </row>
    <row r="179" spans="1:1" x14ac:dyDescent="0.25">
      <c r="A179">
        <v>41526624.509999998</v>
      </c>
    </row>
    <row r="180" spans="1:1" x14ac:dyDescent="0.25">
      <c r="A180">
        <v>41526624.509999998</v>
      </c>
    </row>
    <row r="181" spans="1:1" x14ac:dyDescent="0.25">
      <c r="A181">
        <v>41526624.509999998</v>
      </c>
    </row>
    <row r="182" spans="1:1" x14ac:dyDescent="0.25">
      <c r="A182">
        <v>109942451.13</v>
      </c>
    </row>
    <row r="183" spans="1:1" x14ac:dyDescent="0.25">
      <c r="A183">
        <v>109942451.13</v>
      </c>
    </row>
    <row r="184" spans="1:1" x14ac:dyDescent="0.25">
      <c r="A184">
        <v>109942451.13</v>
      </c>
    </row>
    <row r="185" spans="1:1" x14ac:dyDescent="0.25">
      <c r="A185">
        <v>109942451.13</v>
      </c>
    </row>
    <row r="186" spans="1:1" x14ac:dyDescent="0.25">
      <c r="A186">
        <v>109942451.13</v>
      </c>
    </row>
    <row r="187" spans="1:1" x14ac:dyDescent="0.25">
      <c r="A187">
        <v>109942451.13</v>
      </c>
    </row>
    <row r="188" spans="1:1" x14ac:dyDescent="0.25">
      <c r="A188">
        <v>109942451.13</v>
      </c>
    </row>
    <row r="189" spans="1:1" x14ac:dyDescent="0.25">
      <c r="A189">
        <v>4692572.8</v>
      </c>
    </row>
    <row r="190" spans="1:1" x14ac:dyDescent="0.25">
      <c r="A190">
        <v>4692572.8</v>
      </c>
    </row>
    <row r="191" spans="1:1" x14ac:dyDescent="0.25">
      <c r="A191">
        <v>582734688.90999997</v>
      </c>
    </row>
    <row r="192" spans="1:1" x14ac:dyDescent="0.25">
      <c r="A192">
        <v>582734688.90999997</v>
      </c>
    </row>
    <row r="193" spans="1:1" x14ac:dyDescent="0.25">
      <c r="A193">
        <v>582734688.90999997</v>
      </c>
    </row>
    <row r="194" spans="1:1" x14ac:dyDescent="0.25">
      <c r="A194">
        <v>582734688.90999997</v>
      </c>
    </row>
    <row r="195" spans="1:1" x14ac:dyDescent="0.25">
      <c r="A195">
        <v>582734688.90999997</v>
      </c>
    </row>
    <row r="196" spans="1:1" x14ac:dyDescent="0.25">
      <c r="A196">
        <v>582734688.90999997</v>
      </c>
    </row>
    <row r="197" spans="1:1" x14ac:dyDescent="0.25">
      <c r="A197">
        <v>582734688.90999997</v>
      </c>
    </row>
    <row r="198" spans="1:1" x14ac:dyDescent="0.25">
      <c r="A198">
        <v>582734688.90999997</v>
      </c>
    </row>
    <row r="199" spans="1:1" x14ac:dyDescent="0.25">
      <c r="A199">
        <v>582734688.90999997</v>
      </c>
    </row>
    <row r="200" spans="1:1" x14ac:dyDescent="0.25">
      <c r="A200">
        <v>582734688.90999997</v>
      </c>
    </row>
    <row r="201" spans="1:1" x14ac:dyDescent="0.25">
      <c r="A201">
        <v>582734688.90999997</v>
      </c>
    </row>
    <row r="202" spans="1:1" x14ac:dyDescent="0.25">
      <c r="A202">
        <v>582734688.90999997</v>
      </c>
    </row>
    <row r="203" spans="1:1" x14ac:dyDescent="0.25">
      <c r="A203">
        <v>582734688.90999997</v>
      </c>
    </row>
    <row r="204" spans="1:1" x14ac:dyDescent="0.25">
      <c r="A204">
        <v>582734688.90999997</v>
      </c>
    </row>
    <row r="205" spans="1:1" x14ac:dyDescent="0.25">
      <c r="A205">
        <v>582734688.90999997</v>
      </c>
    </row>
    <row r="206" spans="1:1" x14ac:dyDescent="0.25">
      <c r="A206">
        <v>582734688.90999997</v>
      </c>
    </row>
    <row r="207" spans="1:1" x14ac:dyDescent="0.25">
      <c r="A207">
        <v>582734688.90999997</v>
      </c>
    </row>
    <row r="208" spans="1:1" x14ac:dyDescent="0.25">
      <c r="A208">
        <v>582734688.90999997</v>
      </c>
    </row>
    <row r="209" spans="1:1" x14ac:dyDescent="0.25">
      <c r="A209">
        <v>582734688.90999997</v>
      </c>
    </row>
    <row r="210" spans="1:1" x14ac:dyDescent="0.25">
      <c r="A210">
        <v>582734688.90999997</v>
      </c>
    </row>
    <row r="211" spans="1:1" x14ac:dyDescent="0.25">
      <c r="A211">
        <v>582734688.90999997</v>
      </c>
    </row>
    <row r="212" spans="1:1" x14ac:dyDescent="0.25">
      <c r="A212">
        <v>582734688.90999997</v>
      </c>
    </row>
    <row r="213" spans="1:1" x14ac:dyDescent="0.25">
      <c r="A213">
        <v>582734688.90999997</v>
      </c>
    </row>
    <row r="214" spans="1:1" x14ac:dyDescent="0.25">
      <c r="A214">
        <v>582734688.90999997</v>
      </c>
    </row>
    <row r="215" spans="1:1" x14ac:dyDescent="0.25">
      <c r="A215">
        <v>582734688.90999997</v>
      </c>
    </row>
    <row r="216" spans="1:1" x14ac:dyDescent="0.25">
      <c r="A216">
        <v>582734688.90999997</v>
      </c>
    </row>
    <row r="217" spans="1:1" x14ac:dyDescent="0.25">
      <c r="A217">
        <v>582734688.90999997</v>
      </c>
    </row>
    <row r="218" spans="1:1" x14ac:dyDescent="0.25">
      <c r="A218">
        <v>582734688.90999997</v>
      </c>
    </row>
    <row r="219" spans="1:1" x14ac:dyDescent="0.25">
      <c r="A219">
        <v>582734688.90999997</v>
      </c>
    </row>
    <row r="220" spans="1:1" x14ac:dyDescent="0.25">
      <c r="A220">
        <v>71185439.760000005</v>
      </c>
    </row>
    <row r="221" spans="1:1" x14ac:dyDescent="0.25">
      <c r="A221">
        <v>71185439.760000005</v>
      </c>
    </row>
    <row r="222" spans="1:1" x14ac:dyDescent="0.25">
      <c r="A222">
        <v>71185439.760000005</v>
      </c>
    </row>
    <row r="223" spans="1:1" x14ac:dyDescent="0.25">
      <c r="A223">
        <v>71185439.760000005</v>
      </c>
    </row>
    <row r="224" spans="1:1" x14ac:dyDescent="0.25">
      <c r="A224">
        <v>0</v>
      </c>
    </row>
    <row r="225" spans="1:1" x14ac:dyDescent="0.25">
      <c r="A225">
        <v>0</v>
      </c>
    </row>
    <row r="226" spans="1:1" x14ac:dyDescent="0.25">
      <c r="A226">
        <v>0</v>
      </c>
    </row>
    <row r="227" spans="1:1" x14ac:dyDescent="0.25">
      <c r="A227">
        <v>91707271.629999995</v>
      </c>
    </row>
    <row r="228" spans="1:1" x14ac:dyDescent="0.25">
      <c r="A228">
        <v>91707271.629999995</v>
      </c>
    </row>
    <row r="229" spans="1:1" x14ac:dyDescent="0.25">
      <c r="A229">
        <v>91707271.629999995</v>
      </c>
    </row>
    <row r="230" spans="1:1" x14ac:dyDescent="0.25">
      <c r="A230">
        <v>91707271.629999995</v>
      </c>
    </row>
    <row r="231" spans="1:1" x14ac:dyDescent="0.25">
      <c r="A231">
        <v>91707271.629999995</v>
      </c>
    </row>
    <row r="232" spans="1:1" x14ac:dyDescent="0.25">
      <c r="A232">
        <v>91707271.629999995</v>
      </c>
    </row>
    <row r="233" spans="1:1" x14ac:dyDescent="0.25">
      <c r="A233">
        <v>91707271.629999995</v>
      </c>
    </row>
    <row r="234" spans="1:1" x14ac:dyDescent="0.25">
      <c r="A234">
        <v>91707271.629999995</v>
      </c>
    </row>
    <row r="235" spans="1:1" x14ac:dyDescent="0.25">
      <c r="A235">
        <v>91707271.629999995</v>
      </c>
    </row>
    <row r="236" spans="1:1" x14ac:dyDescent="0.25">
      <c r="A236">
        <v>91707271.629999995</v>
      </c>
    </row>
    <row r="237" spans="1:1" x14ac:dyDescent="0.25">
      <c r="A237">
        <v>91707271.629999995</v>
      </c>
    </row>
    <row r="238" spans="1:1" x14ac:dyDescent="0.25">
      <c r="A238">
        <v>91707271.629999995</v>
      </c>
    </row>
    <row r="239" spans="1:1" x14ac:dyDescent="0.25">
      <c r="A239">
        <v>91707271.629999995</v>
      </c>
    </row>
    <row r="240" spans="1:1" x14ac:dyDescent="0.25">
      <c r="A240">
        <v>91707271.629999995</v>
      </c>
    </row>
    <row r="241" spans="1:1" x14ac:dyDescent="0.25">
      <c r="A241">
        <v>91707271.629999995</v>
      </c>
    </row>
    <row r="242" spans="1:1" x14ac:dyDescent="0.25">
      <c r="A242">
        <v>94227297.129999995</v>
      </c>
    </row>
    <row r="243" spans="1:1" x14ac:dyDescent="0.25">
      <c r="A243">
        <v>94227297.129999995</v>
      </c>
    </row>
    <row r="244" spans="1:1" x14ac:dyDescent="0.25">
      <c r="A244">
        <v>94227297.129999995</v>
      </c>
    </row>
    <row r="245" spans="1:1" x14ac:dyDescent="0.25">
      <c r="A245">
        <v>94227297.129999995</v>
      </c>
    </row>
    <row r="246" spans="1:1" x14ac:dyDescent="0.25">
      <c r="A246">
        <v>94227297.129999995</v>
      </c>
    </row>
    <row r="247" spans="1:1" x14ac:dyDescent="0.25">
      <c r="A247">
        <v>94227297.129999995</v>
      </c>
    </row>
    <row r="248" spans="1:1" x14ac:dyDescent="0.25">
      <c r="A248">
        <v>94227297.129999995</v>
      </c>
    </row>
    <row r="249" spans="1:1" x14ac:dyDescent="0.25">
      <c r="A249">
        <v>78143394.579999998</v>
      </c>
    </row>
    <row r="250" spans="1:1" x14ac:dyDescent="0.25">
      <c r="A250">
        <v>78143394.579999998</v>
      </c>
    </row>
    <row r="251" spans="1:1" x14ac:dyDescent="0.25">
      <c r="A251">
        <v>78143394.579999998</v>
      </c>
    </row>
    <row r="252" spans="1:1" x14ac:dyDescent="0.25">
      <c r="A252">
        <v>78143394.579999998</v>
      </c>
    </row>
    <row r="253" spans="1:1" x14ac:dyDescent="0.25">
      <c r="A253">
        <v>78143394.579999998</v>
      </c>
    </row>
    <row r="254" spans="1:1" x14ac:dyDescent="0.25">
      <c r="A254">
        <v>78143394.579999998</v>
      </c>
    </row>
    <row r="255" spans="1:1" x14ac:dyDescent="0.25">
      <c r="A255">
        <v>78143394.579999998</v>
      </c>
    </row>
    <row r="256" spans="1:1" x14ac:dyDescent="0.25">
      <c r="A256">
        <v>78143394.579999998</v>
      </c>
    </row>
    <row r="257" spans="1:1" x14ac:dyDescent="0.25">
      <c r="A257">
        <v>78143394.579999998</v>
      </c>
    </row>
    <row r="258" spans="1:1" x14ac:dyDescent="0.25">
      <c r="A258">
        <v>78143394.579999998</v>
      </c>
    </row>
    <row r="259" spans="1:1" x14ac:dyDescent="0.25">
      <c r="A259">
        <v>331106533.51999998</v>
      </c>
    </row>
    <row r="260" spans="1:1" x14ac:dyDescent="0.25">
      <c r="A260">
        <v>331106533.51999998</v>
      </c>
    </row>
    <row r="261" spans="1:1" x14ac:dyDescent="0.25">
      <c r="A261">
        <v>331106533.51999998</v>
      </c>
    </row>
    <row r="262" spans="1:1" x14ac:dyDescent="0.25">
      <c r="A262">
        <v>331106533.51999998</v>
      </c>
    </row>
    <row r="263" spans="1:1" x14ac:dyDescent="0.25">
      <c r="A263">
        <v>331106533.51999998</v>
      </c>
    </row>
    <row r="264" spans="1:1" x14ac:dyDescent="0.25">
      <c r="A264">
        <v>331106533.51999998</v>
      </c>
    </row>
    <row r="265" spans="1:1" x14ac:dyDescent="0.25">
      <c r="A265">
        <v>331106533.51999998</v>
      </c>
    </row>
    <row r="266" spans="1:1" x14ac:dyDescent="0.25">
      <c r="A266">
        <v>331106533.51999998</v>
      </c>
    </row>
    <row r="267" spans="1:1" x14ac:dyDescent="0.25">
      <c r="A267">
        <v>331106533.51999998</v>
      </c>
    </row>
    <row r="268" spans="1:1" x14ac:dyDescent="0.25">
      <c r="A268">
        <v>331106533.51999998</v>
      </c>
    </row>
    <row r="269" spans="1:1" x14ac:dyDescent="0.25">
      <c r="A269">
        <v>331106533.51999998</v>
      </c>
    </row>
    <row r="270" spans="1:1" x14ac:dyDescent="0.25">
      <c r="A270">
        <v>331106533.51999998</v>
      </c>
    </row>
    <row r="271" spans="1:1" x14ac:dyDescent="0.25">
      <c r="A271">
        <v>331106533.51999998</v>
      </c>
    </row>
    <row r="272" spans="1:1" x14ac:dyDescent="0.25">
      <c r="A272">
        <v>331106533.51999998</v>
      </c>
    </row>
    <row r="273" spans="1:1" x14ac:dyDescent="0.25">
      <c r="A273">
        <v>331106533.51999998</v>
      </c>
    </row>
    <row r="274" spans="1:1" x14ac:dyDescent="0.25">
      <c r="A274">
        <v>331106533.51999998</v>
      </c>
    </row>
    <row r="275" spans="1:1" x14ac:dyDescent="0.25">
      <c r="A275">
        <v>6838932.1900000004</v>
      </c>
    </row>
    <row r="276" spans="1:1" x14ac:dyDescent="0.25">
      <c r="A276">
        <v>6838932.1900000004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1"/>
  <sheetViews>
    <sheetView workbookViewId="0"/>
  </sheetViews>
  <sheetFormatPr defaultRowHeight="13.15" customHeight="1" x14ac:dyDescent="0.25"/>
  <cols>
    <col min="1" max="1" width="24.7109375" customWidth="1"/>
    <col min="2" max="2" width="8.7109375" customWidth="1"/>
    <col min="3" max="4" width="16.7109375" customWidth="1"/>
    <col min="5" max="5" width="8.7109375" customWidth="1"/>
    <col min="6" max="7" width="16.7109375" customWidth="1"/>
    <col min="8" max="9" width="8.7109375" customWidth="1"/>
    <col min="10" max="11" width="16.7109375" customWidth="1"/>
    <col min="12" max="12" width="8.7109375" customWidth="1"/>
    <col min="13" max="14" width="16.7109375" customWidth="1"/>
    <col min="15" max="16" width="8.7109375" customWidth="1"/>
    <col min="17" max="18" width="16.7109375" customWidth="1"/>
    <col min="19" max="19" width="8.7109375" customWidth="1"/>
    <col min="20" max="21" width="16.7109375" customWidth="1"/>
    <col min="22" max="22" width="8.7109375" customWidth="1"/>
    <col min="23" max="24" width="16.7109375" customWidth="1"/>
    <col min="25" max="25" width="8.7109375" customWidth="1"/>
    <col min="26" max="27" width="16.7109375" customWidth="1"/>
    <col min="28" max="31" width="8.7109375" customWidth="1"/>
    <col min="32" max="79" width="18.28515625" customWidth="1"/>
  </cols>
  <sheetData>
    <row r="1" spans="1:79" ht="15" x14ac:dyDescent="0.25">
      <c r="BX1" s="239" t="s">
        <v>44</v>
      </c>
      <c r="BY1" s="239"/>
      <c r="BZ1" s="239"/>
      <c r="CA1" s="239"/>
    </row>
    <row r="2" spans="1:79" ht="54.95" customHeight="1" x14ac:dyDescent="0.25">
      <c r="BX2" s="240" t="s">
        <v>45</v>
      </c>
      <c r="BY2" s="239"/>
      <c r="BZ2" s="239"/>
      <c r="CA2" s="239"/>
    </row>
    <row r="3" spans="1:79" ht="15" x14ac:dyDescent="0.25">
      <c r="A3" s="1"/>
    </row>
    <row r="4" spans="1:79" ht="30.95" customHeight="1" x14ac:dyDescent="0.25">
      <c r="A4" s="224" t="s">
        <v>0</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4"/>
      <c r="CA4" s="224"/>
    </row>
    <row r="5" spans="1:79" ht="15" x14ac:dyDescent="0.25"/>
    <row r="6" spans="1:79" ht="15" x14ac:dyDescent="0.25">
      <c r="A6" s="225" t="s">
        <v>46</v>
      </c>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row>
    <row r="7" spans="1:79" ht="15" x14ac:dyDescent="0.25"/>
    <row r="8" spans="1:79" ht="13.7" customHeight="1" x14ac:dyDescent="0.25">
      <c r="A8" s="2" t="s">
        <v>1</v>
      </c>
      <c r="D8" s="223" t="s">
        <v>37</v>
      </c>
      <c r="E8" s="223"/>
      <c r="F8" s="223"/>
      <c r="G8" s="223"/>
      <c r="H8" s="223"/>
      <c r="I8" s="223"/>
      <c r="U8" s="3"/>
      <c r="V8" s="3"/>
      <c r="W8" s="3"/>
      <c r="X8" s="3"/>
      <c r="Y8" s="3"/>
      <c r="Z8" s="3"/>
      <c r="AA8" s="3"/>
      <c r="AB8" s="3"/>
      <c r="AC8" s="3"/>
      <c r="AD8" s="3"/>
      <c r="AE8" s="3"/>
      <c r="AF8" s="3"/>
      <c r="AG8" s="3"/>
      <c r="AH8" s="3"/>
      <c r="AI8" s="3"/>
      <c r="AJ8" s="3"/>
      <c r="AK8" s="3"/>
      <c r="AL8" s="3"/>
      <c r="AM8" s="3"/>
    </row>
    <row r="9" spans="1:79" ht="13.7" customHeight="1" x14ac:dyDescent="0.25">
      <c r="A9" s="2" t="s">
        <v>2</v>
      </c>
      <c r="B9" s="223" t="s">
        <v>38</v>
      </c>
      <c r="C9" s="223"/>
      <c r="D9" s="223"/>
      <c r="E9" s="223"/>
      <c r="F9" s="223"/>
      <c r="G9" s="223"/>
      <c r="H9" s="223"/>
      <c r="I9" s="22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row>
    <row r="10" spans="1:79" ht="15" x14ac:dyDescent="0.25"/>
    <row r="11" spans="1:79" ht="13.7" customHeight="1" x14ac:dyDescent="0.25">
      <c r="A11" s="2" t="s">
        <v>47</v>
      </c>
    </row>
    <row r="12" spans="1:79" ht="15" x14ac:dyDescent="0.25"/>
    <row r="13" spans="1:79" ht="15" x14ac:dyDescent="0.25">
      <c r="A13" s="229" t="s">
        <v>3</v>
      </c>
      <c r="B13" s="229" t="s">
        <v>4</v>
      </c>
      <c r="C13" s="220" t="s">
        <v>5</v>
      </c>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35" t="s">
        <v>6</v>
      </c>
      <c r="AD13" s="229" t="s">
        <v>7</v>
      </c>
      <c r="AE13" s="232"/>
      <c r="AF13" s="221" t="s">
        <v>8</v>
      </c>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22"/>
      <c r="BD13" s="221" t="s">
        <v>9</v>
      </c>
      <c r="BE13" s="238"/>
      <c r="BF13" s="238"/>
      <c r="BG13" s="238"/>
      <c r="BH13" s="238"/>
      <c r="BI13" s="238"/>
      <c r="BJ13" s="238"/>
      <c r="BK13" s="238"/>
      <c r="BL13" s="238"/>
      <c r="BM13" s="238"/>
      <c r="BN13" s="238"/>
      <c r="BO13" s="238"/>
      <c r="BP13" s="238"/>
      <c r="BQ13" s="238"/>
      <c r="BR13" s="238"/>
      <c r="BS13" s="238"/>
      <c r="BT13" s="238"/>
      <c r="BU13" s="238"/>
      <c r="BV13" s="238"/>
      <c r="BW13" s="238"/>
      <c r="BX13" s="238"/>
      <c r="BY13" s="238"/>
      <c r="BZ13" s="238"/>
      <c r="CA13" s="222"/>
    </row>
    <row r="14" spans="1:79" ht="15" x14ac:dyDescent="0.25">
      <c r="A14" s="226"/>
      <c r="B14" s="226"/>
      <c r="C14" s="220" t="s">
        <v>10</v>
      </c>
      <c r="D14" s="220"/>
      <c r="E14" s="220"/>
      <c r="F14" s="220"/>
      <c r="G14" s="220"/>
      <c r="H14" s="220"/>
      <c r="I14" s="220"/>
      <c r="J14" s="220"/>
      <c r="K14" s="220"/>
      <c r="L14" s="220"/>
      <c r="M14" s="220"/>
      <c r="N14" s="220"/>
      <c r="O14" s="220"/>
      <c r="P14" s="220"/>
      <c r="Q14" s="220"/>
      <c r="R14" s="220"/>
      <c r="S14" s="220"/>
      <c r="T14" s="220"/>
      <c r="U14" s="220"/>
      <c r="V14" s="220"/>
      <c r="W14" s="220" t="s">
        <v>11</v>
      </c>
      <c r="X14" s="220"/>
      <c r="Y14" s="220"/>
      <c r="Z14" s="220"/>
      <c r="AA14" s="220"/>
      <c r="AB14" s="220"/>
      <c r="AC14" s="237"/>
      <c r="AD14" s="226"/>
      <c r="AE14" s="228"/>
      <c r="AF14" s="226" t="s">
        <v>12</v>
      </c>
      <c r="AG14" s="227"/>
      <c r="AH14" s="227"/>
      <c r="AI14" s="227"/>
      <c r="AJ14" s="227"/>
      <c r="AK14" s="227"/>
      <c r="AL14" s="227"/>
      <c r="AM14" s="228"/>
      <c r="AN14" s="229" t="s">
        <v>13</v>
      </c>
      <c r="AO14" s="231"/>
      <c r="AP14" s="231"/>
      <c r="AQ14" s="232"/>
      <c r="AR14" s="229" t="s">
        <v>14</v>
      </c>
      <c r="AS14" s="231"/>
      <c r="AT14" s="231"/>
      <c r="AU14" s="232"/>
      <c r="AV14" s="229" t="s">
        <v>15</v>
      </c>
      <c r="AW14" s="231"/>
      <c r="AX14" s="231"/>
      <c r="AY14" s="231"/>
      <c r="AZ14" s="231"/>
      <c r="BA14" s="231"/>
      <c r="BB14" s="231"/>
      <c r="BC14" s="232"/>
      <c r="BD14" s="226" t="s">
        <v>12</v>
      </c>
      <c r="BE14" s="227"/>
      <c r="BF14" s="227"/>
      <c r="BG14" s="227"/>
      <c r="BH14" s="227"/>
      <c r="BI14" s="227"/>
      <c r="BJ14" s="227"/>
      <c r="BK14" s="228"/>
      <c r="BL14" s="229" t="s">
        <v>13</v>
      </c>
      <c r="BM14" s="231"/>
      <c r="BN14" s="231"/>
      <c r="BO14" s="232"/>
      <c r="BP14" s="229" t="s">
        <v>14</v>
      </c>
      <c r="BQ14" s="231"/>
      <c r="BR14" s="231"/>
      <c r="BS14" s="232"/>
      <c r="BT14" s="229" t="s">
        <v>15</v>
      </c>
      <c r="BU14" s="231"/>
      <c r="BV14" s="231"/>
      <c r="BW14" s="231"/>
      <c r="BX14" s="231"/>
      <c r="BY14" s="231"/>
      <c r="BZ14" s="231"/>
      <c r="CA14" s="232"/>
    </row>
    <row r="15" spans="1:79" ht="27.6" customHeight="1" x14ac:dyDescent="0.25">
      <c r="A15" s="226"/>
      <c r="B15" s="226"/>
      <c r="C15" s="220" t="s">
        <v>16</v>
      </c>
      <c r="D15" s="220"/>
      <c r="E15" s="220"/>
      <c r="F15" s="220" t="s">
        <v>17</v>
      </c>
      <c r="G15" s="220"/>
      <c r="H15" s="220"/>
      <c r="I15" s="220"/>
      <c r="J15" s="220" t="s">
        <v>18</v>
      </c>
      <c r="K15" s="220"/>
      <c r="L15" s="220"/>
      <c r="M15" s="220" t="s">
        <v>19</v>
      </c>
      <c r="N15" s="220"/>
      <c r="O15" s="220"/>
      <c r="P15" s="220"/>
      <c r="Q15" s="220" t="s">
        <v>20</v>
      </c>
      <c r="R15" s="220"/>
      <c r="S15" s="220"/>
      <c r="T15" s="220" t="s">
        <v>21</v>
      </c>
      <c r="U15" s="220"/>
      <c r="V15" s="220"/>
      <c r="W15" s="220" t="s">
        <v>22</v>
      </c>
      <c r="X15" s="220"/>
      <c r="Y15" s="220"/>
      <c r="Z15" s="220" t="s">
        <v>23</v>
      </c>
      <c r="AA15" s="220"/>
      <c r="AB15" s="220"/>
      <c r="AC15" s="237"/>
      <c r="AD15" s="230"/>
      <c r="AE15" s="234"/>
      <c r="AF15" s="230" t="s">
        <v>39</v>
      </c>
      <c r="AG15" s="233"/>
      <c r="AH15" s="233"/>
      <c r="AI15" s="233"/>
      <c r="AJ15" s="233"/>
      <c r="AK15" s="233"/>
      <c r="AL15" s="233"/>
      <c r="AM15" s="234"/>
      <c r="AN15" s="226" t="s">
        <v>40</v>
      </c>
      <c r="AO15" s="227"/>
      <c r="AP15" s="227"/>
      <c r="AQ15" s="228"/>
      <c r="AR15" s="226" t="s">
        <v>41</v>
      </c>
      <c r="AS15" s="227"/>
      <c r="AT15" s="227"/>
      <c r="AU15" s="228"/>
      <c r="AV15" s="230"/>
      <c r="AW15" s="233"/>
      <c r="AX15" s="233"/>
      <c r="AY15" s="233"/>
      <c r="AZ15" s="233"/>
      <c r="BA15" s="233"/>
      <c r="BB15" s="233"/>
      <c r="BC15" s="234"/>
      <c r="BD15" s="230" t="s">
        <v>39</v>
      </c>
      <c r="BE15" s="233"/>
      <c r="BF15" s="233"/>
      <c r="BG15" s="233"/>
      <c r="BH15" s="233"/>
      <c r="BI15" s="233"/>
      <c r="BJ15" s="233"/>
      <c r="BK15" s="234"/>
      <c r="BL15" s="226" t="s">
        <v>40</v>
      </c>
      <c r="BM15" s="227"/>
      <c r="BN15" s="227"/>
      <c r="BO15" s="228"/>
      <c r="BP15" s="226" t="s">
        <v>41</v>
      </c>
      <c r="BQ15" s="227"/>
      <c r="BR15" s="227"/>
      <c r="BS15" s="228"/>
      <c r="BT15" s="230"/>
      <c r="BU15" s="233"/>
      <c r="BV15" s="233"/>
      <c r="BW15" s="233"/>
      <c r="BX15" s="233"/>
      <c r="BY15" s="233"/>
      <c r="BZ15" s="233"/>
      <c r="CA15" s="234"/>
    </row>
    <row r="16" spans="1:79" ht="27.6" customHeight="1" x14ac:dyDescent="0.25">
      <c r="A16" s="226"/>
      <c r="B16" s="226"/>
      <c r="C16" s="220" t="s">
        <v>24</v>
      </c>
      <c r="D16" s="220" t="s">
        <v>25</v>
      </c>
      <c r="E16" s="220" t="s">
        <v>26</v>
      </c>
      <c r="F16" s="220" t="s">
        <v>24</v>
      </c>
      <c r="G16" s="220" t="s">
        <v>25</v>
      </c>
      <c r="H16" s="220" t="s">
        <v>26</v>
      </c>
      <c r="I16" s="220" t="s">
        <v>27</v>
      </c>
      <c r="J16" s="220" t="s">
        <v>24</v>
      </c>
      <c r="K16" s="220" t="s">
        <v>28</v>
      </c>
      <c r="L16" s="220" t="s">
        <v>26</v>
      </c>
      <c r="M16" s="220" t="s">
        <v>24</v>
      </c>
      <c r="N16" s="220" t="s">
        <v>28</v>
      </c>
      <c r="O16" s="220" t="s">
        <v>26</v>
      </c>
      <c r="P16" s="220" t="s">
        <v>27</v>
      </c>
      <c r="Q16" s="220" t="s">
        <v>24</v>
      </c>
      <c r="R16" s="220" t="s">
        <v>28</v>
      </c>
      <c r="S16" s="220" t="s">
        <v>26</v>
      </c>
      <c r="T16" s="220" t="s">
        <v>24</v>
      </c>
      <c r="U16" s="220" t="s">
        <v>28</v>
      </c>
      <c r="V16" s="220" t="s">
        <v>26</v>
      </c>
      <c r="W16" s="220" t="s">
        <v>24</v>
      </c>
      <c r="X16" s="220" t="s">
        <v>25</v>
      </c>
      <c r="Y16" s="220" t="s">
        <v>26</v>
      </c>
      <c r="Z16" s="220" t="s">
        <v>24</v>
      </c>
      <c r="AA16" s="220" t="s">
        <v>28</v>
      </c>
      <c r="AB16" s="220" t="s">
        <v>26</v>
      </c>
      <c r="AC16" s="237"/>
      <c r="AD16" s="235" t="s">
        <v>29</v>
      </c>
      <c r="AE16" s="235" t="s">
        <v>30</v>
      </c>
      <c r="AF16" s="221" t="s">
        <v>31</v>
      </c>
      <c r="AG16" s="222"/>
      <c r="AH16" s="221" t="s">
        <v>32</v>
      </c>
      <c r="AI16" s="222"/>
      <c r="AJ16" s="221" t="s">
        <v>33</v>
      </c>
      <c r="AK16" s="222"/>
      <c r="AL16" s="221" t="s">
        <v>34</v>
      </c>
      <c r="AM16" s="222"/>
      <c r="AN16" s="220" t="s">
        <v>31</v>
      </c>
      <c r="AO16" s="220" t="s">
        <v>32</v>
      </c>
      <c r="AP16" s="220" t="s">
        <v>33</v>
      </c>
      <c r="AQ16" s="220" t="s">
        <v>34</v>
      </c>
      <c r="AR16" s="220" t="s">
        <v>31</v>
      </c>
      <c r="AS16" s="220" t="s">
        <v>32</v>
      </c>
      <c r="AT16" s="220" t="s">
        <v>33</v>
      </c>
      <c r="AU16" s="220" t="s">
        <v>34</v>
      </c>
      <c r="AV16" s="220" t="s">
        <v>31</v>
      </c>
      <c r="AW16" s="220" t="s">
        <v>42</v>
      </c>
      <c r="AX16" s="220"/>
      <c r="AY16" s="220"/>
      <c r="AZ16" s="220" t="s">
        <v>31</v>
      </c>
      <c r="BA16" s="220" t="s">
        <v>43</v>
      </c>
      <c r="BB16" s="220"/>
      <c r="BC16" s="220"/>
      <c r="BD16" s="221" t="s">
        <v>31</v>
      </c>
      <c r="BE16" s="222"/>
      <c r="BF16" s="221" t="s">
        <v>32</v>
      </c>
      <c r="BG16" s="222"/>
      <c r="BH16" s="221" t="s">
        <v>33</v>
      </c>
      <c r="BI16" s="222"/>
      <c r="BJ16" s="221" t="s">
        <v>34</v>
      </c>
      <c r="BK16" s="222"/>
      <c r="BL16" s="220" t="s">
        <v>31</v>
      </c>
      <c r="BM16" s="220" t="s">
        <v>32</v>
      </c>
      <c r="BN16" s="220" t="s">
        <v>33</v>
      </c>
      <c r="BO16" s="220" t="s">
        <v>34</v>
      </c>
      <c r="BP16" s="220" t="s">
        <v>31</v>
      </c>
      <c r="BQ16" s="220" t="s">
        <v>32</v>
      </c>
      <c r="BR16" s="220" t="s">
        <v>33</v>
      </c>
      <c r="BS16" s="220" t="s">
        <v>34</v>
      </c>
      <c r="BT16" s="220" t="s">
        <v>31</v>
      </c>
      <c r="BU16" s="220" t="s">
        <v>42</v>
      </c>
      <c r="BV16" s="220"/>
      <c r="BW16" s="220"/>
      <c r="BX16" s="220" t="s">
        <v>31</v>
      </c>
      <c r="BY16" s="220" t="s">
        <v>43</v>
      </c>
      <c r="BZ16" s="220"/>
      <c r="CA16" s="220"/>
    </row>
    <row r="17" spans="1:79" ht="41.25" customHeight="1" x14ac:dyDescent="0.25">
      <c r="A17" s="230"/>
      <c r="B17" s="23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36"/>
      <c r="AD17" s="236"/>
      <c r="AE17" s="236"/>
      <c r="AF17" s="5" t="s">
        <v>35</v>
      </c>
      <c r="AG17" s="5" t="s">
        <v>36</v>
      </c>
      <c r="AH17" s="5" t="s">
        <v>35</v>
      </c>
      <c r="AI17" s="5" t="s">
        <v>36</v>
      </c>
      <c r="AJ17" s="5" t="s">
        <v>35</v>
      </c>
      <c r="AK17" s="5" t="s">
        <v>36</v>
      </c>
      <c r="AL17" s="5" t="s">
        <v>35</v>
      </c>
      <c r="AM17" s="5" t="s">
        <v>36</v>
      </c>
      <c r="AN17" s="220"/>
      <c r="AO17" s="220"/>
      <c r="AP17" s="220"/>
      <c r="AQ17" s="220"/>
      <c r="AR17" s="220"/>
      <c r="AS17" s="220"/>
      <c r="AT17" s="220"/>
      <c r="AU17" s="220"/>
      <c r="AV17" s="220"/>
      <c r="AW17" s="5" t="s">
        <v>32</v>
      </c>
      <c r="AX17" s="5" t="s">
        <v>33</v>
      </c>
      <c r="AY17" s="5" t="s">
        <v>34</v>
      </c>
      <c r="AZ17" s="220"/>
      <c r="BA17" s="5" t="s">
        <v>32</v>
      </c>
      <c r="BB17" s="5" t="s">
        <v>33</v>
      </c>
      <c r="BC17" s="5" t="s">
        <v>34</v>
      </c>
      <c r="BD17" s="5" t="s">
        <v>35</v>
      </c>
      <c r="BE17" s="5" t="s">
        <v>36</v>
      </c>
      <c r="BF17" s="5" t="s">
        <v>35</v>
      </c>
      <c r="BG17" s="5" t="s">
        <v>36</v>
      </c>
      <c r="BH17" s="5" t="s">
        <v>35</v>
      </c>
      <c r="BI17" s="5" t="s">
        <v>36</v>
      </c>
      <c r="BJ17" s="5" t="s">
        <v>35</v>
      </c>
      <c r="BK17" s="5" t="s">
        <v>36</v>
      </c>
      <c r="BL17" s="220"/>
      <c r="BM17" s="220"/>
      <c r="BN17" s="220"/>
      <c r="BO17" s="220"/>
      <c r="BP17" s="220"/>
      <c r="BQ17" s="220"/>
      <c r="BR17" s="220"/>
      <c r="BS17" s="220"/>
      <c r="BT17" s="220"/>
      <c r="BU17" s="5" t="s">
        <v>32</v>
      </c>
      <c r="BV17" s="5" t="s">
        <v>33</v>
      </c>
      <c r="BW17" s="5" t="s">
        <v>34</v>
      </c>
      <c r="BX17" s="220"/>
      <c r="BY17" s="5" t="s">
        <v>32</v>
      </c>
      <c r="BZ17" s="5" t="s">
        <v>33</v>
      </c>
      <c r="CA17" s="5" t="s">
        <v>34</v>
      </c>
    </row>
    <row r="18" spans="1:79" ht="13.7" customHeight="1" x14ac:dyDescent="0.25">
      <c r="A18" s="5">
        <v>1</v>
      </c>
      <c r="B18" s="5">
        <v>2</v>
      </c>
      <c r="C18" s="5">
        <v>3</v>
      </c>
      <c r="D18" s="5">
        <v>4</v>
      </c>
      <c r="E18" s="5">
        <v>5</v>
      </c>
      <c r="F18" s="5">
        <v>6</v>
      </c>
      <c r="G18" s="5">
        <v>7</v>
      </c>
      <c r="H18" s="5">
        <v>8</v>
      </c>
      <c r="I18" s="5">
        <v>9</v>
      </c>
      <c r="J18" s="5">
        <v>10</v>
      </c>
      <c r="K18" s="5">
        <v>11</v>
      </c>
      <c r="L18" s="5">
        <v>12</v>
      </c>
      <c r="M18" s="5">
        <v>13</v>
      </c>
      <c r="N18" s="5">
        <v>14</v>
      </c>
      <c r="O18" s="5">
        <v>15</v>
      </c>
      <c r="P18" s="5">
        <v>16</v>
      </c>
      <c r="Q18" s="5">
        <v>17</v>
      </c>
      <c r="R18" s="5">
        <v>18</v>
      </c>
      <c r="S18" s="5">
        <v>19</v>
      </c>
      <c r="T18" s="5">
        <v>20</v>
      </c>
      <c r="U18" s="5">
        <v>21</v>
      </c>
      <c r="V18" s="5">
        <v>22</v>
      </c>
      <c r="W18" s="5">
        <v>23</v>
      </c>
      <c r="X18" s="5">
        <v>24</v>
      </c>
      <c r="Y18" s="5">
        <v>25</v>
      </c>
      <c r="Z18" s="5">
        <v>26</v>
      </c>
      <c r="AA18" s="5">
        <v>27</v>
      </c>
      <c r="AB18" s="5">
        <v>28</v>
      </c>
      <c r="AC18" s="5">
        <v>29</v>
      </c>
      <c r="AD18" s="221">
        <v>30</v>
      </c>
      <c r="AE18" s="222"/>
      <c r="AF18" s="5">
        <v>31</v>
      </c>
      <c r="AG18" s="5">
        <v>32</v>
      </c>
      <c r="AH18" s="5">
        <v>33</v>
      </c>
      <c r="AI18" s="5">
        <v>34</v>
      </c>
      <c r="AJ18" s="5">
        <v>35</v>
      </c>
      <c r="AK18" s="5">
        <v>36</v>
      </c>
      <c r="AL18" s="5">
        <v>37</v>
      </c>
      <c r="AM18" s="5">
        <v>38</v>
      </c>
      <c r="AN18" s="5">
        <v>39</v>
      </c>
      <c r="AO18" s="5">
        <v>40</v>
      </c>
      <c r="AP18" s="5">
        <v>41</v>
      </c>
      <c r="AQ18" s="5">
        <v>42</v>
      </c>
      <c r="AR18" s="5">
        <v>43</v>
      </c>
      <c r="AS18" s="5">
        <v>44</v>
      </c>
      <c r="AT18" s="5">
        <v>45</v>
      </c>
      <c r="AU18" s="5">
        <v>46</v>
      </c>
      <c r="AV18" s="5">
        <v>47</v>
      </c>
      <c r="AW18" s="5">
        <v>48</v>
      </c>
      <c r="AX18" s="5">
        <v>49</v>
      </c>
      <c r="AY18" s="5">
        <v>50</v>
      </c>
      <c r="AZ18" s="5">
        <v>51</v>
      </c>
      <c r="BA18" s="5">
        <v>52</v>
      </c>
      <c r="BB18" s="5">
        <v>53</v>
      </c>
      <c r="BC18" s="5">
        <v>54</v>
      </c>
      <c r="BD18" s="5">
        <v>55</v>
      </c>
      <c r="BE18" s="5">
        <v>56</v>
      </c>
      <c r="BF18" s="5">
        <v>57</v>
      </c>
      <c r="BG18" s="5">
        <v>58</v>
      </c>
      <c r="BH18" s="5">
        <v>59</v>
      </c>
      <c r="BI18" s="5">
        <v>60</v>
      </c>
      <c r="BJ18" s="5">
        <v>61</v>
      </c>
      <c r="BK18" s="5">
        <v>62</v>
      </c>
      <c r="BL18" s="5">
        <v>63</v>
      </c>
      <c r="BM18" s="5">
        <v>64</v>
      </c>
      <c r="BN18" s="5">
        <v>65</v>
      </c>
      <c r="BO18" s="5">
        <v>66</v>
      </c>
      <c r="BP18" s="5">
        <v>67</v>
      </c>
      <c r="BQ18" s="5">
        <v>68</v>
      </c>
      <c r="BR18" s="5">
        <v>69</v>
      </c>
      <c r="BS18" s="5">
        <v>70</v>
      </c>
      <c r="BT18" s="5">
        <v>71</v>
      </c>
      <c r="BU18" s="5">
        <v>72</v>
      </c>
      <c r="BV18" s="5">
        <v>73</v>
      </c>
      <c r="BW18" s="5">
        <v>74</v>
      </c>
      <c r="BX18" s="5">
        <v>75</v>
      </c>
      <c r="BY18" s="5">
        <v>76</v>
      </c>
      <c r="BZ18" s="5">
        <v>77</v>
      </c>
      <c r="CA18" s="5">
        <v>78</v>
      </c>
    </row>
    <row r="19" spans="1:79" ht="15" x14ac:dyDescent="0.25"/>
    <row r="20" spans="1:79" ht="15" x14ac:dyDescent="0.25">
      <c r="A20" s="1"/>
    </row>
    <row r="21" spans="1:79" ht="13.7" customHeight="1" x14ac:dyDescent="0.25">
      <c r="A21" s="1" t="s">
        <v>48</v>
      </c>
    </row>
  </sheetData>
  <mergeCells count="98">
    <mergeCell ref="BD15:BK15"/>
    <mergeCell ref="BL15:BO15"/>
    <mergeCell ref="BR16:BR17"/>
    <mergeCell ref="BS16:BS17"/>
    <mergeCell ref="BX2:CA2"/>
    <mergeCell ref="BD13:CA13"/>
    <mergeCell ref="BT14:CA15"/>
    <mergeCell ref="BP15:BS15"/>
    <mergeCell ref="BH16:BI16"/>
    <mergeCell ref="BJ16:BK16"/>
    <mergeCell ref="BL16:BL17"/>
    <mergeCell ref="BN16:BN17"/>
    <mergeCell ref="BO16:BO17"/>
    <mergeCell ref="BP16:BP17"/>
    <mergeCell ref="BQ16:BQ17"/>
    <mergeCell ref="BX1:CA1"/>
    <mergeCell ref="D8:I8"/>
    <mergeCell ref="BT16:BT17"/>
    <mergeCell ref="BU16:BW16"/>
    <mergeCell ref="BX16:BX17"/>
    <mergeCell ref="BY16:CA16"/>
    <mergeCell ref="BM16:BM17"/>
    <mergeCell ref="BD16:BE16"/>
    <mergeCell ref="BF16:BG16"/>
    <mergeCell ref="F15:I15"/>
    <mergeCell ref="F16:F17"/>
    <mergeCell ref="BL14:BO14"/>
    <mergeCell ref="BP14:BS14"/>
    <mergeCell ref="C15:E15"/>
    <mergeCell ref="C16:C17"/>
    <mergeCell ref="D16:D17"/>
    <mergeCell ref="E16:E17"/>
    <mergeCell ref="AE16:AE17"/>
    <mergeCell ref="M16:M17"/>
    <mergeCell ref="N16:N17"/>
    <mergeCell ref="O16:O17"/>
    <mergeCell ref="H16:H17"/>
    <mergeCell ref="P16:P17"/>
    <mergeCell ref="L16:L17"/>
    <mergeCell ref="M15:P15"/>
    <mergeCell ref="Y16:Y17"/>
    <mergeCell ref="Z16:Z17"/>
    <mergeCell ref="AA16:AA17"/>
    <mergeCell ref="T15:V15"/>
    <mergeCell ref="Q15:S15"/>
    <mergeCell ref="Q16:Q17"/>
    <mergeCell ref="V16:V17"/>
    <mergeCell ref="R16:R17"/>
    <mergeCell ref="S16:S17"/>
    <mergeCell ref="AF15:AM15"/>
    <mergeCell ref="AC13:AC17"/>
    <mergeCell ref="AD13:AE15"/>
    <mergeCell ref="U16:U17"/>
    <mergeCell ref="W15:Y15"/>
    <mergeCell ref="Z15:AB15"/>
    <mergeCell ref="W16:W17"/>
    <mergeCell ref="X16:X17"/>
    <mergeCell ref="AF13:BC13"/>
    <mergeCell ref="C13:AB13"/>
    <mergeCell ref="C14:V14"/>
    <mergeCell ref="W14:AB14"/>
    <mergeCell ref="I16:I17"/>
    <mergeCell ref="J15:L15"/>
    <mergeCell ref="J16:J17"/>
    <mergeCell ref="K16:K17"/>
    <mergeCell ref="AD18:AE18"/>
    <mergeCell ref="AP16:AP17"/>
    <mergeCell ref="AV16:AV17"/>
    <mergeCell ref="AT16:AT17"/>
    <mergeCell ref="AS16:AS17"/>
    <mergeCell ref="AH16:AI16"/>
    <mergeCell ref="AL16:AM16"/>
    <mergeCell ref="AJ16:AK16"/>
    <mergeCell ref="AD16:AD17"/>
    <mergeCell ref="AN16:AN17"/>
    <mergeCell ref="AO16:AO17"/>
    <mergeCell ref="B9:I9"/>
    <mergeCell ref="A4:CA4"/>
    <mergeCell ref="A6:CA6"/>
    <mergeCell ref="AR16:AR17"/>
    <mergeCell ref="BD14:BK14"/>
    <mergeCell ref="A13:A17"/>
    <mergeCell ref="B13:B17"/>
    <mergeCell ref="AR14:AU14"/>
    <mergeCell ref="AN14:AQ14"/>
    <mergeCell ref="AN15:AQ15"/>
    <mergeCell ref="AR15:AU15"/>
    <mergeCell ref="AV14:BC15"/>
    <mergeCell ref="AF14:AM14"/>
    <mergeCell ref="T16:T17"/>
    <mergeCell ref="AW16:AY16"/>
    <mergeCell ref="G16:G17"/>
    <mergeCell ref="AZ16:AZ17"/>
    <mergeCell ref="BA16:BC16"/>
    <mergeCell ref="AB16:AB17"/>
    <mergeCell ref="AQ16:AQ17"/>
    <mergeCell ref="AU16:AU17"/>
    <mergeCell ref="AF16:AG16"/>
  </mergeCells>
  <pageMargins left="0.39370078740157483" right="0.31496062992125984" top="0.70866141732283472" bottom="0.39370078740157483" header="0.19685039370078741" footer="0.19685039370078741"/>
  <pageSetup paperSize="9" scale="1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9"/>
  <sheetViews>
    <sheetView workbookViewId="0"/>
  </sheetViews>
  <sheetFormatPr defaultRowHeight="13.15" customHeight="1" x14ac:dyDescent="0.25"/>
  <cols>
    <col min="1" max="1" width="24.7109375" customWidth="1"/>
    <col min="2" max="2" width="8.7109375" customWidth="1"/>
    <col min="3" max="4" width="16.7109375" customWidth="1"/>
    <col min="5" max="6" width="8.7109375" customWidth="1"/>
    <col min="7" max="7" width="16.7109375" customWidth="1"/>
    <col min="8" max="9" width="8.7109375" customWidth="1"/>
    <col min="10" max="57" width="18.28515625" customWidth="1"/>
  </cols>
  <sheetData>
    <row r="1" spans="1:57" ht="15" x14ac:dyDescent="0.25">
      <c r="BB1" s="239"/>
      <c r="BC1" s="239"/>
      <c r="BD1" s="239"/>
      <c r="BE1" s="239"/>
    </row>
    <row r="2" spans="1:57" ht="15" x14ac:dyDescent="0.25">
      <c r="BB2" s="239"/>
      <c r="BC2" s="239"/>
      <c r="BD2" s="239"/>
      <c r="BE2" s="239"/>
    </row>
    <row r="3" spans="1:57" ht="15" x14ac:dyDescent="0.25">
      <c r="A3" s="1"/>
    </row>
    <row r="4" spans="1:57" ht="46.35" customHeight="1" x14ac:dyDescent="0.25">
      <c r="A4" s="224" t="s">
        <v>50</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row>
    <row r="5" spans="1:57" ht="15" x14ac:dyDescent="0.25"/>
    <row r="6" spans="1:57" ht="15" x14ac:dyDescent="0.25">
      <c r="A6" s="225" t="s">
        <v>46</v>
      </c>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row>
    <row r="7" spans="1:57" ht="15" x14ac:dyDescent="0.25"/>
    <row r="8" spans="1:57" ht="15" x14ac:dyDescent="0.25">
      <c r="A8" s="2"/>
      <c r="C8" s="9"/>
      <c r="D8" s="9"/>
      <c r="E8" s="9"/>
      <c r="F8" s="9"/>
      <c r="H8" s="3"/>
      <c r="I8" s="3"/>
      <c r="J8" s="3"/>
      <c r="K8" s="3"/>
      <c r="L8" s="3"/>
      <c r="M8" s="3"/>
      <c r="N8" s="3"/>
      <c r="O8" s="3"/>
      <c r="P8" s="3"/>
      <c r="Q8" s="3"/>
    </row>
    <row r="9" spans="1:57" ht="15" x14ac:dyDescent="0.25">
      <c r="A9" s="2"/>
      <c r="C9" s="9"/>
      <c r="D9" s="9"/>
      <c r="E9" s="9"/>
      <c r="F9" s="9"/>
      <c r="G9" s="3"/>
      <c r="H9" s="3"/>
      <c r="I9" s="3"/>
      <c r="J9" s="3"/>
      <c r="K9" s="3"/>
      <c r="L9" s="3"/>
      <c r="M9" s="3"/>
      <c r="N9" s="3"/>
      <c r="O9" s="3"/>
      <c r="P9" s="3"/>
      <c r="Q9" s="3"/>
    </row>
    <row r="10" spans="1:57" ht="15" x14ac:dyDescent="0.25"/>
    <row r="11" spans="1:57" ht="13.7" customHeight="1" x14ac:dyDescent="0.25">
      <c r="A11" s="2" t="s">
        <v>47</v>
      </c>
      <c r="C11" s="2"/>
    </row>
    <row r="12" spans="1:57" ht="15" x14ac:dyDescent="0.25"/>
    <row r="13" spans="1:57" ht="15" x14ac:dyDescent="0.25">
      <c r="A13" s="229" t="s">
        <v>3</v>
      </c>
      <c r="B13" s="229" t="s">
        <v>4</v>
      </c>
      <c r="C13" s="229" t="s">
        <v>5</v>
      </c>
      <c r="D13" s="231"/>
      <c r="E13" s="231"/>
      <c r="F13" s="231"/>
      <c r="G13" s="232"/>
      <c r="H13" s="229" t="s">
        <v>7</v>
      </c>
      <c r="I13" s="232"/>
      <c r="J13" s="221" t="s">
        <v>8</v>
      </c>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22"/>
      <c r="AH13" s="221" t="s">
        <v>9</v>
      </c>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22"/>
    </row>
    <row r="14" spans="1:57" ht="15" x14ac:dyDescent="0.25">
      <c r="A14" s="226"/>
      <c r="B14" s="226"/>
      <c r="C14" s="226"/>
      <c r="D14" s="227"/>
      <c r="E14" s="227"/>
      <c r="F14" s="227"/>
      <c r="G14" s="228"/>
      <c r="H14" s="226"/>
      <c r="I14" s="228"/>
      <c r="J14" s="226" t="s">
        <v>12</v>
      </c>
      <c r="K14" s="227"/>
      <c r="L14" s="227"/>
      <c r="M14" s="227"/>
      <c r="N14" s="227"/>
      <c r="O14" s="227"/>
      <c r="P14" s="227"/>
      <c r="Q14" s="228"/>
      <c r="R14" s="229" t="s">
        <v>13</v>
      </c>
      <c r="S14" s="231"/>
      <c r="T14" s="231"/>
      <c r="U14" s="232"/>
      <c r="V14" s="229" t="s">
        <v>14</v>
      </c>
      <c r="W14" s="231"/>
      <c r="X14" s="231"/>
      <c r="Y14" s="232"/>
      <c r="Z14" s="229" t="s">
        <v>15</v>
      </c>
      <c r="AA14" s="231"/>
      <c r="AB14" s="231"/>
      <c r="AC14" s="231"/>
      <c r="AD14" s="231"/>
      <c r="AE14" s="231"/>
      <c r="AF14" s="231"/>
      <c r="AG14" s="232"/>
      <c r="AH14" s="226" t="s">
        <v>12</v>
      </c>
      <c r="AI14" s="227"/>
      <c r="AJ14" s="227"/>
      <c r="AK14" s="227"/>
      <c r="AL14" s="227"/>
      <c r="AM14" s="227"/>
      <c r="AN14" s="227"/>
      <c r="AO14" s="228"/>
      <c r="AP14" s="229" t="s">
        <v>13</v>
      </c>
      <c r="AQ14" s="231"/>
      <c r="AR14" s="231"/>
      <c r="AS14" s="232"/>
      <c r="AT14" s="229" t="s">
        <v>14</v>
      </c>
      <c r="AU14" s="231"/>
      <c r="AV14" s="231"/>
      <c r="AW14" s="232"/>
      <c r="AX14" s="229" t="s">
        <v>15</v>
      </c>
      <c r="AY14" s="231"/>
      <c r="AZ14" s="231"/>
      <c r="BA14" s="231"/>
      <c r="BB14" s="231"/>
      <c r="BC14" s="231"/>
      <c r="BD14" s="231"/>
      <c r="BE14" s="232"/>
    </row>
    <row r="15" spans="1:57" ht="15" x14ac:dyDescent="0.25">
      <c r="A15" s="226"/>
      <c r="B15" s="226"/>
      <c r="C15" s="230"/>
      <c r="D15" s="233"/>
      <c r="E15" s="233"/>
      <c r="F15" s="233"/>
      <c r="G15" s="234"/>
      <c r="H15" s="230"/>
      <c r="I15" s="234"/>
      <c r="J15" s="230" t="s">
        <v>39</v>
      </c>
      <c r="K15" s="233"/>
      <c r="L15" s="233"/>
      <c r="M15" s="233"/>
      <c r="N15" s="233"/>
      <c r="O15" s="233"/>
      <c r="P15" s="233"/>
      <c r="Q15" s="234"/>
      <c r="R15" s="226" t="s">
        <v>40</v>
      </c>
      <c r="S15" s="227"/>
      <c r="T15" s="227"/>
      <c r="U15" s="228"/>
      <c r="V15" s="226" t="s">
        <v>41</v>
      </c>
      <c r="W15" s="227"/>
      <c r="X15" s="227"/>
      <c r="Y15" s="228"/>
      <c r="Z15" s="230"/>
      <c r="AA15" s="233"/>
      <c r="AB15" s="233"/>
      <c r="AC15" s="233"/>
      <c r="AD15" s="233"/>
      <c r="AE15" s="233"/>
      <c r="AF15" s="233"/>
      <c r="AG15" s="234"/>
      <c r="AH15" s="230" t="s">
        <v>39</v>
      </c>
      <c r="AI15" s="233"/>
      <c r="AJ15" s="233"/>
      <c r="AK15" s="233"/>
      <c r="AL15" s="233"/>
      <c r="AM15" s="233"/>
      <c r="AN15" s="233"/>
      <c r="AO15" s="234"/>
      <c r="AP15" s="226" t="s">
        <v>40</v>
      </c>
      <c r="AQ15" s="227"/>
      <c r="AR15" s="227"/>
      <c r="AS15" s="228"/>
      <c r="AT15" s="226" t="s">
        <v>41</v>
      </c>
      <c r="AU15" s="227"/>
      <c r="AV15" s="227"/>
      <c r="AW15" s="228"/>
      <c r="AX15" s="230"/>
      <c r="AY15" s="233"/>
      <c r="AZ15" s="233"/>
      <c r="BA15" s="233"/>
      <c r="BB15" s="233"/>
      <c r="BC15" s="233"/>
      <c r="BD15" s="233"/>
      <c r="BE15" s="234"/>
    </row>
    <row r="16" spans="1:57" ht="27.6" customHeight="1" x14ac:dyDescent="0.25">
      <c r="A16" s="226"/>
      <c r="B16" s="226"/>
      <c r="C16" s="220" t="s">
        <v>24</v>
      </c>
      <c r="D16" s="220" t="s">
        <v>25</v>
      </c>
      <c r="E16" s="220" t="s">
        <v>26</v>
      </c>
      <c r="F16" s="220" t="s">
        <v>27</v>
      </c>
      <c r="G16" s="220" t="s">
        <v>49</v>
      </c>
      <c r="H16" s="235" t="s">
        <v>29</v>
      </c>
      <c r="I16" s="235" t="s">
        <v>30</v>
      </c>
      <c r="J16" s="221" t="s">
        <v>31</v>
      </c>
      <c r="K16" s="222"/>
      <c r="L16" s="221" t="s">
        <v>32</v>
      </c>
      <c r="M16" s="222"/>
      <c r="N16" s="221" t="s">
        <v>33</v>
      </c>
      <c r="O16" s="222"/>
      <c r="P16" s="221" t="s">
        <v>34</v>
      </c>
      <c r="Q16" s="222"/>
      <c r="R16" s="220" t="s">
        <v>31</v>
      </c>
      <c r="S16" s="220" t="s">
        <v>32</v>
      </c>
      <c r="T16" s="220" t="s">
        <v>33</v>
      </c>
      <c r="U16" s="220" t="s">
        <v>34</v>
      </c>
      <c r="V16" s="220" t="s">
        <v>31</v>
      </c>
      <c r="W16" s="220" t="s">
        <v>32</v>
      </c>
      <c r="X16" s="220" t="s">
        <v>33</v>
      </c>
      <c r="Y16" s="220" t="s">
        <v>34</v>
      </c>
      <c r="Z16" s="220" t="s">
        <v>31</v>
      </c>
      <c r="AA16" s="220" t="s">
        <v>42</v>
      </c>
      <c r="AB16" s="220"/>
      <c r="AC16" s="220"/>
      <c r="AD16" s="220" t="s">
        <v>31</v>
      </c>
      <c r="AE16" s="220" t="s">
        <v>43</v>
      </c>
      <c r="AF16" s="220"/>
      <c r="AG16" s="220"/>
      <c r="AH16" s="221" t="s">
        <v>31</v>
      </c>
      <c r="AI16" s="222"/>
      <c r="AJ16" s="221" t="s">
        <v>32</v>
      </c>
      <c r="AK16" s="222"/>
      <c r="AL16" s="221" t="s">
        <v>33</v>
      </c>
      <c r="AM16" s="222"/>
      <c r="AN16" s="221" t="s">
        <v>34</v>
      </c>
      <c r="AO16" s="222"/>
      <c r="AP16" s="220" t="s">
        <v>31</v>
      </c>
      <c r="AQ16" s="220" t="s">
        <v>32</v>
      </c>
      <c r="AR16" s="220" t="s">
        <v>33</v>
      </c>
      <c r="AS16" s="220" t="s">
        <v>34</v>
      </c>
      <c r="AT16" s="220" t="s">
        <v>31</v>
      </c>
      <c r="AU16" s="220" t="s">
        <v>32</v>
      </c>
      <c r="AV16" s="220" t="s">
        <v>33</v>
      </c>
      <c r="AW16" s="220" t="s">
        <v>34</v>
      </c>
      <c r="AX16" s="220" t="s">
        <v>31</v>
      </c>
      <c r="AY16" s="220" t="s">
        <v>42</v>
      </c>
      <c r="AZ16" s="220"/>
      <c r="BA16" s="220"/>
      <c r="BB16" s="220" t="s">
        <v>31</v>
      </c>
      <c r="BC16" s="220" t="s">
        <v>43</v>
      </c>
      <c r="BD16" s="220"/>
      <c r="BE16" s="220"/>
    </row>
    <row r="17" spans="1:57" ht="41.25" customHeight="1" x14ac:dyDescent="0.25">
      <c r="A17" s="230"/>
      <c r="B17" s="230"/>
      <c r="C17" s="220"/>
      <c r="D17" s="220"/>
      <c r="E17" s="220"/>
      <c r="F17" s="220"/>
      <c r="G17" s="220"/>
      <c r="H17" s="236"/>
      <c r="I17" s="236"/>
      <c r="J17" s="5" t="s">
        <v>35</v>
      </c>
      <c r="K17" s="5" t="s">
        <v>36</v>
      </c>
      <c r="L17" s="5" t="s">
        <v>35</v>
      </c>
      <c r="M17" s="5" t="s">
        <v>36</v>
      </c>
      <c r="N17" s="5" t="s">
        <v>35</v>
      </c>
      <c r="O17" s="5" t="s">
        <v>36</v>
      </c>
      <c r="P17" s="5" t="s">
        <v>35</v>
      </c>
      <c r="Q17" s="5" t="s">
        <v>36</v>
      </c>
      <c r="R17" s="220"/>
      <c r="S17" s="220"/>
      <c r="T17" s="220"/>
      <c r="U17" s="220"/>
      <c r="V17" s="220"/>
      <c r="W17" s="220"/>
      <c r="X17" s="220"/>
      <c r="Y17" s="220"/>
      <c r="Z17" s="220"/>
      <c r="AA17" s="5" t="s">
        <v>32</v>
      </c>
      <c r="AB17" s="5" t="s">
        <v>33</v>
      </c>
      <c r="AC17" s="5" t="s">
        <v>34</v>
      </c>
      <c r="AD17" s="220"/>
      <c r="AE17" s="5" t="s">
        <v>32</v>
      </c>
      <c r="AF17" s="5" t="s">
        <v>33</v>
      </c>
      <c r="AG17" s="5" t="s">
        <v>34</v>
      </c>
      <c r="AH17" s="5" t="s">
        <v>35</v>
      </c>
      <c r="AI17" s="5" t="s">
        <v>36</v>
      </c>
      <c r="AJ17" s="5" t="s">
        <v>35</v>
      </c>
      <c r="AK17" s="5" t="s">
        <v>36</v>
      </c>
      <c r="AL17" s="5" t="s">
        <v>35</v>
      </c>
      <c r="AM17" s="5" t="s">
        <v>36</v>
      </c>
      <c r="AN17" s="5" t="s">
        <v>35</v>
      </c>
      <c r="AO17" s="5" t="s">
        <v>36</v>
      </c>
      <c r="AP17" s="220"/>
      <c r="AQ17" s="220"/>
      <c r="AR17" s="220"/>
      <c r="AS17" s="220"/>
      <c r="AT17" s="220"/>
      <c r="AU17" s="220"/>
      <c r="AV17" s="220"/>
      <c r="AW17" s="220"/>
      <c r="AX17" s="220"/>
      <c r="AY17" s="5" t="s">
        <v>32</v>
      </c>
      <c r="AZ17" s="5" t="s">
        <v>33</v>
      </c>
      <c r="BA17" s="5" t="s">
        <v>34</v>
      </c>
      <c r="BB17" s="220"/>
      <c r="BC17" s="5" t="s">
        <v>32</v>
      </c>
      <c r="BD17" s="5" t="s">
        <v>33</v>
      </c>
      <c r="BE17" s="5" t="s">
        <v>34</v>
      </c>
    </row>
    <row r="18" spans="1:57" ht="13.7" customHeight="1" x14ac:dyDescent="0.25">
      <c r="A18" s="5">
        <v>1</v>
      </c>
      <c r="B18" s="5">
        <v>2</v>
      </c>
      <c r="C18" s="5">
        <v>3</v>
      </c>
      <c r="D18" s="5">
        <v>4</v>
      </c>
      <c r="E18" s="5">
        <v>5</v>
      </c>
      <c r="F18" s="5">
        <v>6</v>
      </c>
      <c r="G18" s="5">
        <v>7</v>
      </c>
      <c r="H18" s="221">
        <v>8</v>
      </c>
      <c r="I18" s="222"/>
      <c r="J18" s="5">
        <v>9</v>
      </c>
      <c r="K18" s="5">
        <v>10</v>
      </c>
      <c r="L18" s="5">
        <v>11</v>
      </c>
      <c r="M18" s="5">
        <v>12</v>
      </c>
      <c r="N18" s="5">
        <v>13</v>
      </c>
      <c r="O18" s="5">
        <v>14</v>
      </c>
      <c r="P18" s="5">
        <v>15</v>
      </c>
      <c r="Q18" s="5">
        <v>16</v>
      </c>
      <c r="R18" s="5">
        <v>17</v>
      </c>
      <c r="S18" s="5">
        <v>18</v>
      </c>
      <c r="T18" s="5">
        <v>19</v>
      </c>
      <c r="U18" s="5">
        <v>20</v>
      </c>
      <c r="V18" s="5">
        <v>21</v>
      </c>
      <c r="W18" s="5">
        <v>22</v>
      </c>
      <c r="X18" s="5">
        <v>23</v>
      </c>
      <c r="Y18" s="5">
        <v>24</v>
      </c>
      <c r="Z18" s="5">
        <v>25</v>
      </c>
      <c r="AA18" s="5">
        <v>26</v>
      </c>
      <c r="AB18" s="5">
        <v>27</v>
      </c>
      <c r="AC18" s="5">
        <v>28</v>
      </c>
      <c r="AD18" s="5">
        <v>29</v>
      </c>
      <c r="AE18" s="5">
        <v>30</v>
      </c>
      <c r="AF18" s="5">
        <v>31</v>
      </c>
      <c r="AG18" s="5">
        <v>32</v>
      </c>
      <c r="AH18" s="5">
        <v>33</v>
      </c>
      <c r="AI18" s="5">
        <v>34</v>
      </c>
      <c r="AJ18" s="5">
        <v>35</v>
      </c>
      <c r="AK18" s="5">
        <v>36</v>
      </c>
      <c r="AL18" s="5">
        <v>37</v>
      </c>
      <c r="AM18" s="5">
        <v>38</v>
      </c>
      <c r="AN18" s="5">
        <v>39</v>
      </c>
      <c r="AO18" s="5">
        <v>40</v>
      </c>
      <c r="AP18" s="5">
        <v>41</v>
      </c>
      <c r="AQ18" s="5">
        <v>42</v>
      </c>
      <c r="AR18" s="5">
        <v>43</v>
      </c>
      <c r="AS18" s="5">
        <v>44</v>
      </c>
      <c r="AT18" s="5">
        <v>45</v>
      </c>
      <c r="AU18" s="5">
        <v>46</v>
      </c>
      <c r="AV18" s="5">
        <v>47</v>
      </c>
      <c r="AW18" s="5">
        <v>48</v>
      </c>
      <c r="AX18" s="5">
        <v>49</v>
      </c>
      <c r="AY18" s="5">
        <v>50</v>
      </c>
      <c r="AZ18" s="5">
        <v>51</v>
      </c>
      <c r="BA18" s="5">
        <v>52</v>
      </c>
      <c r="BB18" s="5">
        <v>53</v>
      </c>
      <c r="BC18" s="5">
        <v>54</v>
      </c>
      <c r="BD18" s="5">
        <v>55</v>
      </c>
      <c r="BE18" s="5">
        <v>56</v>
      </c>
    </row>
    <row r="19" spans="1:57" ht="15" x14ac:dyDescent="0.25"/>
  </sheetData>
  <mergeCells count="64">
    <mergeCell ref="BB1:BE1"/>
    <mergeCell ref="BB2:BE2"/>
    <mergeCell ref="H13:I15"/>
    <mergeCell ref="J13:AG13"/>
    <mergeCell ref="AH13:BE13"/>
    <mergeCell ref="J14:Q14"/>
    <mergeCell ref="R14:U14"/>
    <mergeCell ref="V14:Y14"/>
    <mergeCell ref="Z14:AG15"/>
    <mergeCell ref="AH14:AO14"/>
    <mergeCell ref="AP14:AS14"/>
    <mergeCell ref="AT14:AW14"/>
    <mergeCell ref="AX14:BE15"/>
    <mergeCell ref="J15:Q15"/>
    <mergeCell ref="R15:U15"/>
    <mergeCell ref="V15:Y15"/>
    <mergeCell ref="A13:A17"/>
    <mergeCell ref="B13:B17"/>
    <mergeCell ref="H16:H17"/>
    <mergeCell ref="I16:I17"/>
    <mergeCell ref="J16:K16"/>
    <mergeCell ref="S16:S17"/>
    <mergeCell ref="T16:T17"/>
    <mergeCell ref="U16:U17"/>
    <mergeCell ref="G16:G17"/>
    <mergeCell ref="N16:O16"/>
    <mergeCell ref="P16:Q16"/>
    <mergeCell ref="A4:BE4"/>
    <mergeCell ref="A6:BE6"/>
    <mergeCell ref="AT15:AW15"/>
    <mergeCell ref="Y16:Y17"/>
    <mergeCell ref="Z16:Z17"/>
    <mergeCell ref="AA16:AC16"/>
    <mergeCell ref="AD16:AD17"/>
    <mergeCell ref="AE16:AG16"/>
    <mergeCell ref="AH16:AI16"/>
    <mergeCell ref="C16:C17"/>
    <mergeCell ref="D16:D17"/>
    <mergeCell ref="E16:E17"/>
    <mergeCell ref="AS16:AS17"/>
    <mergeCell ref="AT16:AT17"/>
    <mergeCell ref="BB16:BB17"/>
    <mergeCell ref="BC16:BE16"/>
    <mergeCell ref="H18:I18"/>
    <mergeCell ref="C13:G15"/>
    <mergeCell ref="AY16:BA16"/>
    <mergeCell ref="R16:R17"/>
    <mergeCell ref="X16:X17"/>
    <mergeCell ref="AU16:AU17"/>
    <mergeCell ref="V16:V17"/>
    <mergeCell ref="W16:W17"/>
    <mergeCell ref="AN16:AO16"/>
    <mergeCell ref="AP16:AP17"/>
    <mergeCell ref="AQ16:AQ17"/>
    <mergeCell ref="AR16:AR17"/>
    <mergeCell ref="L16:M16"/>
    <mergeCell ref="F16:F17"/>
    <mergeCell ref="AH15:AO15"/>
    <mergeCell ref="AP15:AS15"/>
    <mergeCell ref="AV16:AV17"/>
    <mergeCell ref="AW16:AW17"/>
    <mergeCell ref="AX16:AX17"/>
    <mergeCell ref="AJ16:AK16"/>
    <mergeCell ref="AL16:AM16"/>
  </mergeCells>
  <pageMargins left="0.39370078740157483" right="0.31496062992125984" top="0.70866141732283472" bottom="0.39370078740157483" header="0.19685039370078741" footer="0.19685039370078741"/>
  <pageSetup paperSize="9" scale="1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workbookViewId="0"/>
  </sheetViews>
  <sheetFormatPr defaultRowHeight="13.15" customHeight="1" x14ac:dyDescent="0.25"/>
  <cols>
    <col min="1" max="1" width="24.7109375" customWidth="1"/>
    <col min="2" max="2" width="8.7109375" customWidth="1"/>
    <col min="3" max="4" width="16.7109375" customWidth="1"/>
    <col min="5" max="6" width="8.7109375" customWidth="1"/>
    <col min="7" max="7" width="16.7109375" customWidth="1"/>
    <col min="8" max="8" width="8.7109375" customWidth="1"/>
    <col min="9" max="9" width="8" hidden="1"/>
    <col min="10" max="21" width="18.28515625" customWidth="1"/>
  </cols>
  <sheetData>
    <row r="1" spans="1:21" ht="15" x14ac:dyDescent="0.25">
      <c r="R1" s="239"/>
      <c r="S1" s="239"/>
      <c r="T1" s="239"/>
      <c r="U1" s="239"/>
    </row>
    <row r="2" spans="1:21" ht="15" x14ac:dyDescent="0.25">
      <c r="R2" s="239"/>
      <c r="S2" s="239"/>
      <c r="T2" s="239"/>
      <c r="U2" s="239"/>
    </row>
    <row r="3" spans="1:21" ht="15" x14ac:dyDescent="0.25">
      <c r="A3" s="1"/>
    </row>
    <row r="4" spans="1:21" ht="30.95" customHeight="1" x14ac:dyDescent="0.25">
      <c r="A4" s="224" t="s">
        <v>967</v>
      </c>
      <c r="B4" s="224"/>
      <c r="C4" s="224"/>
      <c r="D4" s="224"/>
      <c r="E4" s="224"/>
      <c r="F4" s="224"/>
      <c r="G4" s="224"/>
      <c r="H4" s="224"/>
      <c r="I4" s="224"/>
      <c r="J4" s="224"/>
      <c r="K4" s="224"/>
      <c r="L4" s="224"/>
      <c r="M4" s="224"/>
      <c r="N4" s="224"/>
      <c r="O4" s="224"/>
      <c r="P4" s="224"/>
      <c r="Q4" s="224"/>
      <c r="R4" s="224"/>
      <c r="S4" s="224"/>
      <c r="T4" s="224"/>
      <c r="U4" s="224"/>
    </row>
    <row r="5" spans="1:21" ht="15" x14ac:dyDescent="0.25"/>
    <row r="6" spans="1:21" ht="15" x14ac:dyDescent="0.25">
      <c r="A6" s="241" t="s">
        <v>46</v>
      </c>
      <c r="B6" s="241"/>
      <c r="C6" s="241"/>
      <c r="D6" s="241"/>
      <c r="E6" s="241"/>
      <c r="F6" s="241"/>
      <c r="G6" s="241"/>
      <c r="H6" s="241"/>
      <c r="I6" s="241"/>
      <c r="J6" s="241"/>
      <c r="K6" s="241"/>
      <c r="L6" s="241"/>
      <c r="M6" s="241"/>
      <c r="N6" s="241"/>
      <c r="O6" s="241"/>
      <c r="P6" s="241"/>
      <c r="Q6" s="241"/>
      <c r="R6" s="241"/>
      <c r="S6" s="241"/>
      <c r="T6" s="241"/>
      <c r="U6" s="241"/>
    </row>
    <row r="7" spans="1:21" ht="15" x14ac:dyDescent="0.25"/>
    <row r="8" spans="1:21" ht="15" x14ac:dyDescent="0.25">
      <c r="A8" s="2"/>
      <c r="C8" s="3"/>
      <c r="D8" s="3"/>
      <c r="E8" s="3"/>
      <c r="F8" s="3"/>
      <c r="H8" s="3"/>
      <c r="I8" s="3"/>
    </row>
    <row r="9" spans="1:21" ht="13.7" customHeight="1" x14ac:dyDescent="0.25">
      <c r="A9" s="2" t="s">
        <v>47</v>
      </c>
      <c r="C9" s="2"/>
    </row>
    <row r="10" spans="1:21" ht="15" x14ac:dyDescent="0.25"/>
    <row r="11" spans="1:21" ht="27.6" customHeight="1" x14ac:dyDescent="0.25">
      <c r="A11" s="229" t="s">
        <v>3</v>
      </c>
      <c r="B11" s="229" t="s">
        <v>4</v>
      </c>
      <c r="C11" s="229" t="s">
        <v>52</v>
      </c>
      <c r="D11" s="231"/>
      <c r="E11" s="231"/>
      <c r="F11" s="231"/>
      <c r="G11" s="232"/>
      <c r="H11" s="229" t="s">
        <v>7</v>
      </c>
      <c r="I11" s="232"/>
      <c r="J11" s="229" t="s">
        <v>8</v>
      </c>
      <c r="K11" s="231"/>
      <c r="L11" s="231"/>
      <c r="M11" s="231"/>
      <c r="N11" s="238"/>
      <c r="O11" s="238"/>
      <c r="P11" s="229" t="s">
        <v>9</v>
      </c>
      <c r="Q11" s="231"/>
      <c r="R11" s="231"/>
      <c r="S11" s="231"/>
      <c r="T11" s="238"/>
      <c r="U11" s="222"/>
    </row>
    <row r="12" spans="1:21" ht="13.7" customHeight="1" x14ac:dyDescent="0.25">
      <c r="A12" s="226"/>
      <c r="B12" s="226"/>
      <c r="C12" s="226"/>
      <c r="D12" s="227"/>
      <c r="E12" s="227"/>
      <c r="F12" s="227"/>
      <c r="G12" s="228"/>
      <c r="H12" s="226"/>
      <c r="I12" s="228"/>
      <c r="J12" s="229" t="s">
        <v>12</v>
      </c>
      <c r="K12" s="231"/>
      <c r="L12" s="4" t="s">
        <v>13</v>
      </c>
      <c r="M12" s="6" t="s">
        <v>14</v>
      </c>
      <c r="N12" s="231" t="s">
        <v>15</v>
      </c>
      <c r="O12" s="231"/>
      <c r="P12" s="229" t="s">
        <v>12</v>
      </c>
      <c r="Q12" s="231"/>
      <c r="R12" s="4" t="s">
        <v>13</v>
      </c>
      <c r="S12" s="6" t="s">
        <v>14</v>
      </c>
      <c r="T12" s="231" t="s">
        <v>15</v>
      </c>
      <c r="U12" s="232"/>
    </row>
    <row r="13" spans="1:21" ht="13.7" customHeight="1" x14ac:dyDescent="0.25">
      <c r="A13" s="226"/>
      <c r="B13" s="226"/>
      <c r="C13" s="230"/>
      <c r="D13" s="233"/>
      <c r="E13" s="233"/>
      <c r="F13" s="233"/>
      <c r="G13" s="234"/>
      <c r="H13" s="230"/>
      <c r="I13" s="234"/>
      <c r="J13" s="226" t="s">
        <v>39</v>
      </c>
      <c r="K13" s="227"/>
      <c r="L13" s="7" t="s">
        <v>40</v>
      </c>
      <c r="M13" s="8" t="s">
        <v>41</v>
      </c>
      <c r="N13" s="6" t="s">
        <v>42</v>
      </c>
      <c r="O13" s="6" t="s">
        <v>43</v>
      </c>
      <c r="P13" s="226" t="s">
        <v>39</v>
      </c>
      <c r="Q13" s="227"/>
      <c r="R13" s="7" t="s">
        <v>40</v>
      </c>
      <c r="S13" s="7" t="s">
        <v>41</v>
      </c>
      <c r="T13" s="6" t="s">
        <v>42</v>
      </c>
      <c r="U13" s="6" t="s">
        <v>43</v>
      </c>
    </row>
    <row r="14" spans="1:21" ht="27.6" customHeight="1" x14ac:dyDescent="0.25">
      <c r="A14" s="226"/>
      <c r="B14" s="226"/>
      <c r="C14" s="220" t="s">
        <v>24</v>
      </c>
      <c r="D14" s="220" t="s">
        <v>25</v>
      </c>
      <c r="E14" s="220" t="s">
        <v>26</v>
      </c>
      <c r="F14" s="220" t="s">
        <v>27</v>
      </c>
      <c r="G14" s="220" t="s">
        <v>49</v>
      </c>
      <c r="H14" s="235" t="s">
        <v>29</v>
      </c>
      <c r="I14" s="235" t="s">
        <v>30</v>
      </c>
      <c r="J14" s="220" t="s">
        <v>54</v>
      </c>
      <c r="K14" s="220" t="s">
        <v>55</v>
      </c>
      <c r="L14" s="226"/>
      <c r="M14" s="226"/>
      <c r="N14" s="237"/>
      <c r="O14" s="237"/>
      <c r="P14" s="235" t="s">
        <v>54</v>
      </c>
      <c r="Q14" s="235" t="s">
        <v>55</v>
      </c>
      <c r="R14" s="226"/>
      <c r="S14" s="226"/>
      <c r="T14" s="237"/>
      <c r="U14" s="237"/>
    </row>
    <row r="15" spans="1:21" ht="27.6" customHeight="1" x14ac:dyDescent="0.25">
      <c r="A15" s="230"/>
      <c r="B15" s="230"/>
      <c r="C15" s="220"/>
      <c r="D15" s="220"/>
      <c r="E15" s="220"/>
      <c r="F15" s="220"/>
      <c r="G15" s="220"/>
      <c r="H15" s="236"/>
      <c r="I15" s="236"/>
      <c r="J15" s="220"/>
      <c r="K15" s="220"/>
      <c r="L15" s="230"/>
      <c r="M15" s="230"/>
      <c r="N15" s="236"/>
      <c r="O15" s="236"/>
      <c r="P15" s="236"/>
      <c r="Q15" s="236"/>
      <c r="R15" s="230"/>
      <c r="S15" s="230"/>
      <c r="T15" s="236"/>
      <c r="U15" s="236"/>
    </row>
    <row r="16" spans="1:21" ht="13.7" customHeight="1" x14ac:dyDescent="0.25">
      <c r="A16" s="5">
        <v>1</v>
      </c>
      <c r="B16" s="5">
        <v>2</v>
      </c>
      <c r="C16" s="5">
        <v>3</v>
      </c>
      <c r="D16" s="5">
        <v>4</v>
      </c>
      <c r="E16" s="5">
        <v>5</v>
      </c>
      <c r="F16" s="5">
        <v>6</v>
      </c>
      <c r="G16" s="5">
        <v>7</v>
      </c>
      <c r="H16" s="221">
        <v>8</v>
      </c>
      <c r="I16" s="222"/>
      <c r="J16" s="5">
        <v>9</v>
      </c>
      <c r="K16" s="5">
        <v>10</v>
      </c>
      <c r="L16" s="5">
        <v>11</v>
      </c>
      <c r="M16" s="5">
        <v>12</v>
      </c>
      <c r="N16" s="5">
        <v>13</v>
      </c>
      <c r="O16" s="5">
        <v>14</v>
      </c>
      <c r="P16" s="5">
        <v>15</v>
      </c>
      <c r="Q16" s="5">
        <v>16</v>
      </c>
      <c r="R16" s="5">
        <v>17</v>
      </c>
      <c r="S16" s="5">
        <v>18</v>
      </c>
      <c r="T16" s="5">
        <v>19</v>
      </c>
      <c r="U16" s="5">
        <v>20</v>
      </c>
    </row>
    <row r="17" spans="1:21" ht="409.6" customHeight="1" x14ac:dyDescent="0.25">
      <c r="A17" s="15" t="s">
        <v>266</v>
      </c>
      <c r="B17" s="11" t="s">
        <v>267</v>
      </c>
      <c r="C17" s="11" t="s">
        <v>269</v>
      </c>
      <c r="D17" s="11" t="s">
        <v>270</v>
      </c>
      <c r="E17" s="11" t="s">
        <v>271</v>
      </c>
      <c r="F17" s="11" t="s">
        <v>272</v>
      </c>
      <c r="G17" s="11" t="s">
        <v>17</v>
      </c>
      <c r="H17" s="11" t="s">
        <v>74</v>
      </c>
      <c r="I17" s="11" t="s">
        <v>74</v>
      </c>
      <c r="J17" s="13">
        <v>0</v>
      </c>
      <c r="K17" s="13">
        <v>2117386210.1600001</v>
      </c>
      <c r="L17" s="13">
        <v>0</v>
      </c>
      <c r="M17" s="13">
        <v>2249980691.8800001</v>
      </c>
      <c r="N17" s="13">
        <v>2101122167.52</v>
      </c>
      <c r="O17" s="13">
        <v>2099346891.9200001</v>
      </c>
      <c r="P17" s="13">
        <v>0</v>
      </c>
      <c r="Q17" s="13">
        <v>2047983647.6199999</v>
      </c>
      <c r="R17" s="13">
        <v>0</v>
      </c>
      <c r="S17" s="13">
        <v>2249980691.8800001</v>
      </c>
      <c r="T17" s="13">
        <v>2101122167.52</v>
      </c>
      <c r="U17" s="13">
        <v>2099346891.9200001</v>
      </c>
    </row>
    <row r="18" spans="1:21" ht="82.5" customHeight="1" x14ac:dyDescent="0.25">
      <c r="A18" s="10" t="s">
        <v>372</v>
      </c>
      <c r="B18" s="11" t="s">
        <v>373</v>
      </c>
      <c r="C18" s="11" t="s">
        <v>269</v>
      </c>
      <c r="D18" s="11" t="s">
        <v>68</v>
      </c>
      <c r="E18" s="11" t="s">
        <v>271</v>
      </c>
      <c r="F18" s="11" t="s">
        <v>272</v>
      </c>
      <c r="G18" s="11" t="s">
        <v>17</v>
      </c>
      <c r="H18" s="11" t="s">
        <v>74</v>
      </c>
      <c r="I18" s="11" t="s">
        <v>74</v>
      </c>
      <c r="J18" s="13">
        <v>0</v>
      </c>
      <c r="K18" s="13">
        <v>466246976.54000002</v>
      </c>
      <c r="L18" s="13">
        <v>0</v>
      </c>
      <c r="M18" s="13">
        <v>561439645.34000003</v>
      </c>
      <c r="N18" s="13">
        <v>415592439.62</v>
      </c>
      <c r="O18" s="13">
        <v>414417091.68000001</v>
      </c>
      <c r="P18" s="13">
        <v>0</v>
      </c>
      <c r="Q18" s="13">
        <v>465127136.54000002</v>
      </c>
      <c r="R18" s="13">
        <v>0</v>
      </c>
      <c r="S18" s="13">
        <v>561439645.34000003</v>
      </c>
      <c r="T18" s="13">
        <v>415592439.62</v>
      </c>
      <c r="U18" s="13">
        <v>414417091.68000001</v>
      </c>
    </row>
    <row r="19" spans="1:21" ht="316.35000000000002" customHeight="1" x14ac:dyDescent="0.25">
      <c r="A19" s="15" t="s">
        <v>798</v>
      </c>
      <c r="B19" s="11" t="s">
        <v>799</v>
      </c>
      <c r="C19" s="11" t="s">
        <v>269</v>
      </c>
      <c r="D19" s="11" t="s">
        <v>270</v>
      </c>
      <c r="E19" s="11" t="s">
        <v>271</v>
      </c>
      <c r="F19" s="11" t="s">
        <v>272</v>
      </c>
      <c r="G19" s="11" t="s">
        <v>17</v>
      </c>
      <c r="H19" s="11" t="s">
        <v>74</v>
      </c>
      <c r="I19" s="11" t="s">
        <v>74</v>
      </c>
      <c r="J19" s="13">
        <v>0</v>
      </c>
      <c r="K19" s="13">
        <v>8080168140</v>
      </c>
      <c r="L19" s="13">
        <v>0</v>
      </c>
      <c r="M19" s="13">
        <v>9090942844</v>
      </c>
      <c r="N19" s="13">
        <v>8409836900</v>
      </c>
      <c r="O19" s="13">
        <v>8358160300</v>
      </c>
      <c r="P19" s="13">
        <v>0</v>
      </c>
      <c r="Q19" s="13">
        <v>8080168140</v>
      </c>
      <c r="R19" s="13">
        <v>0</v>
      </c>
      <c r="S19" s="13">
        <v>9090942844</v>
      </c>
      <c r="T19" s="13">
        <v>8409836900</v>
      </c>
      <c r="U19" s="13">
        <v>8358160300</v>
      </c>
    </row>
    <row r="20" spans="1:21" ht="15" x14ac:dyDescent="0.25"/>
  </sheetData>
  <mergeCells count="36">
    <mergeCell ref="H16:I16"/>
    <mergeCell ref="T14:T15"/>
    <mergeCell ref="U14:U15"/>
    <mergeCell ref="L14:L15"/>
    <mergeCell ref="M14:M15"/>
    <mergeCell ref="N14:N15"/>
    <mergeCell ref="O14:O15"/>
    <mergeCell ref="P14:P15"/>
    <mergeCell ref="Q14:Q15"/>
    <mergeCell ref="R14:R15"/>
    <mergeCell ref="I14:I15"/>
    <mergeCell ref="S14:S15"/>
    <mergeCell ref="J14:J15"/>
    <mergeCell ref="K14:K15"/>
    <mergeCell ref="J12:K12"/>
    <mergeCell ref="N12:O12"/>
    <mergeCell ref="P12:Q12"/>
    <mergeCell ref="T12:U12"/>
    <mergeCell ref="J13:K13"/>
    <mergeCell ref="P13:Q13"/>
    <mergeCell ref="A6:U6"/>
    <mergeCell ref="R1:U1"/>
    <mergeCell ref="R2:U2"/>
    <mergeCell ref="A4:U4"/>
    <mergeCell ref="P11:U11"/>
    <mergeCell ref="A11:A15"/>
    <mergeCell ref="B11:B15"/>
    <mergeCell ref="C11:G13"/>
    <mergeCell ref="H11:I13"/>
    <mergeCell ref="J11:O11"/>
    <mergeCell ref="C14:C15"/>
    <mergeCell ref="D14:D15"/>
    <mergeCell ref="E14:E15"/>
    <mergeCell ref="F14:F15"/>
    <mergeCell ref="G14:G15"/>
    <mergeCell ref="H14:H15"/>
  </mergeCells>
  <pageMargins left="0.39370078740157483" right="0.31496062992125984" top="0.70866141732283472" bottom="0.39370078740157483" header="0.19685039370078741" footer="0.19685039370078741"/>
  <pageSetup paperSize="9" scale="1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9"/>
  <sheetViews>
    <sheetView workbookViewId="0"/>
  </sheetViews>
  <sheetFormatPr defaultRowHeight="13.15" customHeight="1" x14ac:dyDescent="0.25"/>
  <cols>
    <col min="1" max="1" width="24.7109375" customWidth="1"/>
    <col min="2" max="2" width="8.7109375" customWidth="1"/>
    <col min="3" max="4" width="16.7109375" hidden="1" customWidth="1"/>
    <col min="5" max="5" width="8.7109375" hidden="1" customWidth="1"/>
    <col min="6" max="7" width="16.7109375" hidden="1" customWidth="1"/>
    <col min="8" max="9" width="8.7109375" hidden="1" customWidth="1"/>
    <col min="10" max="11" width="16.7109375" hidden="1" customWidth="1"/>
    <col min="12" max="12" width="8.7109375" hidden="1" customWidth="1"/>
    <col min="13" max="14" width="16.7109375" hidden="1" customWidth="1"/>
    <col min="15" max="16" width="8.7109375" hidden="1" customWidth="1"/>
    <col min="17" max="18" width="16.7109375" hidden="1" customWidth="1"/>
    <col min="19" max="19" width="8.7109375" hidden="1" customWidth="1"/>
    <col min="20" max="21" width="16.7109375" hidden="1" customWidth="1"/>
    <col min="22" max="22" width="8.7109375" hidden="1" customWidth="1"/>
    <col min="23" max="24" width="16.7109375" hidden="1" customWidth="1"/>
    <col min="25" max="25" width="8.7109375" hidden="1" customWidth="1"/>
    <col min="26" max="27" width="16.7109375" hidden="1" customWidth="1"/>
    <col min="28" max="28" width="8.7109375" hidden="1" customWidth="1"/>
    <col min="29" max="30" width="16.7109375" hidden="1" customWidth="1"/>
    <col min="31" max="31" width="8.7109375" hidden="1" customWidth="1"/>
    <col min="32" max="33" width="8.7109375" customWidth="1"/>
    <col min="34" max="34" width="8" hidden="1"/>
    <col min="35" max="46" width="18.28515625" customWidth="1"/>
  </cols>
  <sheetData>
    <row r="1" spans="1:46" ht="15" x14ac:dyDescent="0.25">
      <c r="AQ1" s="239" t="s">
        <v>56</v>
      </c>
      <c r="AR1" s="239"/>
      <c r="AS1" s="239"/>
      <c r="AT1" s="239"/>
    </row>
    <row r="2" spans="1:46" ht="54.95" customHeight="1" x14ac:dyDescent="0.25">
      <c r="AQ2" s="240" t="s">
        <v>45</v>
      </c>
      <c r="AR2" s="239"/>
      <c r="AS2" s="239"/>
      <c r="AT2" s="239"/>
    </row>
    <row r="3" spans="1:46" ht="15" x14ac:dyDescent="0.25">
      <c r="A3" s="1"/>
    </row>
    <row r="4" spans="1:46" ht="30.95" customHeight="1" x14ac:dyDescent="0.25">
      <c r="A4" s="224" t="s">
        <v>968</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row>
    <row r="5" spans="1:46" ht="15" x14ac:dyDescent="0.25"/>
    <row r="6" spans="1:46" ht="15" x14ac:dyDescent="0.25">
      <c r="A6" s="225" t="s">
        <v>46</v>
      </c>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row>
    <row r="7" spans="1:46" ht="15" x14ac:dyDescent="0.25"/>
    <row r="8" spans="1:46" ht="13.7" customHeight="1" x14ac:dyDescent="0.25">
      <c r="A8" s="2" t="s">
        <v>1</v>
      </c>
      <c r="D8" s="223"/>
      <c r="E8" s="223"/>
      <c r="F8" s="223"/>
      <c r="G8" s="223"/>
      <c r="H8" s="223"/>
      <c r="I8" s="223"/>
      <c r="U8" s="3"/>
      <c r="V8" s="3"/>
      <c r="W8" s="3"/>
      <c r="X8" s="3"/>
      <c r="Y8" s="3"/>
      <c r="Z8" s="3"/>
      <c r="AA8" s="3"/>
      <c r="AB8" s="3"/>
      <c r="AC8" s="3"/>
      <c r="AD8" s="3"/>
      <c r="AE8" s="3"/>
      <c r="AF8" s="242" t="s">
        <v>37</v>
      </c>
      <c r="AG8" s="242"/>
      <c r="AH8" s="242"/>
      <c r="AI8" s="243"/>
      <c r="AJ8" s="243"/>
      <c r="AK8" s="243"/>
    </row>
    <row r="9" spans="1:46" ht="13.7" customHeight="1" x14ac:dyDescent="0.25">
      <c r="A9" s="2" t="s">
        <v>47</v>
      </c>
    </row>
    <row r="10" spans="1:46" ht="15" x14ac:dyDescent="0.25"/>
    <row r="11" spans="1:46" ht="27.6" customHeight="1" x14ac:dyDescent="0.25">
      <c r="A11" s="229" t="s">
        <v>3</v>
      </c>
      <c r="B11" s="229" t="s">
        <v>4</v>
      </c>
      <c r="C11" s="220" t="s">
        <v>52</v>
      </c>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35" t="s">
        <v>6</v>
      </c>
      <c r="AG11" s="229" t="s">
        <v>7</v>
      </c>
      <c r="AH11" s="232"/>
      <c r="AI11" s="229" t="s">
        <v>8</v>
      </c>
      <c r="AJ11" s="231"/>
      <c r="AK11" s="231"/>
      <c r="AL11" s="231"/>
      <c r="AM11" s="238"/>
      <c r="AN11" s="238"/>
      <c r="AO11" s="229" t="s">
        <v>9</v>
      </c>
      <c r="AP11" s="231"/>
      <c r="AQ11" s="231"/>
      <c r="AR11" s="231"/>
      <c r="AS11" s="238"/>
      <c r="AT11" s="222"/>
    </row>
    <row r="12" spans="1:46" ht="13.7" customHeight="1" x14ac:dyDescent="0.25">
      <c r="A12" s="226"/>
      <c r="B12" s="226"/>
      <c r="C12" s="220" t="s">
        <v>10</v>
      </c>
      <c r="D12" s="220"/>
      <c r="E12" s="220"/>
      <c r="F12" s="220"/>
      <c r="G12" s="220"/>
      <c r="H12" s="220"/>
      <c r="I12" s="220"/>
      <c r="J12" s="220"/>
      <c r="K12" s="220"/>
      <c r="L12" s="220"/>
      <c r="M12" s="220"/>
      <c r="N12" s="220"/>
      <c r="O12" s="220"/>
      <c r="P12" s="220"/>
      <c r="Q12" s="220"/>
      <c r="R12" s="220"/>
      <c r="S12" s="220"/>
      <c r="T12" s="220"/>
      <c r="U12" s="220"/>
      <c r="V12" s="220"/>
      <c r="W12" s="220" t="s">
        <v>11</v>
      </c>
      <c r="X12" s="220"/>
      <c r="Y12" s="220"/>
      <c r="Z12" s="220"/>
      <c r="AA12" s="220"/>
      <c r="AB12" s="220"/>
      <c r="AC12" s="229" t="s">
        <v>53</v>
      </c>
      <c r="AD12" s="231"/>
      <c r="AE12" s="232"/>
      <c r="AF12" s="237"/>
      <c r="AG12" s="226"/>
      <c r="AH12" s="228"/>
      <c r="AI12" s="229" t="s">
        <v>12</v>
      </c>
      <c r="AJ12" s="231"/>
      <c r="AK12" s="4" t="s">
        <v>13</v>
      </c>
      <c r="AL12" s="6" t="s">
        <v>14</v>
      </c>
      <c r="AM12" s="231" t="s">
        <v>15</v>
      </c>
      <c r="AN12" s="231"/>
      <c r="AO12" s="229" t="s">
        <v>12</v>
      </c>
      <c r="AP12" s="231"/>
      <c r="AQ12" s="4" t="s">
        <v>13</v>
      </c>
      <c r="AR12" s="6" t="s">
        <v>14</v>
      </c>
      <c r="AS12" s="231" t="s">
        <v>15</v>
      </c>
      <c r="AT12" s="232"/>
    </row>
    <row r="13" spans="1:46" ht="13.7" customHeight="1" x14ac:dyDescent="0.25">
      <c r="A13" s="226"/>
      <c r="B13" s="226"/>
      <c r="C13" s="220" t="s">
        <v>16</v>
      </c>
      <c r="D13" s="220"/>
      <c r="E13" s="220"/>
      <c r="F13" s="220" t="s">
        <v>17</v>
      </c>
      <c r="G13" s="220"/>
      <c r="H13" s="220"/>
      <c r="I13" s="220"/>
      <c r="J13" s="221" t="s">
        <v>18</v>
      </c>
      <c r="K13" s="238"/>
      <c r="L13" s="222"/>
      <c r="M13" s="220" t="s">
        <v>19</v>
      </c>
      <c r="N13" s="220"/>
      <c r="O13" s="220"/>
      <c r="P13" s="220"/>
      <c r="Q13" s="220" t="s">
        <v>20</v>
      </c>
      <c r="R13" s="220"/>
      <c r="S13" s="220"/>
      <c r="T13" s="220" t="s">
        <v>21</v>
      </c>
      <c r="U13" s="220"/>
      <c r="V13" s="220"/>
      <c r="W13" s="220" t="s">
        <v>22</v>
      </c>
      <c r="X13" s="220"/>
      <c r="Y13" s="220"/>
      <c r="Z13" s="220" t="s">
        <v>23</v>
      </c>
      <c r="AA13" s="220"/>
      <c r="AB13" s="220"/>
      <c r="AC13" s="230"/>
      <c r="AD13" s="233"/>
      <c r="AE13" s="234"/>
      <c r="AF13" s="237"/>
      <c r="AG13" s="230"/>
      <c r="AH13" s="234"/>
      <c r="AI13" s="226" t="s">
        <v>39</v>
      </c>
      <c r="AJ13" s="227"/>
      <c r="AK13" s="7" t="s">
        <v>40</v>
      </c>
      <c r="AL13" s="8" t="s">
        <v>41</v>
      </c>
      <c r="AM13" s="6" t="s">
        <v>42</v>
      </c>
      <c r="AN13" s="6" t="s">
        <v>43</v>
      </c>
      <c r="AO13" s="226" t="s">
        <v>39</v>
      </c>
      <c r="AP13" s="227"/>
      <c r="AQ13" s="7" t="s">
        <v>40</v>
      </c>
      <c r="AR13" s="7" t="s">
        <v>41</v>
      </c>
      <c r="AS13" s="6" t="s">
        <v>42</v>
      </c>
      <c r="AT13" s="6" t="s">
        <v>43</v>
      </c>
    </row>
    <row r="14" spans="1:46" ht="15" x14ac:dyDescent="0.25">
      <c r="A14" s="226"/>
      <c r="B14" s="226"/>
      <c r="C14" s="220" t="s">
        <v>24</v>
      </c>
      <c r="D14" s="220" t="s">
        <v>25</v>
      </c>
      <c r="E14" s="220" t="s">
        <v>26</v>
      </c>
      <c r="F14" s="220" t="s">
        <v>24</v>
      </c>
      <c r="G14" s="220" t="s">
        <v>25</v>
      </c>
      <c r="H14" s="220" t="s">
        <v>26</v>
      </c>
      <c r="I14" s="220" t="s">
        <v>27</v>
      </c>
      <c r="J14" s="220" t="s">
        <v>24</v>
      </c>
      <c r="K14" s="220" t="s">
        <v>28</v>
      </c>
      <c r="L14" s="220" t="s">
        <v>26</v>
      </c>
      <c r="M14" s="220" t="s">
        <v>24</v>
      </c>
      <c r="N14" s="220" t="s">
        <v>28</v>
      </c>
      <c r="O14" s="220" t="s">
        <v>26</v>
      </c>
      <c r="P14" s="220" t="s">
        <v>27</v>
      </c>
      <c r="Q14" s="220" t="s">
        <v>24</v>
      </c>
      <c r="R14" s="220" t="s">
        <v>28</v>
      </c>
      <c r="S14" s="220" t="s">
        <v>26</v>
      </c>
      <c r="T14" s="220" t="s">
        <v>24</v>
      </c>
      <c r="U14" s="220" t="s">
        <v>28</v>
      </c>
      <c r="V14" s="220" t="s">
        <v>26</v>
      </c>
      <c r="W14" s="220" t="s">
        <v>24</v>
      </c>
      <c r="X14" s="220" t="s">
        <v>25</v>
      </c>
      <c r="Y14" s="220" t="s">
        <v>26</v>
      </c>
      <c r="Z14" s="220" t="s">
        <v>24</v>
      </c>
      <c r="AA14" s="220" t="s">
        <v>28</v>
      </c>
      <c r="AB14" s="220" t="s">
        <v>26</v>
      </c>
      <c r="AC14" s="220" t="s">
        <v>24</v>
      </c>
      <c r="AD14" s="220" t="s">
        <v>25</v>
      </c>
      <c r="AE14" s="220" t="s">
        <v>26</v>
      </c>
      <c r="AF14" s="237"/>
      <c r="AG14" s="235" t="s">
        <v>29</v>
      </c>
      <c r="AH14" s="235" t="s">
        <v>30</v>
      </c>
      <c r="AI14" s="220" t="s">
        <v>54</v>
      </c>
      <c r="AJ14" s="220" t="s">
        <v>55</v>
      </c>
      <c r="AK14" s="226"/>
      <c r="AL14" s="226"/>
      <c r="AM14" s="237"/>
      <c r="AN14" s="237"/>
      <c r="AO14" s="235" t="s">
        <v>54</v>
      </c>
      <c r="AP14" s="235" t="s">
        <v>55</v>
      </c>
      <c r="AQ14" s="226"/>
      <c r="AR14" s="226"/>
      <c r="AS14" s="237"/>
      <c r="AT14" s="237"/>
    </row>
    <row r="15" spans="1:46" ht="15" x14ac:dyDescent="0.25">
      <c r="A15" s="230"/>
      <c r="B15" s="23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36"/>
      <c r="AG15" s="236"/>
      <c r="AH15" s="236"/>
      <c r="AI15" s="220"/>
      <c r="AJ15" s="220"/>
      <c r="AK15" s="230"/>
      <c r="AL15" s="230"/>
      <c r="AM15" s="236"/>
      <c r="AN15" s="236"/>
      <c r="AO15" s="236"/>
      <c r="AP15" s="236"/>
      <c r="AQ15" s="230"/>
      <c r="AR15" s="230"/>
      <c r="AS15" s="236"/>
      <c r="AT15" s="236"/>
    </row>
    <row r="16" spans="1:46" ht="13.7" customHeight="1" x14ac:dyDescent="0.2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5">
        <v>30</v>
      </c>
      <c r="AE16" s="5">
        <v>31</v>
      </c>
      <c r="AF16" s="5">
        <v>3</v>
      </c>
      <c r="AG16" s="221">
        <v>4</v>
      </c>
      <c r="AH16" s="222"/>
      <c r="AI16" s="5" t="s">
        <v>969</v>
      </c>
      <c r="AJ16" s="5" t="s">
        <v>970</v>
      </c>
      <c r="AK16" s="5">
        <v>7</v>
      </c>
      <c r="AL16" s="5">
        <v>8</v>
      </c>
      <c r="AM16" s="5">
        <v>9</v>
      </c>
      <c r="AN16" s="5">
        <v>10</v>
      </c>
      <c r="AO16" s="5">
        <v>11</v>
      </c>
      <c r="AP16" s="5">
        <v>12</v>
      </c>
      <c r="AQ16" s="5">
        <v>13</v>
      </c>
      <c r="AR16" s="5">
        <v>14</v>
      </c>
      <c r="AS16" s="5" t="s">
        <v>971</v>
      </c>
      <c r="AT16" s="5">
        <v>16</v>
      </c>
    </row>
    <row r="17" spans="1:1" ht="15" x14ac:dyDescent="0.25"/>
    <row r="18" spans="1:1" ht="15" x14ac:dyDescent="0.25">
      <c r="A18" s="1"/>
    </row>
    <row r="19" spans="1:1" ht="13.7" customHeight="1" x14ac:dyDescent="0.25">
      <c r="A19" s="1" t="s">
        <v>48</v>
      </c>
    </row>
  </sheetData>
  <mergeCells count="74">
    <mergeCell ref="AQ2:AT2"/>
    <mergeCell ref="AQ1:AT1"/>
    <mergeCell ref="C12:V12"/>
    <mergeCell ref="A4:AT4"/>
    <mergeCell ref="A6:AT6"/>
    <mergeCell ref="D8:I8"/>
    <mergeCell ref="A11:A15"/>
    <mergeCell ref="B11:B15"/>
    <mergeCell ref="AO13:AP13"/>
    <mergeCell ref="AQ14:AQ15"/>
    <mergeCell ref="AR14:AR15"/>
    <mergeCell ref="AO12:AP12"/>
    <mergeCell ref="AO11:AT11"/>
    <mergeCell ref="AT14:AT15"/>
    <mergeCell ref="AS12:AT12"/>
    <mergeCell ref="AP14:AP15"/>
    <mergeCell ref="AS14:AS15"/>
    <mergeCell ref="AO14:AO15"/>
    <mergeCell ref="H14:H15"/>
    <mergeCell ref="I14:I15"/>
    <mergeCell ref="J14:J15"/>
    <mergeCell ref="T14:T15"/>
    <mergeCell ref="AM14:AM15"/>
    <mergeCell ref="U14:U15"/>
    <mergeCell ref="V14:V15"/>
    <mergeCell ref="W14:W15"/>
    <mergeCell ref="X14:X15"/>
    <mergeCell ref="AF11:AF15"/>
    <mergeCell ref="AI11:AN11"/>
    <mergeCell ref="AI12:AJ12"/>
    <mergeCell ref="AM12:AN12"/>
    <mergeCell ref="AI13:AJ13"/>
    <mergeCell ref="C13:E13"/>
    <mergeCell ref="F13:I13"/>
    <mergeCell ref="J13:L13"/>
    <mergeCell ref="K14:K15"/>
    <mergeCell ref="C14:C15"/>
    <mergeCell ref="D14:D15"/>
    <mergeCell ref="E14:E15"/>
    <mergeCell ref="F14:F15"/>
    <mergeCell ref="G14:G15"/>
    <mergeCell ref="L14:L15"/>
    <mergeCell ref="AN14:AN15"/>
    <mergeCell ref="AL14:AL15"/>
    <mergeCell ref="AI14:AI15"/>
    <mergeCell ref="C11:AE11"/>
    <mergeCell ref="AK14:AK15"/>
    <mergeCell ref="Q13:S13"/>
    <mergeCell ref="T13:V13"/>
    <mergeCell ref="M13:P13"/>
    <mergeCell ref="AJ14:AJ15"/>
    <mergeCell ref="Q14:Q15"/>
    <mergeCell ref="R14:R15"/>
    <mergeCell ref="S14:S15"/>
    <mergeCell ref="M14:M15"/>
    <mergeCell ref="N14:N15"/>
    <mergeCell ref="O14:O15"/>
    <mergeCell ref="P14:P15"/>
    <mergeCell ref="AF8:AK8"/>
    <mergeCell ref="AG16:AH16"/>
    <mergeCell ref="Z13:AB13"/>
    <mergeCell ref="Z14:Z15"/>
    <mergeCell ref="AA14:AA15"/>
    <mergeCell ref="AB14:AB15"/>
    <mergeCell ref="AD14:AD15"/>
    <mergeCell ref="AE14:AE15"/>
    <mergeCell ref="AG14:AG15"/>
    <mergeCell ref="AH14:AH15"/>
    <mergeCell ref="AG11:AH13"/>
    <mergeCell ref="AC14:AC15"/>
    <mergeCell ref="W12:AB12"/>
    <mergeCell ref="AC12:AE13"/>
    <mergeCell ref="Y14:Y15"/>
    <mergeCell ref="W13:Y13"/>
  </mergeCells>
  <pageMargins left="0.39370078740157483" right="0.31496062992125984" top="0.70866141732283472" bottom="0.39370078740157483" header="0.19685039370078741" footer="0.19685039370078741"/>
  <pageSetup paperSize="9" scale="1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СВОД РЕЕСТРОВ РАСХОДНЫХ ОБЯЗАТ</vt:lpstr>
      <vt:lpstr>дума 18.07</vt:lpstr>
      <vt:lpstr>Планирование расходов</vt:lpstr>
      <vt:lpstr>Лист6</vt:lpstr>
      <vt:lpstr>Лист1</vt:lpstr>
      <vt:lpstr>РРО субъекта РФ</vt:lpstr>
      <vt:lpstr>РРО субъекта РФ НПА</vt:lpstr>
      <vt:lpstr>СВОД РЕЕСТРОВ РАСХОДНЫХ ОБЯЗ(2)</vt:lpstr>
      <vt:lpstr>Консолидированный свод РРО МО</vt:lpstr>
      <vt:lpstr>перед правкой под июль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rep:2.47.1.53</dc:description>
  <cp:lastModifiedBy>Михальченко Светлана Николаевна</cp:lastModifiedBy>
  <cp:lastPrinted>2019-02-20T12:48:35Z</cp:lastPrinted>
  <dcterms:created xsi:type="dcterms:W3CDTF">2019-02-15T11:20:33Z</dcterms:created>
  <dcterms:modified xsi:type="dcterms:W3CDTF">2019-04-15T11:40:41Z</dcterms:modified>
</cp:coreProperties>
</file>