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9732"/>
  </bookViews>
  <sheets>
    <sheet name="СВОД" sheetId="5" r:id="rId1"/>
  </sheets>
  <externalReferences>
    <externalReference r:id="rId2"/>
    <externalReference r:id="rId3"/>
  </externalReferences>
  <definedNames>
    <definedName name="_xlnm._FilterDatabase" localSheetId="0" hidden="1">СВОД!$A$8:$K$49</definedName>
    <definedName name="_xlnm.Print_Area" localSheetId="0">СВОД!$A$1:$F$60</definedName>
  </definedNames>
  <calcPr calcId="152511" fullPrecision="0"/>
</workbook>
</file>

<file path=xl/calcChain.xml><?xml version="1.0" encoding="utf-8"?>
<calcChain xmlns="http://schemas.openxmlformats.org/spreadsheetml/2006/main">
  <c r="H47" i="5" l="1"/>
  <c r="C47" i="5"/>
  <c r="H46" i="5"/>
  <c r="H45" i="5" l="1"/>
  <c r="H44" i="5"/>
  <c r="C44" i="5"/>
  <c r="C45" i="5"/>
  <c r="G47" i="5" l="1"/>
  <c r="G46" i="5"/>
  <c r="G45" i="5"/>
  <c r="B19" i="5"/>
  <c r="C19" i="5"/>
  <c r="D19" i="5" s="1"/>
  <c r="E19" i="5"/>
  <c r="F19" i="5"/>
  <c r="B20" i="5"/>
  <c r="D20" i="5" s="1"/>
  <c r="C20" i="5"/>
  <c r="E20" i="5"/>
  <c r="F20" i="5"/>
  <c r="B21" i="5"/>
  <c r="C21" i="5"/>
  <c r="D21" i="5" s="1"/>
  <c r="E21" i="5"/>
  <c r="F21" i="5"/>
  <c r="H60" i="5"/>
  <c r="C60" i="5"/>
  <c r="H59" i="5"/>
  <c r="C59" i="5"/>
  <c r="H58" i="5"/>
  <c r="C58" i="5"/>
  <c r="G60" i="5"/>
  <c r="G59" i="5"/>
  <c r="G58" i="5"/>
  <c r="H33" i="5"/>
  <c r="C33" i="5"/>
  <c r="H34" i="5"/>
  <c r="H32" i="5"/>
  <c r="G34" i="5"/>
  <c r="G33" i="5"/>
  <c r="G32" i="5"/>
  <c r="D49" i="5"/>
  <c r="I49" i="5" s="1"/>
  <c r="G49" i="5"/>
  <c r="H49" i="5"/>
  <c r="G50" i="5"/>
  <c r="H50" i="5"/>
  <c r="H57" i="5" l="1"/>
  <c r="G57" i="5"/>
  <c r="G44" i="5"/>
  <c r="H43" i="5"/>
  <c r="G43" i="5"/>
  <c r="H31" i="5"/>
  <c r="G31" i="5"/>
  <c r="F18" i="5"/>
  <c r="E18" i="5"/>
  <c r="C18" i="5"/>
  <c r="B18" i="5"/>
  <c r="D18" i="5" l="1"/>
  <c r="C30" i="5"/>
  <c r="H30" i="5" l="1"/>
  <c r="H56" i="5"/>
  <c r="G56" i="5"/>
  <c r="H55" i="5"/>
  <c r="G55" i="5"/>
  <c r="G42" i="5"/>
  <c r="G29" i="5"/>
  <c r="F17" i="5"/>
  <c r="E17" i="5"/>
  <c r="B17" i="5"/>
  <c r="C17" i="5"/>
  <c r="G30" i="5" l="1"/>
  <c r="D17" i="5"/>
  <c r="C29" i="5"/>
  <c r="H29" i="5" s="1"/>
  <c r="C42" i="5"/>
  <c r="H42" i="5" s="1"/>
  <c r="B16" i="5" l="1"/>
  <c r="C16" i="5"/>
  <c r="E16" i="5"/>
  <c r="F16" i="5"/>
  <c r="D16" i="5" l="1"/>
  <c r="C28" i="5"/>
  <c r="C27" i="5"/>
  <c r="C41" i="5"/>
  <c r="C40" i="5"/>
  <c r="H27" i="5" l="1"/>
  <c r="H40" i="5"/>
  <c r="H53" i="5"/>
  <c r="H54" i="5"/>
  <c r="H41" i="5"/>
  <c r="H28" i="5"/>
  <c r="G54" i="5"/>
  <c r="G41" i="5"/>
  <c r="G28" i="5"/>
  <c r="G53" i="5"/>
  <c r="G40" i="5"/>
  <c r="G27" i="5"/>
  <c r="B14" i="5"/>
  <c r="C14" i="5"/>
  <c r="D14" i="5" s="1"/>
  <c r="I14" i="5" s="1"/>
  <c r="E14" i="5"/>
  <c r="F14" i="5"/>
  <c r="B15" i="5"/>
  <c r="C15" i="5"/>
  <c r="E15" i="5"/>
  <c r="F15" i="5"/>
  <c r="D53" i="5"/>
  <c r="D54" i="5"/>
  <c r="D40" i="5"/>
  <c r="D41" i="5"/>
  <c r="D27" i="5"/>
  <c r="I27" i="5" s="1"/>
  <c r="D28" i="5"/>
  <c r="I28" i="5" s="1"/>
  <c r="D15" i="5" l="1"/>
  <c r="I15" i="5" s="1"/>
  <c r="C26" i="5"/>
  <c r="C25" i="5"/>
  <c r="C38" i="5"/>
  <c r="C51" i="5"/>
  <c r="H51" i="5" l="1"/>
  <c r="H52" i="5"/>
  <c r="G52" i="5"/>
  <c r="G51" i="5"/>
  <c r="H39" i="5"/>
  <c r="G39" i="5"/>
  <c r="H38" i="5"/>
  <c r="G38" i="5"/>
  <c r="H26" i="5"/>
  <c r="G26" i="5"/>
  <c r="H25" i="5"/>
  <c r="G25" i="5"/>
  <c r="B12" i="5" l="1"/>
  <c r="C12" i="5"/>
  <c r="E12" i="5"/>
  <c r="F12" i="5"/>
  <c r="B13" i="5"/>
  <c r="C13" i="5"/>
  <c r="D13" i="5" s="1"/>
  <c r="I13" i="5" s="1"/>
  <c r="E13" i="5"/>
  <c r="F13" i="5"/>
  <c r="D52" i="5"/>
  <c r="D51" i="5"/>
  <c r="D39" i="5"/>
  <c r="D38" i="5"/>
  <c r="D26" i="5"/>
  <c r="I26" i="5" s="1"/>
  <c r="D25" i="5"/>
  <c r="I25" i="5" s="1"/>
  <c r="D12" i="5" l="1"/>
  <c r="I12" i="5" s="1"/>
  <c r="H37" i="5"/>
  <c r="G37" i="5"/>
  <c r="H24" i="5" l="1"/>
  <c r="G24" i="5"/>
  <c r="C36" i="5"/>
  <c r="H36" i="5" s="1"/>
  <c r="G36" i="5"/>
  <c r="H23" i="5"/>
  <c r="G23" i="5"/>
  <c r="B11" i="5" l="1"/>
  <c r="C11" i="5"/>
  <c r="E11" i="5"/>
  <c r="F11" i="5"/>
  <c r="D24" i="5"/>
  <c r="I24" i="5" s="1"/>
  <c r="D11" i="5" l="1"/>
  <c r="I11" i="5"/>
  <c r="B10" i="5"/>
  <c r="C10" i="5" l="1"/>
  <c r="E10" i="5" l="1"/>
  <c r="F10" i="5"/>
  <c r="D23" i="5" l="1"/>
  <c r="I23" i="5" s="1"/>
  <c r="D10" i="5" l="1"/>
  <c r="I10" i="5" s="1"/>
  <c r="D36" i="5"/>
  <c r="I36" i="5" s="1"/>
</calcChain>
</file>

<file path=xl/sharedStrings.xml><?xml version="1.0" encoding="utf-8"?>
<sst xmlns="http://schemas.openxmlformats.org/spreadsheetml/2006/main" count="60" uniqueCount="24">
  <si>
    <t>Месяц</t>
  </si>
  <si>
    <t>Всего по образовательным учреждениям</t>
  </si>
  <si>
    <t>Январь</t>
  </si>
  <si>
    <t>0701 "Дошкольные образовательные учреждения (без учета школ-детских садов)"</t>
  </si>
  <si>
    <t>0702 "Школы (включая школы-сады, вечерние (сменные) школы)"</t>
  </si>
  <si>
    <t>Среднесписочная численность работников за отчетный период, чел.</t>
  </si>
  <si>
    <t>Начислено средств
 на оплату труда работников образовательных учреждений в отчетном периоде
 (из всех источников), тыс.руб.</t>
  </si>
  <si>
    <t>Среднемесячная заработная плата работников в отчетном периоде, руб.</t>
  </si>
  <si>
    <t>Минимальная начисленная заработная плата одного работника, руб.</t>
  </si>
  <si>
    <t>Максимальная начисленная заработная плата одного работника, руб.</t>
  </si>
  <si>
    <t>0703 "Учреждения дополнительного образования детей"</t>
  </si>
  <si>
    <t>Информация о среднемесячной заработной плате работников муниципальных учреждений
 по ведомству "Образование" за 2020 год</t>
  </si>
  <si>
    <t>Февраль</t>
  </si>
  <si>
    <t>Март</t>
  </si>
  <si>
    <t>Апрель</t>
  </si>
  <si>
    <t>Май</t>
  </si>
  <si>
    <t>Июнь</t>
  </si>
  <si>
    <t>Муниципальное образование городской округ город Сургут Ханты-Мансийского автономного округа - Югры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</si>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</sst>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/>
    <xf numFmtId="3" fontId="1" fillId="2" borderId="4" xfId="0" applyNumberFormat="1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3" fontId="1" fillId="3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2;&#1073;&#1086;&#1095;&#1072;&#1103;\2020%20&#1075;&#1086;&#1076;\&#1054;&#1058;&#1063;&#1045;&#1058;&#1067;%20&#1079;&#1072;%202020%20&#1075;&#1086;&#1076;\2.%20&#1057;&#1087;&#1088;&#1072;&#1074;&#1082;&#1072;%20&#1086;%20&#1089;&#1088;&#1079;&#1087;&#1083;%20&#1074;%20&#1061;&#1052;&#1040;&#1054;%20&#1053;&#1057;&#1054;&#1058;%20&#1076;&#1086;%206-&#1075;&#1086;%20&#1057;&#1072;&#1074;&#1088;&#1072;&#1089;&#1086;&#1074;&#1091;\&#1057;&#1091;&#1088;&#1075;&#1091;&#1090;%20-%20&#1057;&#1087;&#1088;&#1072;&#1074;&#1082;&#1072;%20(&#1053;&#1057;&#1054;&#1058;)%20&#1061;&#1052;&#1040;&#1054;%202020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2;&#1073;&#1086;&#1095;&#1072;&#1103;\2020%20&#1075;&#1086;&#1076;\&#1054;&#1058;&#1063;&#1045;&#1058;&#1067;%20&#1079;&#1072;%202020%20&#1075;&#1086;&#1076;\2.%20&#1057;&#1087;&#1088;&#1072;&#1074;&#1082;&#1072;%20&#1086;%20&#1089;&#1088;&#1079;&#1087;&#1083;%20&#1074;%20&#1061;&#1052;&#1040;&#1054;%20&#1053;&#1057;&#1054;&#1058;%20&#1076;&#1086;%206-&#1075;&#1086;%20&#1057;&#1072;&#1074;&#1088;&#1072;&#1089;&#1086;&#1074;&#1091;\&#1057;&#1087;&#1088;&#1072;&#1074;&#1082;&#1072;%20(&#1053;&#1057;&#1054;&#1058;)%20&#1088;&#1072;&#1073;&#1086;&#1095;&#1080;&#1081;%20&#1074;&#1072;&#1088;&#1080;&#1072;&#1085;&#1090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свод"/>
      <sheetName val="Культура 2020 год"/>
      <sheetName val="свод по УДО с Культурой"/>
    </sheetNames>
    <sheetDataSet>
      <sheetData sheetId="0">
        <row r="24">
          <cell r="E24">
            <v>4709</v>
          </cell>
          <cell r="G24">
            <v>210843.6</v>
          </cell>
        </row>
        <row r="36">
          <cell r="E36">
            <v>5264</v>
          </cell>
          <cell r="G36">
            <v>301028.5</v>
          </cell>
        </row>
        <row r="44">
          <cell r="E44">
            <v>230</v>
          </cell>
          <cell r="G44">
            <v>11664.9</v>
          </cell>
        </row>
      </sheetData>
      <sheetData sheetId="1">
        <row r="24">
          <cell r="E24">
            <v>4721</v>
          </cell>
          <cell r="G24">
            <v>271766.09999999998</v>
          </cell>
        </row>
        <row r="36">
          <cell r="E36">
            <v>5276</v>
          </cell>
          <cell r="G36">
            <v>397827.8</v>
          </cell>
        </row>
        <row r="44">
          <cell r="E44">
            <v>233</v>
          </cell>
          <cell r="G44">
            <v>15002.4</v>
          </cell>
        </row>
      </sheetData>
      <sheetData sheetId="2">
        <row r="24">
          <cell r="E24">
            <v>4720</v>
          </cell>
          <cell r="G24">
            <v>285683.09999999998</v>
          </cell>
        </row>
        <row r="36">
          <cell r="E36">
            <v>5279</v>
          </cell>
          <cell r="G36">
            <v>339792.1</v>
          </cell>
        </row>
        <row r="44">
          <cell r="E44">
            <v>234</v>
          </cell>
          <cell r="G44">
            <v>13245.7</v>
          </cell>
        </row>
      </sheetData>
      <sheetData sheetId="3">
        <row r="24">
          <cell r="E24">
            <v>4703</v>
          </cell>
          <cell r="G24">
            <v>283195.09999999998</v>
          </cell>
        </row>
        <row r="36">
          <cell r="E36">
            <v>5267</v>
          </cell>
          <cell r="G36">
            <v>314187.59999999998</v>
          </cell>
        </row>
        <row r="44">
          <cell r="E44">
            <v>234</v>
          </cell>
          <cell r="G44">
            <v>11431</v>
          </cell>
        </row>
      </sheetData>
      <sheetData sheetId="4">
        <row r="24">
          <cell r="E24">
            <v>4692</v>
          </cell>
          <cell r="G24">
            <v>388985.9</v>
          </cell>
        </row>
        <row r="36">
          <cell r="E36">
            <v>5250</v>
          </cell>
          <cell r="G36">
            <v>945492.6</v>
          </cell>
        </row>
        <row r="44">
          <cell r="E44">
            <v>234</v>
          </cell>
          <cell r="G44">
            <v>25840.9</v>
          </cell>
        </row>
      </sheetData>
      <sheetData sheetId="5">
        <row r="24">
          <cell r="E24">
            <v>4681</v>
          </cell>
          <cell r="G24">
            <v>307189.8</v>
          </cell>
        </row>
        <row r="36">
          <cell r="E36">
            <v>5230</v>
          </cell>
          <cell r="G36">
            <v>290082.40000000002</v>
          </cell>
        </row>
        <row r="44">
          <cell r="E44">
            <v>233</v>
          </cell>
          <cell r="G44">
            <v>18213.8</v>
          </cell>
        </row>
      </sheetData>
      <sheetData sheetId="6">
        <row r="24">
          <cell r="E24">
            <v>4652</v>
          </cell>
          <cell r="G24">
            <v>214526</v>
          </cell>
        </row>
        <row r="36">
          <cell r="E36">
            <v>5191</v>
          </cell>
          <cell r="G36">
            <v>177275.7</v>
          </cell>
        </row>
        <row r="44">
          <cell r="E44">
            <v>231</v>
          </cell>
          <cell r="G44">
            <v>5848.6</v>
          </cell>
        </row>
      </sheetData>
      <sheetData sheetId="7">
        <row r="24">
          <cell r="E24">
            <v>4651</v>
          </cell>
          <cell r="G24">
            <v>148662.9</v>
          </cell>
        </row>
        <row r="36">
          <cell r="E36">
            <v>5061</v>
          </cell>
          <cell r="G36">
            <v>142382.29999999999</v>
          </cell>
        </row>
        <row r="44">
          <cell r="E44">
            <v>230</v>
          </cell>
          <cell r="G44">
            <v>5858.5</v>
          </cell>
        </row>
      </sheetData>
      <sheetData sheetId="8">
        <row r="24">
          <cell r="E24">
            <v>4779</v>
          </cell>
          <cell r="G24">
            <v>249083.6</v>
          </cell>
        </row>
        <row r="36">
          <cell r="E36">
            <v>5367</v>
          </cell>
          <cell r="G36">
            <v>363202.5</v>
          </cell>
        </row>
        <row r="44">
          <cell r="E44">
            <v>232</v>
          </cell>
          <cell r="G44">
            <v>13562.2</v>
          </cell>
        </row>
      </sheetData>
      <sheetData sheetId="9">
        <row r="24">
          <cell r="E24">
            <v>4834</v>
          </cell>
          <cell r="G24">
            <v>216345.60000000001</v>
          </cell>
        </row>
        <row r="36">
          <cell r="E36">
            <v>5381</v>
          </cell>
          <cell r="G36">
            <v>322946.3</v>
          </cell>
        </row>
        <row r="44">
          <cell r="E44">
            <v>232</v>
          </cell>
          <cell r="G44">
            <v>11289.8</v>
          </cell>
        </row>
      </sheetData>
      <sheetData sheetId="10">
        <row r="24">
          <cell r="E24">
            <v>4826</v>
          </cell>
          <cell r="G24">
            <v>203705.1</v>
          </cell>
        </row>
        <row r="36">
          <cell r="E36">
            <v>5410</v>
          </cell>
          <cell r="G36">
            <v>302622.5</v>
          </cell>
        </row>
        <row r="44">
          <cell r="E44">
            <v>233</v>
          </cell>
          <cell r="G44">
            <v>11522.4</v>
          </cell>
        </row>
      </sheetData>
      <sheetData sheetId="11">
        <row r="24">
          <cell r="E24">
            <v>4851</v>
          </cell>
          <cell r="G24">
            <v>560574</v>
          </cell>
        </row>
        <row r="36">
          <cell r="E36">
            <v>5412</v>
          </cell>
          <cell r="G36">
            <v>460086.2</v>
          </cell>
        </row>
        <row r="44">
          <cell r="E44">
            <v>234</v>
          </cell>
          <cell r="G44">
            <v>22903.9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Свод"/>
      <sheetName val="Факты-Бюджет"/>
      <sheetName val="Факты-Внебюджет"/>
      <sheetName val="264 (321)"/>
      <sheetName val="Факты-Бюджет_25.12"/>
      <sheetName val="Факты-Внебюджет_25.12"/>
      <sheetName val="264 (322)_25.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4">
          <cell r="M24">
            <v>19417596.02</v>
          </cell>
          <cell r="O24">
            <v>18912037.260000002</v>
          </cell>
          <cell r="P24">
            <v>17872830.800000001</v>
          </cell>
        </row>
        <row r="193">
          <cell r="Q193">
            <v>26778916.899999999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showZeros="0" tabSelected="1" zoomScale="90" zoomScaleNormal="90" zoomScaleSheetLayoutView="81" workbookViewId="0">
      <pane ySplit="8" topLeftCell="A30" activePane="bottomLeft" state="frozen"/>
      <selection pane="bottomLeft" activeCell="M32" sqref="M32"/>
    </sheetView>
  </sheetViews>
  <sheetFormatPr defaultColWidth="9.109375" defaultRowHeight="18" x14ac:dyDescent="0.3"/>
  <cols>
    <col min="1" max="1" width="19.109375" style="1" customWidth="1"/>
    <col min="2" max="2" width="21" style="2" customWidth="1"/>
    <col min="3" max="3" width="24.88671875" style="11" customWidth="1"/>
    <col min="4" max="6" width="21.6640625" style="11" customWidth="1"/>
    <col min="7" max="7" width="12.33203125" style="3" hidden="1" customWidth="1"/>
    <col min="8" max="8" width="14" style="3" hidden="1" customWidth="1"/>
    <col min="9" max="9" width="12.33203125" style="3" customWidth="1"/>
    <col min="10" max="16384" width="9.109375" style="3"/>
  </cols>
  <sheetData>
    <row r="1" spans="1:9" ht="10.199999999999999" hidden="1" customHeight="1" x14ac:dyDescent="0.3"/>
    <row r="2" spans="1:9" ht="38.25" customHeight="1" x14ac:dyDescent="0.3">
      <c r="A2" s="30" t="s">
        <v>11</v>
      </c>
      <c r="B2" s="30"/>
      <c r="C2" s="30"/>
      <c r="D2" s="30"/>
      <c r="E2" s="30"/>
      <c r="F2" s="30"/>
    </row>
    <row r="3" spans="1:9" s="22" customFormat="1" ht="22.8" customHeight="1" x14ac:dyDescent="0.3">
      <c r="A3" s="31" t="s">
        <v>17</v>
      </c>
      <c r="B3" s="31"/>
      <c r="C3" s="31"/>
      <c r="D3" s="31"/>
      <c r="E3" s="31"/>
      <c r="F3" s="31"/>
    </row>
    <row r="4" spans="1:9" ht="12" customHeight="1" x14ac:dyDescent="0.3"/>
    <row r="5" spans="1:9" s="20" customFormat="1" ht="34.950000000000003" customHeight="1" x14ac:dyDescent="0.3">
      <c r="A5" s="32" t="s">
        <v>0</v>
      </c>
      <c r="B5" s="33" t="s">
        <v>5</v>
      </c>
      <c r="C5" s="32" t="s">
        <v>6</v>
      </c>
      <c r="D5" s="32" t="s">
        <v>7</v>
      </c>
      <c r="E5" s="34" t="s">
        <v>8</v>
      </c>
      <c r="F5" s="34" t="s">
        <v>9</v>
      </c>
    </row>
    <row r="6" spans="1:9" s="20" customFormat="1" ht="34.950000000000003" customHeight="1" x14ac:dyDescent="0.3">
      <c r="A6" s="32"/>
      <c r="B6" s="33"/>
      <c r="C6" s="32"/>
      <c r="D6" s="32"/>
      <c r="E6" s="35"/>
      <c r="F6" s="35"/>
    </row>
    <row r="7" spans="1:9" s="21" customFormat="1" ht="34.950000000000003" customHeight="1" x14ac:dyDescent="0.3">
      <c r="A7" s="32"/>
      <c r="B7" s="33"/>
      <c r="C7" s="32"/>
      <c r="D7" s="32"/>
      <c r="E7" s="35"/>
      <c r="F7" s="35"/>
    </row>
    <row r="8" spans="1:9" s="21" customFormat="1" ht="34.950000000000003" customHeight="1" x14ac:dyDescent="0.3">
      <c r="A8" s="32"/>
      <c r="B8" s="33"/>
      <c r="C8" s="32"/>
      <c r="D8" s="32"/>
      <c r="E8" s="36"/>
      <c r="F8" s="36"/>
    </row>
    <row r="9" spans="1:9" s="9" customFormat="1" ht="21" customHeight="1" x14ac:dyDescent="0.3">
      <c r="A9" s="24" t="s">
        <v>1</v>
      </c>
      <c r="B9" s="25"/>
      <c r="C9" s="25"/>
      <c r="D9" s="25"/>
      <c r="E9" s="25"/>
      <c r="F9" s="26"/>
    </row>
    <row r="10" spans="1:9" s="1" customFormat="1" ht="21" customHeight="1" x14ac:dyDescent="0.3">
      <c r="A10" s="4" t="s">
        <v>2</v>
      </c>
      <c r="B10" s="10">
        <f>SUM(B23,B36,B49)</f>
        <v>10203</v>
      </c>
      <c r="C10" s="10">
        <f>SUM(C23,C36,C49)</f>
        <v>523538</v>
      </c>
      <c r="D10" s="10">
        <f>C10/B10*1000</f>
        <v>51312</v>
      </c>
      <c r="E10" s="10">
        <f>MIN(E23,E36,E49)</f>
        <v>26686</v>
      </c>
      <c r="F10" s="10">
        <f>MAX(F23,F36,F49)</f>
        <v>540605</v>
      </c>
      <c r="G10" s="5"/>
      <c r="H10" s="5"/>
      <c r="I10" s="1">
        <f t="shared" ref="I10:I28" si="0">ROUND(C10/B10*1000,0)-D10</f>
        <v>0</v>
      </c>
    </row>
    <row r="11" spans="1:9" s="1" customFormat="1" ht="21" customHeight="1" x14ac:dyDescent="0.3">
      <c r="A11" s="6" t="s">
        <v>12</v>
      </c>
      <c r="B11" s="14">
        <f>SUM(B24,B37,B50)</f>
        <v>10230</v>
      </c>
      <c r="C11" s="14">
        <f>SUM(C24,C37,C50)</f>
        <v>684596</v>
      </c>
      <c r="D11" s="14">
        <f>C11/B11*1000</f>
        <v>66920</v>
      </c>
      <c r="E11" s="14">
        <f>MIN(E24,E37,E50)</f>
        <v>26686</v>
      </c>
      <c r="F11" s="14">
        <f>MAX(F24,F37,F50)</f>
        <v>710027</v>
      </c>
      <c r="G11" s="5"/>
      <c r="H11" s="5"/>
      <c r="I11" s="1">
        <f t="shared" si="0"/>
        <v>0</v>
      </c>
    </row>
    <row r="12" spans="1:9" s="1" customFormat="1" ht="21" customHeight="1" x14ac:dyDescent="0.3">
      <c r="A12" s="6" t="s">
        <v>13</v>
      </c>
      <c r="B12" s="15">
        <f>SUM(B25,B38,B51)</f>
        <v>10233</v>
      </c>
      <c r="C12" s="15">
        <f>SUM(C25,C38,C51)</f>
        <v>638721</v>
      </c>
      <c r="D12" s="15">
        <f t="shared" ref="D12:D13" si="1">C12/B12*1000</f>
        <v>62418</v>
      </c>
      <c r="E12" s="15">
        <f>MIN(E25,E38,E51)</f>
        <v>26686</v>
      </c>
      <c r="F12" s="15">
        <f>MAX(F25,F38,F51)</f>
        <v>783359</v>
      </c>
      <c r="G12" s="5"/>
      <c r="H12" s="5"/>
      <c r="I12" s="1">
        <f t="shared" si="0"/>
        <v>0</v>
      </c>
    </row>
    <row r="13" spans="1:9" s="1" customFormat="1" ht="21" customHeight="1" x14ac:dyDescent="0.3">
      <c r="A13" s="6" t="s">
        <v>14</v>
      </c>
      <c r="B13" s="15">
        <f>SUM(B26,B39,B52)</f>
        <v>10204</v>
      </c>
      <c r="C13" s="15">
        <f>SUM(C26,C39,C52)</f>
        <v>608814</v>
      </c>
      <c r="D13" s="15">
        <f t="shared" si="1"/>
        <v>59664</v>
      </c>
      <c r="E13" s="15">
        <f>MIN(E26,E39,E52)</f>
        <v>26686</v>
      </c>
      <c r="F13" s="15">
        <f>MAX(F26,F39,F52)</f>
        <v>505842</v>
      </c>
      <c r="G13" s="5"/>
      <c r="H13" s="5"/>
      <c r="I13" s="1">
        <f t="shared" si="0"/>
        <v>0</v>
      </c>
    </row>
    <row r="14" spans="1:9" s="1" customFormat="1" ht="21" customHeight="1" x14ac:dyDescent="0.3">
      <c r="A14" s="6" t="s">
        <v>15</v>
      </c>
      <c r="B14" s="17">
        <f>SUM(B27,B40,B53)</f>
        <v>10176</v>
      </c>
      <c r="C14" s="17">
        <f>SUM(C27,C40,C53)</f>
        <v>1360320</v>
      </c>
      <c r="D14" s="17">
        <f t="shared" ref="D14:D15" si="2">C14/B14*1000</f>
        <v>133679</v>
      </c>
      <c r="E14" s="17">
        <f>MIN(E27,E40,E53)</f>
        <v>26686</v>
      </c>
      <c r="F14" s="17">
        <f>MAX(F27,F40,F53)</f>
        <v>866371</v>
      </c>
      <c r="G14" s="5"/>
      <c r="H14" s="5"/>
      <c r="I14" s="1">
        <f t="shared" si="0"/>
        <v>0</v>
      </c>
    </row>
    <row r="15" spans="1:9" s="1" customFormat="1" ht="21" customHeight="1" x14ac:dyDescent="0.3">
      <c r="A15" s="6" t="s">
        <v>16</v>
      </c>
      <c r="B15" s="17">
        <f>SUM(B28,B41,B54)</f>
        <v>10144</v>
      </c>
      <c r="C15" s="17">
        <f>SUM(C28,C41,C54)</f>
        <v>615486</v>
      </c>
      <c r="D15" s="17">
        <f t="shared" si="2"/>
        <v>60675</v>
      </c>
      <c r="E15" s="17">
        <f>MIN(E28,E41,E54)</f>
        <v>26686</v>
      </c>
      <c r="F15" s="17">
        <f>MAX(F28,F41,F54)</f>
        <v>922556</v>
      </c>
      <c r="G15" s="5"/>
      <c r="H15" s="5"/>
      <c r="I15" s="1">
        <f t="shared" si="0"/>
        <v>0</v>
      </c>
    </row>
    <row r="16" spans="1:9" s="1" customFormat="1" ht="21" customHeight="1" x14ac:dyDescent="0.3">
      <c r="A16" s="6" t="s">
        <v>18</v>
      </c>
      <c r="B16" s="18">
        <f>SUM(B29,B42,B55)</f>
        <v>10074</v>
      </c>
      <c r="C16" s="18">
        <f>SUM(C29,C42,C55)</f>
        <v>397651</v>
      </c>
      <c r="D16" s="18">
        <f t="shared" ref="D16" si="3">C16/B16*1000</f>
        <v>39473</v>
      </c>
      <c r="E16" s="18">
        <f>MIN(E29,E42,E55)</f>
        <v>26686</v>
      </c>
      <c r="F16" s="18">
        <f>MAX(F29,F42,F55)</f>
        <v>682178</v>
      </c>
      <c r="G16" s="5"/>
      <c r="H16" s="5"/>
    </row>
    <row r="17" spans="1:11" s="1" customFormat="1" ht="21" customHeight="1" x14ac:dyDescent="0.3">
      <c r="A17" s="6" t="s">
        <v>19</v>
      </c>
      <c r="B17" s="18">
        <f>SUM(B30,B43,B56)</f>
        <v>9942</v>
      </c>
      <c r="C17" s="18">
        <f>SUM(C30,C43,C56)</f>
        <v>296904</v>
      </c>
      <c r="D17" s="18">
        <f t="shared" ref="D17" si="4">C17/B17*1000</f>
        <v>29864</v>
      </c>
      <c r="E17" s="18">
        <f>MIN(E30,E43,E56)</f>
        <v>26686</v>
      </c>
      <c r="F17" s="18">
        <f>MAX(F30,F43,F56)</f>
        <v>754631</v>
      </c>
      <c r="G17" s="5"/>
      <c r="H17" s="5"/>
    </row>
    <row r="18" spans="1:11" s="1" customFormat="1" ht="21" customHeight="1" x14ac:dyDescent="0.3">
      <c r="A18" s="6" t="s">
        <v>20</v>
      </c>
      <c r="B18" s="18">
        <f>SUM(B31,B44,B57)</f>
        <v>10378</v>
      </c>
      <c r="C18" s="18">
        <f>SUM(C31,C44,C57)</f>
        <v>645267</v>
      </c>
      <c r="D18" s="18">
        <f t="shared" ref="D18" si="5">C18/B18*1000</f>
        <v>62176</v>
      </c>
      <c r="E18" s="18">
        <f>MIN(E31,E44,E57)</f>
        <v>26686</v>
      </c>
      <c r="F18" s="18">
        <f>MAX(F31,F44,F57)</f>
        <v>585833</v>
      </c>
      <c r="G18" s="5"/>
      <c r="H18" s="5"/>
    </row>
    <row r="19" spans="1:11" s="1" customFormat="1" ht="21" customHeight="1" x14ac:dyDescent="0.3">
      <c r="A19" s="6" t="s">
        <v>21</v>
      </c>
      <c r="B19" s="18">
        <f t="shared" ref="B19:C19" si="6">SUM(B32,B45,B58)</f>
        <v>10447</v>
      </c>
      <c r="C19" s="18">
        <f t="shared" si="6"/>
        <v>569494</v>
      </c>
      <c r="D19" s="18">
        <f t="shared" ref="D19:D21" si="7">C19/B19*1000</f>
        <v>54513</v>
      </c>
      <c r="E19" s="18">
        <f t="shared" ref="E19:E21" si="8">MIN(E32,E45,E58)</f>
        <v>26686</v>
      </c>
      <c r="F19" s="18">
        <f t="shared" ref="F19:F21" si="9">MAX(F32,F45,F58)</f>
        <v>906207</v>
      </c>
      <c r="G19" s="5"/>
      <c r="H19" s="5"/>
    </row>
    <row r="20" spans="1:11" s="1" customFormat="1" ht="21" customHeight="1" x14ac:dyDescent="0.3">
      <c r="A20" s="6" t="s">
        <v>22</v>
      </c>
      <c r="B20" s="18">
        <f t="shared" ref="B20:C20" si="10">SUM(B33,B46,B59)</f>
        <v>10469</v>
      </c>
      <c r="C20" s="18">
        <f t="shared" si="10"/>
        <v>535723</v>
      </c>
      <c r="D20" s="18">
        <f t="shared" si="7"/>
        <v>51172</v>
      </c>
      <c r="E20" s="18">
        <f t="shared" si="8"/>
        <v>26686</v>
      </c>
      <c r="F20" s="18">
        <f t="shared" si="9"/>
        <v>570815</v>
      </c>
      <c r="G20" s="5"/>
      <c r="H20" s="5"/>
    </row>
    <row r="21" spans="1:11" s="1" customFormat="1" ht="21" customHeight="1" x14ac:dyDescent="0.3">
      <c r="A21" s="6" t="s">
        <v>23</v>
      </c>
      <c r="B21" s="18">
        <f t="shared" ref="B21:C21" si="11">SUM(B34,B47,B60)</f>
        <v>10497</v>
      </c>
      <c r="C21" s="18">
        <f t="shared" si="11"/>
        <v>1070343</v>
      </c>
      <c r="D21" s="18">
        <f t="shared" si="7"/>
        <v>101967</v>
      </c>
      <c r="E21" s="18">
        <f t="shared" si="8"/>
        <v>26686</v>
      </c>
      <c r="F21" s="18">
        <f t="shared" si="9"/>
        <v>653044</v>
      </c>
      <c r="G21" s="5"/>
      <c r="H21" s="5"/>
    </row>
    <row r="22" spans="1:11" s="9" customFormat="1" ht="21" customHeight="1" x14ac:dyDescent="0.3">
      <c r="A22" s="27" t="s">
        <v>3</v>
      </c>
      <c r="B22" s="28"/>
      <c r="C22" s="28"/>
      <c r="D22" s="28"/>
      <c r="E22" s="28"/>
      <c r="F22" s="29"/>
      <c r="I22" s="1"/>
    </row>
    <row r="23" spans="1:11" s="5" customFormat="1" ht="21" customHeight="1" x14ac:dyDescent="0.3">
      <c r="A23" s="6" t="s">
        <v>2</v>
      </c>
      <c r="B23" s="7">
        <v>4709</v>
      </c>
      <c r="C23" s="7">
        <v>210844</v>
      </c>
      <c r="D23" s="7">
        <f t="shared" ref="D23:D26" si="12">C23/B23*1000</f>
        <v>44775</v>
      </c>
      <c r="E23" s="7">
        <v>26686</v>
      </c>
      <c r="F23" s="7">
        <v>306091</v>
      </c>
      <c r="G23" s="5" t="b">
        <f>B23='[1]1'!$E$24</f>
        <v>1</v>
      </c>
      <c r="H23" s="5" t="b">
        <f>C23=ROUND('[1]1'!$G$24,0)</f>
        <v>1</v>
      </c>
      <c r="I23" s="1">
        <f t="shared" si="0"/>
        <v>0</v>
      </c>
      <c r="J23" s="8"/>
      <c r="K23" s="8"/>
    </row>
    <row r="24" spans="1:11" s="5" customFormat="1" ht="21" customHeight="1" x14ac:dyDescent="0.3">
      <c r="A24" s="6" t="s">
        <v>12</v>
      </c>
      <c r="B24" s="7">
        <v>4721</v>
      </c>
      <c r="C24" s="7">
        <v>271766</v>
      </c>
      <c r="D24" s="7">
        <f t="shared" si="12"/>
        <v>57565</v>
      </c>
      <c r="E24" s="7">
        <v>29247</v>
      </c>
      <c r="F24" s="7">
        <v>598146</v>
      </c>
      <c r="G24" s="5" t="b">
        <f>B24='[1]2'!$E$24</f>
        <v>1</v>
      </c>
      <c r="H24" s="5" t="b">
        <f>C24=ROUND('[1]2'!$G$24,0)</f>
        <v>1</v>
      </c>
      <c r="I24" s="19">
        <f>ROUND(C24/B24*1000,0)-D24</f>
        <v>0</v>
      </c>
      <c r="J24" s="8"/>
      <c r="K24" s="8"/>
    </row>
    <row r="25" spans="1:11" s="1" customFormat="1" ht="21" customHeight="1" x14ac:dyDescent="0.3">
      <c r="A25" s="6" t="s">
        <v>13</v>
      </c>
      <c r="B25" s="15">
        <v>4720</v>
      </c>
      <c r="C25" s="15">
        <f>285686-3</f>
        <v>285683</v>
      </c>
      <c r="D25" s="15">
        <f t="shared" si="12"/>
        <v>60526</v>
      </c>
      <c r="E25" s="15">
        <v>26686</v>
      </c>
      <c r="F25" s="15">
        <v>535944</v>
      </c>
      <c r="G25" s="5" t="b">
        <f>B25='[1]3'!$E$24</f>
        <v>1</v>
      </c>
      <c r="H25" s="5" t="b">
        <f>C25=ROUND('[1]3'!$G$24,0)</f>
        <v>1</v>
      </c>
      <c r="I25" s="1">
        <f t="shared" si="0"/>
        <v>0</v>
      </c>
    </row>
    <row r="26" spans="1:11" s="1" customFormat="1" ht="21" customHeight="1" x14ac:dyDescent="0.3">
      <c r="A26" s="6" t="s">
        <v>14</v>
      </c>
      <c r="B26" s="15">
        <v>4703</v>
      </c>
      <c r="C26" s="15">
        <f>283196-1</f>
        <v>283195</v>
      </c>
      <c r="D26" s="15">
        <f t="shared" si="12"/>
        <v>60216</v>
      </c>
      <c r="E26" s="15">
        <v>26686</v>
      </c>
      <c r="F26" s="15">
        <v>505842</v>
      </c>
      <c r="G26" s="5" t="b">
        <f>B26='[1]4'!$E$24</f>
        <v>1</v>
      </c>
      <c r="H26" s="5" t="b">
        <f>C26=ROUND('[1]4'!$G$24,0)</f>
        <v>1</v>
      </c>
      <c r="I26" s="1">
        <f t="shared" si="0"/>
        <v>0</v>
      </c>
    </row>
    <row r="27" spans="1:11" s="1" customFormat="1" ht="21" customHeight="1" x14ac:dyDescent="0.3">
      <c r="A27" s="6" t="s">
        <v>15</v>
      </c>
      <c r="B27" s="17">
        <v>4692</v>
      </c>
      <c r="C27" s="17">
        <f>388988-2</f>
        <v>388986</v>
      </c>
      <c r="D27" s="17">
        <f t="shared" ref="D27:D28" si="13">C27/B27*1000</f>
        <v>82904</v>
      </c>
      <c r="E27" s="17">
        <v>26686</v>
      </c>
      <c r="F27" s="17">
        <v>618199</v>
      </c>
      <c r="G27" s="5" t="b">
        <f>B27='[1]5'!$E$24</f>
        <v>1</v>
      </c>
      <c r="H27" s="5" t="b">
        <f>C27=ROUND('[1]5'!$G$24,0)</f>
        <v>1</v>
      </c>
      <c r="I27" s="1">
        <f t="shared" si="0"/>
        <v>0</v>
      </c>
    </row>
    <row r="28" spans="1:11" s="1" customFormat="1" ht="21" customHeight="1" x14ac:dyDescent="0.3">
      <c r="A28" s="6" t="s">
        <v>16</v>
      </c>
      <c r="B28" s="17">
        <v>4681</v>
      </c>
      <c r="C28" s="17">
        <f>307191-1</f>
        <v>307190</v>
      </c>
      <c r="D28" s="17">
        <f t="shared" si="13"/>
        <v>65625</v>
      </c>
      <c r="E28" s="17">
        <v>26686</v>
      </c>
      <c r="F28" s="17">
        <v>738123</v>
      </c>
      <c r="G28" s="5" t="b">
        <f>B28='[1]6'!$E$24</f>
        <v>1</v>
      </c>
      <c r="H28" s="5" t="b">
        <f>C28=ROUND('[1]6'!$G$24,0)</f>
        <v>1</v>
      </c>
      <c r="I28" s="1">
        <f t="shared" si="0"/>
        <v>0</v>
      </c>
    </row>
    <row r="29" spans="1:11" s="1" customFormat="1" ht="21" customHeight="1" x14ac:dyDescent="0.3">
      <c r="A29" s="6" t="s">
        <v>18</v>
      </c>
      <c r="B29" s="18">
        <v>4652</v>
      </c>
      <c r="C29" s="18">
        <f>214527-1</f>
        <v>214526</v>
      </c>
      <c r="D29" s="18">
        <v>46115</v>
      </c>
      <c r="E29" s="18">
        <v>26686</v>
      </c>
      <c r="F29" s="18">
        <v>659309</v>
      </c>
      <c r="G29" s="5" t="b">
        <f>B29='[1]7'!$E$24</f>
        <v>1</v>
      </c>
      <c r="H29" s="5" t="b">
        <f>C29=ROUND('[1]7'!$G$24,0)</f>
        <v>1</v>
      </c>
    </row>
    <row r="30" spans="1:11" s="1" customFormat="1" ht="21" customHeight="1" x14ac:dyDescent="0.3">
      <c r="A30" s="6" t="s">
        <v>19</v>
      </c>
      <c r="B30" s="18">
        <v>4651</v>
      </c>
      <c r="C30" s="18">
        <f>148666-3</f>
        <v>148663</v>
      </c>
      <c r="D30" s="18">
        <v>31964</v>
      </c>
      <c r="E30" s="18">
        <v>26686</v>
      </c>
      <c r="F30" s="18">
        <v>581424</v>
      </c>
      <c r="G30" s="5" t="b">
        <f>B30='[1]8'!$E$24</f>
        <v>1</v>
      </c>
      <c r="H30" s="5" t="b">
        <f>C30=ROUND('[1]8'!$G$24,0)</f>
        <v>1</v>
      </c>
    </row>
    <row r="31" spans="1:11" s="1" customFormat="1" ht="21" customHeight="1" x14ac:dyDescent="0.3">
      <c r="A31" s="23" t="s">
        <v>20</v>
      </c>
      <c r="B31" s="18">
        <v>4779</v>
      </c>
      <c r="C31" s="18">
        <v>249084</v>
      </c>
      <c r="D31" s="18">
        <v>52121</v>
      </c>
      <c r="E31" s="18">
        <v>28387</v>
      </c>
      <c r="F31" s="18">
        <v>585833</v>
      </c>
      <c r="G31" s="5" t="b">
        <f>B31='[1]9'!$E$24</f>
        <v>1</v>
      </c>
      <c r="H31" s="5" t="b">
        <f>C31=ROUND('[1]9'!$G$24,0)</f>
        <v>1</v>
      </c>
    </row>
    <row r="32" spans="1:11" s="1" customFormat="1" ht="21" customHeight="1" x14ac:dyDescent="0.3">
      <c r="A32" s="6" t="s">
        <v>21</v>
      </c>
      <c r="B32" s="18">
        <v>4834</v>
      </c>
      <c r="C32" s="18">
        <v>216346</v>
      </c>
      <c r="D32" s="18">
        <v>44755</v>
      </c>
      <c r="E32" s="18">
        <v>26686</v>
      </c>
      <c r="F32" s="18">
        <v>370545</v>
      </c>
      <c r="G32" s="5" t="b">
        <f>B32='[1]10'!$E$24</f>
        <v>1</v>
      </c>
      <c r="H32" s="5" t="b">
        <f>C32=ROUND('[1]10'!$G$24,0)</f>
        <v>1</v>
      </c>
    </row>
    <row r="33" spans="1:9" s="1" customFormat="1" ht="21" customHeight="1" x14ac:dyDescent="0.3">
      <c r="A33" s="6" t="s">
        <v>22</v>
      </c>
      <c r="B33" s="18">
        <v>4826</v>
      </c>
      <c r="C33" s="18">
        <f>203706-1</f>
        <v>203705</v>
      </c>
      <c r="D33" s="18">
        <v>42210</v>
      </c>
      <c r="E33" s="18">
        <v>26686</v>
      </c>
      <c r="F33" s="18">
        <v>335481</v>
      </c>
      <c r="G33" s="5" t="b">
        <f>B33='[1]11'!$E$24</f>
        <v>1</v>
      </c>
      <c r="H33" s="8" t="b">
        <f>C33=ROUND('[1]11'!$G$24,0)</f>
        <v>1</v>
      </c>
    </row>
    <row r="34" spans="1:9" s="1" customFormat="1" ht="21" customHeight="1" x14ac:dyDescent="0.3">
      <c r="A34" s="6" t="s">
        <v>23</v>
      </c>
      <c r="B34" s="18">
        <v>4851</v>
      </c>
      <c r="C34" s="18">
        <v>560574</v>
      </c>
      <c r="D34" s="18">
        <v>115558</v>
      </c>
      <c r="E34" s="18">
        <v>30247</v>
      </c>
      <c r="F34" s="18">
        <v>653044</v>
      </c>
      <c r="G34" s="5" t="b">
        <f>B34='[1]12'!$E$24</f>
        <v>1</v>
      </c>
      <c r="H34" s="5" t="b">
        <f>C34=ROUND('[1]12'!$G$24,0)</f>
        <v>1</v>
      </c>
    </row>
    <row r="35" spans="1:9" s="9" customFormat="1" ht="21" customHeight="1" x14ac:dyDescent="0.3">
      <c r="A35" s="27" t="s">
        <v>4</v>
      </c>
      <c r="B35" s="28"/>
      <c r="C35" s="28"/>
      <c r="D35" s="28"/>
      <c r="E35" s="28"/>
      <c r="F35" s="29"/>
      <c r="I35" s="1"/>
    </row>
    <row r="36" spans="1:9" s="5" customFormat="1" ht="21" customHeight="1" x14ac:dyDescent="0.3">
      <c r="A36" s="6" t="s">
        <v>2</v>
      </c>
      <c r="B36" s="7">
        <v>5264</v>
      </c>
      <c r="C36" s="7">
        <f>301028+1</f>
        <v>301029</v>
      </c>
      <c r="D36" s="7">
        <f t="shared" ref="D36" si="14">C36/B36*1000</f>
        <v>57186</v>
      </c>
      <c r="E36" s="12">
        <v>26686</v>
      </c>
      <c r="F36" s="7">
        <v>540605</v>
      </c>
      <c r="G36" s="5" t="b">
        <f>B36='[1]1'!$E$36</f>
        <v>1</v>
      </c>
      <c r="H36" s="5" t="b">
        <f>C36=ROUND('[1]1'!$G$36,0)</f>
        <v>1</v>
      </c>
      <c r="I36" s="1">
        <f t="shared" ref="I36:I49" si="15">ROUND(C36/B36*1000,0)-D36</f>
        <v>0</v>
      </c>
    </row>
    <row r="37" spans="1:9" s="5" customFormat="1" ht="21" customHeight="1" x14ac:dyDescent="0.3">
      <c r="A37" s="6" t="s">
        <v>12</v>
      </c>
      <c r="B37" s="7">
        <v>5276</v>
      </c>
      <c r="C37" s="7">
        <v>397828</v>
      </c>
      <c r="D37" s="7">
        <v>75404</v>
      </c>
      <c r="E37" s="14">
        <v>26686</v>
      </c>
      <c r="F37" s="7">
        <v>710027</v>
      </c>
      <c r="G37" s="5" t="b">
        <f>B37='[1]2'!$E$36</f>
        <v>1</v>
      </c>
      <c r="H37" s="5" t="b">
        <f>C37=ROUND('[1]2'!$G$36,0)</f>
        <v>1</v>
      </c>
      <c r="I37" s="1"/>
    </row>
    <row r="38" spans="1:9" s="1" customFormat="1" ht="21" customHeight="1" x14ac:dyDescent="0.3">
      <c r="A38" s="6" t="s">
        <v>13</v>
      </c>
      <c r="B38" s="15">
        <v>5279</v>
      </c>
      <c r="C38" s="15">
        <f>339791+1</f>
        <v>339792</v>
      </c>
      <c r="D38" s="15">
        <f t="shared" ref="D38:D39" si="16">C38/B38*1000</f>
        <v>64367</v>
      </c>
      <c r="E38" s="15">
        <v>26686</v>
      </c>
      <c r="F38" s="15">
        <v>783359</v>
      </c>
      <c r="G38" s="5" t="b">
        <f>B38='[1]3'!$E$36</f>
        <v>1</v>
      </c>
      <c r="H38" s="5" t="b">
        <f>C38=ROUND('[1]3'!$G$36,0)</f>
        <v>1</v>
      </c>
    </row>
    <row r="39" spans="1:9" s="1" customFormat="1" ht="21" customHeight="1" x14ac:dyDescent="0.3">
      <c r="A39" s="6" t="s">
        <v>14</v>
      </c>
      <c r="B39" s="15">
        <v>5267</v>
      </c>
      <c r="C39" s="15">
        <v>314188</v>
      </c>
      <c r="D39" s="15">
        <f t="shared" si="16"/>
        <v>59652</v>
      </c>
      <c r="E39" s="15">
        <v>26686</v>
      </c>
      <c r="F39" s="15">
        <v>454630</v>
      </c>
      <c r="G39" s="5" t="b">
        <f>B39='[1]4'!$E$36</f>
        <v>1</v>
      </c>
      <c r="H39" s="5" t="b">
        <f>C39=ROUND('[1]4'!$G$36,0)</f>
        <v>1</v>
      </c>
    </row>
    <row r="40" spans="1:9" s="1" customFormat="1" ht="21" customHeight="1" x14ac:dyDescent="0.3">
      <c r="A40" s="6" t="s">
        <v>15</v>
      </c>
      <c r="B40" s="17">
        <v>5250</v>
      </c>
      <c r="C40" s="17">
        <f>945489+4</f>
        <v>945493</v>
      </c>
      <c r="D40" s="17">
        <f t="shared" ref="D40:D41" si="17">C40/B40*1000</f>
        <v>180094</v>
      </c>
      <c r="E40" s="17">
        <v>26686</v>
      </c>
      <c r="F40" s="17">
        <v>866371</v>
      </c>
      <c r="G40" s="5" t="b">
        <f>B40='[1]5'!$E$36</f>
        <v>1</v>
      </c>
      <c r="H40" s="5" t="b">
        <f>C40=ROUND('[1]5'!$G$36,0)</f>
        <v>1</v>
      </c>
    </row>
    <row r="41" spans="1:9" s="1" customFormat="1" ht="21" customHeight="1" x14ac:dyDescent="0.3">
      <c r="A41" s="6" t="s">
        <v>16</v>
      </c>
      <c r="B41" s="17">
        <v>5230</v>
      </c>
      <c r="C41" s="17">
        <f>290080+2</f>
        <v>290082</v>
      </c>
      <c r="D41" s="17">
        <f t="shared" si="17"/>
        <v>55465</v>
      </c>
      <c r="E41" s="17">
        <v>26686</v>
      </c>
      <c r="F41" s="17">
        <v>922556</v>
      </c>
      <c r="G41" s="5" t="b">
        <f>B41='[1]6'!$E$36</f>
        <v>1</v>
      </c>
      <c r="H41" s="5" t="b">
        <f>C41=ROUND('[1]6'!$G$36,0)</f>
        <v>1</v>
      </c>
    </row>
    <row r="42" spans="1:9" s="1" customFormat="1" ht="21" customHeight="1" x14ac:dyDescent="0.3">
      <c r="A42" s="6" t="s">
        <v>18</v>
      </c>
      <c r="B42" s="18">
        <v>5191</v>
      </c>
      <c r="C42" s="18">
        <f>177277-1</f>
        <v>177276</v>
      </c>
      <c r="D42" s="18">
        <v>34151</v>
      </c>
      <c r="E42" s="18">
        <v>26686</v>
      </c>
      <c r="F42" s="18">
        <v>682178</v>
      </c>
      <c r="G42" s="5" t="b">
        <f>B42='[1]7'!$E$36</f>
        <v>1</v>
      </c>
      <c r="H42" s="5" t="b">
        <f>C42=ROUND('[1]7'!$G$36,0)</f>
        <v>1</v>
      </c>
    </row>
    <row r="43" spans="1:9" s="1" customFormat="1" ht="21" customHeight="1" x14ac:dyDescent="0.3">
      <c r="A43" s="6" t="s">
        <v>19</v>
      </c>
      <c r="B43" s="18">
        <v>5061</v>
      </c>
      <c r="C43" s="18">
        <v>142382</v>
      </c>
      <c r="D43" s="18">
        <v>28133</v>
      </c>
      <c r="E43" s="18">
        <v>26686</v>
      </c>
      <c r="F43" s="18">
        <v>754631</v>
      </c>
      <c r="G43" s="5" t="b">
        <f>B43='[1]8'!$E$36</f>
        <v>1</v>
      </c>
      <c r="H43" s="5" t="b">
        <f>C43=ROUND('[1]8'!$G$36,0)</f>
        <v>1</v>
      </c>
    </row>
    <row r="44" spans="1:9" s="1" customFormat="1" ht="21" customHeight="1" x14ac:dyDescent="0.3">
      <c r="A44" s="23" t="s">
        <v>20</v>
      </c>
      <c r="B44" s="18">
        <v>5367</v>
      </c>
      <c r="C44" s="18">
        <f>382620+1</f>
        <v>382621</v>
      </c>
      <c r="D44" s="18">
        <v>71291</v>
      </c>
      <c r="E44" s="18">
        <v>26686</v>
      </c>
      <c r="F44" s="18">
        <v>501927</v>
      </c>
      <c r="G44" s="5" t="b">
        <f>B44='[1]9'!$E$36</f>
        <v>1</v>
      </c>
      <c r="H44" s="5" t="b">
        <f>C44=(ROUND('[1]9'!$G$36,0)+ROUND('[2]Факты-Бюджет'!$M$24/1000,0))</f>
        <v>1</v>
      </c>
    </row>
    <row r="45" spans="1:9" s="1" customFormat="1" ht="21" customHeight="1" x14ac:dyDescent="0.3">
      <c r="A45" s="6" t="s">
        <v>21</v>
      </c>
      <c r="B45" s="18">
        <v>5381</v>
      </c>
      <c r="C45" s="18">
        <f>341859-1</f>
        <v>341858</v>
      </c>
      <c r="D45" s="18">
        <v>63531</v>
      </c>
      <c r="E45" s="18">
        <v>26686</v>
      </c>
      <c r="F45" s="18">
        <v>906207</v>
      </c>
      <c r="G45" s="5" t="b">
        <f>B45='[1]10'!$E$36</f>
        <v>1</v>
      </c>
      <c r="H45" s="5" t="b">
        <f>C45=(ROUND('[1]10'!$G$36,0)+ROUND('[2]Факты-Бюджет'!$O$24/1000,0))</f>
        <v>1</v>
      </c>
    </row>
    <row r="46" spans="1:9" s="1" customFormat="1" ht="21" customHeight="1" x14ac:dyDescent="0.3">
      <c r="A46" s="6" t="s">
        <v>22</v>
      </c>
      <c r="B46" s="18">
        <v>5410</v>
      </c>
      <c r="C46" s="18">
        <v>320496</v>
      </c>
      <c r="D46" s="18">
        <v>59241</v>
      </c>
      <c r="E46" s="18">
        <v>26686</v>
      </c>
      <c r="F46" s="18">
        <v>570815</v>
      </c>
      <c r="G46" s="5" t="b">
        <f>B46='[1]11'!$E$36</f>
        <v>1</v>
      </c>
      <c r="H46" s="5" t="b">
        <f>C46=(ROUND('[1]11'!$G$36,0)+ROUND('[2]Факты-Бюджет'!$P$24/1000,0))</f>
        <v>1</v>
      </c>
    </row>
    <row r="47" spans="1:9" s="1" customFormat="1" ht="21" customHeight="1" x14ac:dyDescent="0.3">
      <c r="A47" s="6" t="s">
        <v>23</v>
      </c>
      <c r="B47" s="18">
        <v>5412</v>
      </c>
      <c r="C47" s="18">
        <f>486864+1</f>
        <v>486865</v>
      </c>
      <c r="D47" s="18">
        <v>89960</v>
      </c>
      <c r="E47" s="18">
        <v>26686</v>
      </c>
      <c r="F47" s="18">
        <v>363697</v>
      </c>
      <c r="G47" s="5" t="b">
        <f>B47='[1]12'!$E$36</f>
        <v>1</v>
      </c>
      <c r="H47" s="5" t="b">
        <f>C47=(ROUND('[1]12'!$G$36,0)+ROUND('[2]Факты-Бюджет'!$Q$193/1000,0))</f>
        <v>1</v>
      </c>
    </row>
    <row r="48" spans="1:9" s="9" customFormat="1" ht="21" customHeight="1" x14ac:dyDescent="0.3">
      <c r="A48" s="27" t="s">
        <v>10</v>
      </c>
      <c r="B48" s="28"/>
      <c r="C48" s="28"/>
      <c r="D48" s="28"/>
      <c r="E48" s="28"/>
      <c r="F48" s="29"/>
      <c r="I48" s="1"/>
    </row>
    <row r="49" spans="1:9" s="5" customFormat="1" ht="21" customHeight="1" x14ac:dyDescent="0.3">
      <c r="A49" s="6" t="s">
        <v>2</v>
      </c>
      <c r="B49" s="7">
        <v>230</v>
      </c>
      <c r="C49" s="7">
        <v>11665</v>
      </c>
      <c r="D49" s="7">
        <f t="shared" ref="D49" si="18">C49/B49*1000</f>
        <v>50717</v>
      </c>
      <c r="E49" s="12">
        <v>26686</v>
      </c>
      <c r="F49" s="7">
        <v>247805</v>
      </c>
      <c r="G49" s="5" t="b">
        <f>B49='[1]1'!$E$44</f>
        <v>1</v>
      </c>
      <c r="H49" s="5" t="b">
        <f>C49=ROUND('[1]1'!$G$44,0)</f>
        <v>1</v>
      </c>
      <c r="I49" s="1">
        <f t="shared" si="15"/>
        <v>0</v>
      </c>
    </row>
    <row r="50" spans="1:9" ht="21" customHeight="1" x14ac:dyDescent="0.3">
      <c r="A50" s="16" t="s">
        <v>12</v>
      </c>
      <c r="B50" s="14">
        <v>233</v>
      </c>
      <c r="C50" s="13">
        <v>15002</v>
      </c>
      <c r="D50" s="7">
        <v>64386</v>
      </c>
      <c r="E50" s="14">
        <v>26686</v>
      </c>
      <c r="F50" s="13">
        <v>298963</v>
      </c>
      <c r="G50" s="5" t="b">
        <f>B50='[1]2'!$E$44</f>
        <v>1</v>
      </c>
      <c r="H50" s="5" t="b">
        <f>C50=ROUND('[1]2'!$G$44,0)</f>
        <v>1</v>
      </c>
    </row>
    <row r="51" spans="1:9" s="1" customFormat="1" ht="21" customHeight="1" x14ac:dyDescent="0.3">
      <c r="A51" s="6" t="s">
        <v>13</v>
      </c>
      <c r="B51" s="15">
        <v>234</v>
      </c>
      <c r="C51" s="15">
        <f>13245+1</f>
        <v>13246</v>
      </c>
      <c r="D51" s="15">
        <f t="shared" ref="D51:D52" si="19">C51/B51*1000</f>
        <v>56607</v>
      </c>
      <c r="E51" s="15">
        <v>26686</v>
      </c>
      <c r="F51" s="15">
        <v>208552</v>
      </c>
      <c r="G51" s="5" t="b">
        <f>B51='[1]3'!$E$44</f>
        <v>1</v>
      </c>
      <c r="H51" s="5" t="b">
        <f>C51=ROUND('[1]3'!$G$44,0)</f>
        <v>1</v>
      </c>
    </row>
    <row r="52" spans="1:9" s="1" customFormat="1" ht="21" customHeight="1" x14ac:dyDescent="0.3">
      <c r="A52" s="6" t="s">
        <v>14</v>
      </c>
      <c r="B52" s="15">
        <v>234</v>
      </c>
      <c r="C52" s="15">
        <v>11431</v>
      </c>
      <c r="D52" s="15">
        <f t="shared" si="19"/>
        <v>48850</v>
      </c>
      <c r="E52" s="15">
        <v>26686</v>
      </c>
      <c r="F52" s="15">
        <v>306136</v>
      </c>
      <c r="G52" s="5" t="b">
        <f>B52='[1]4'!$E$44</f>
        <v>1</v>
      </c>
      <c r="H52" s="5" t="b">
        <f>C52=ROUND('[1]4'!$G$44,0)</f>
        <v>1</v>
      </c>
    </row>
    <row r="53" spans="1:9" ht="21" customHeight="1" x14ac:dyDescent="0.3">
      <c r="A53" s="6" t="s">
        <v>15</v>
      </c>
      <c r="B53" s="17">
        <v>234</v>
      </c>
      <c r="C53" s="17">
        <v>25841</v>
      </c>
      <c r="D53" s="17">
        <f t="shared" ref="D53:D54" si="20">C53/B53*1000</f>
        <v>110432</v>
      </c>
      <c r="E53" s="17">
        <v>26686</v>
      </c>
      <c r="F53" s="17">
        <v>468092</v>
      </c>
      <c r="G53" s="5" t="b">
        <f>B53='[1]5'!$E$44</f>
        <v>1</v>
      </c>
      <c r="H53" s="5" t="b">
        <f>C53=ROUND('[1]5'!$G$44,0)</f>
        <v>1</v>
      </c>
    </row>
    <row r="54" spans="1:9" ht="21" customHeight="1" x14ac:dyDescent="0.3">
      <c r="A54" s="6" t="s">
        <v>16</v>
      </c>
      <c r="B54" s="17">
        <v>233</v>
      </c>
      <c r="C54" s="17">
        <v>18214</v>
      </c>
      <c r="D54" s="17">
        <f t="shared" si="20"/>
        <v>78172</v>
      </c>
      <c r="E54" s="17">
        <v>26686</v>
      </c>
      <c r="F54" s="17">
        <v>567547</v>
      </c>
      <c r="G54" s="5" t="b">
        <f>B54='[1]6'!$E$44</f>
        <v>1</v>
      </c>
      <c r="H54" s="5" t="b">
        <f>C54=ROUND('[1]6'!$G$44,0)</f>
        <v>1</v>
      </c>
    </row>
    <row r="55" spans="1:9" ht="21" customHeight="1" x14ac:dyDescent="0.3">
      <c r="A55" s="6" t="s">
        <v>18</v>
      </c>
      <c r="B55" s="18">
        <v>231</v>
      </c>
      <c r="C55" s="18">
        <v>5849</v>
      </c>
      <c r="D55" s="18">
        <v>25320</v>
      </c>
      <c r="E55" s="18">
        <v>26686</v>
      </c>
      <c r="F55" s="18">
        <v>503656</v>
      </c>
      <c r="G55" s="5" t="b">
        <f>B55='[1]7'!$E$44</f>
        <v>1</v>
      </c>
      <c r="H55" s="5" t="b">
        <f>C55=ROUND('[1]7'!$G$44,0)</f>
        <v>1</v>
      </c>
    </row>
    <row r="56" spans="1:9" ht="21" customHeight="1" x14ac:dyDescent="0.3">
      <c r="A56" s="6" t="s">
        <v>19</v>
      </c>
      <c r="B56" s="18">
        <v>230</v>
      </c>
      <c r="C56" s="18">
        <v>5859</v>
      </c>
      <c r="D56" s="18">
        <v>25474</v>
      </c>
      <c r="E56" s="18">
        <v>26686</v>
      </c>
      <c r="F56" s="18">
        <v>263405</v>
      </c>
      <c r="G56" s="5" t="b">
        <f>B56='[1]8'!$E$44</f>
        <v>1</v>
      </c>
      <c r="H56" s="5" t="b">
        <f>C56=ROUND('[1]8'!$G$44,0)</f>
        <v>1</v>
      </c>
    </row>
    <row r="57" spans="1:9" s="1" customFormat="1" ht="21" customHeight="1" x14ac:dyDescent="0.3">
      <c r="A57" s="23" t="s">
        <v>20</v>
      </c>
      <c r="B57" s="18">
        <v>232</v>
      </c>
      <c r="C57" s="18">
        <v>13562</v>
      </c>
      <c r="D57" s="18">
        <v>58457</v>
      </c>
      <c r="E57" s="18">
        <v>26686</v>
      </c>
      <c r="F57" s="18">
        <v>191677</v>
      </c>
      <c r="G57" s="5" t="b">
        <f>B57='[1]9'!$E$44</f>
        <v>1</v>
      </c>
      <c r="H57" s="5" t="b">
        <f>C57=ROUND('[1]9'!$G$44,0)</f>
        <v>1</v>
      </c>
    </row>
    <row r="58" spans="1:9" s="1" customFormat="1" ht="21" customHeight="1" x14ac:dyDescent="0.3">
      <c r="A58" s="6" t="s">
        <v>21</v>
      </c>
      <c r="B58" s="18">
        <v>232</v>
      </c>
      <c r="C58" s="18">
        <f>11289+1</f>
        <v>11290</v>
      </c>
      <c r="D58" s="18">
        <v>48659</v>
      </c>
      <c r="E58" s="18">
        <v>26686</v>
      </c>
      <c r="F58" s="18">
        <v>184375</v>
      </c>
      <c r="G58" s="5" t="b">
        <f>B58='[1]10'!$E$44</f>
        <v>1</v>
      </c>
      <c r="H58" s="8" t="b">
        <f>C58=ROUND('[1]10'!$G$44,0)</f>
        <v>1</v>
      </c>
    </row>
    <row r="59" spans="1:9" s="1" customFormat="1" ht="21" customHeight="1" x14ac:dyDescent="0.3">
      <c r="A59" s="6" t="s">
        <v>22</v>
      </c>
      <c r="B59" s="18">
        <v>233</v>
      </c>
      <c r="C59" s="18">
        <f>11523-1</f>
        <v>11522</v>
      </c>
      <c r="D59" s="18">
        <v>49455</v>
      </c>
      <c r="E59" s="18">
        <v>26686</v>
      </c>
      <c r="F59" s="18">
        <v>184375</v>
      </c>
      <c r="G59" s="5" t="b">
        <f>B59='[1]11'!$E$44</f>
        <v>1</v>
      </c>
      <c r="H59" s="8" t="b">
        <f>C59=ROUND('[1]11'!$G$44,0)</f>
        <v>1</v>
      </c>
    </row>
    <row r="60" spans="1:9" s="1" customFormat="1" ht="21" customHeight="1" x14ac:dyDescent="0.3">
      <c r="A60" s="6" t="s">
        <v>23</v>
      </c>
      <c r="B60" s="18">
        <v>234</v>
      </c>
      <c r="C60" s="18">
        <f>22903+1</f>
        <v>22904</v>
      </c>
      <c r="D60" s="18">
        <v>97876</v>
      </c>
      <c r="E60" s="18">
        <v>26686</v>
      </c>
      <c r="F60" s="18">
        <v>423643</v>
      </c>
      <c r="G60" s="5" t="b">
        <f>B60='[1]12'!$E$44</f>
        <v>1</v>
      </c>
      <c r="H60" s="8" t="b">
        <f>C60=ROUND('[1]12'!$G$44,0)</f>
        <v>1</v>
      </c>
    </row>
  </sheetData>
  <mergeCells count="12">
    <mergeCell ref="A9:F9"/>
    <mergeCell ref="A22:F22"/>
    <mergeCell ref="A35:F35"/>
    <mergeCell ref="A48:F48"/>
    <mergeCell ref="A2:F2"/>
    <mergeCell ref="A3:F3"/>
    <mergeCell ref="A5:A8"/>
    <mergeCell ref="B5:B8"/>
    <mergeCell ref="C5:C8"/>
    <mergeCell ref="D5:D8"/>
    <mergeCell ref="E5:E8"/>
    <mergeCell ref="F5:F8"/>
  </mergeCells>
  <printOptions horizontalCentered="1"/>
  <pageMargins left="0.70866141732283472" right="0.31496062992125984" top="0.55118110236220474" bottom="0.35433070866141736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2021-01-21T11:05:26Z</dcterms:modified>
</cp:coreProperties>
</file>