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целевые (2)" sheetId="2" r:id="rId1"/>
    <sheet name="целевые" sheetId="1" state="hidden" r:id="rId2"/>
  </sheets>
  <definedNames>
    <definedName name="_xlnm.Print_Titles" localSheetId="1">целевые!$7:$9</definedName>
    <definedName name="_xlnm.Print_Titles" localSheetId="0">'целевые (2)'!$7:$9</definedName>
    <definedName name="_xlnm.Print_Area" localSheetId="1">целевые!$A$1:$N$141</definedName>
    <definedName name="_xlnm.Print_Area" localSheetId="0">'целевые (2)'!$A$1:$N$150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2" l="1"/>
  <c r="H61" i="2" l="1"/>
  <c r="H60" i="2"/>
  <c r="G60" i="2"/>
  <c r="G61" i="2"/>
  <c r="H31" i="2"/>
  <c r="H30" i="2"/>
  <c r="H48" i="2"/>
  <c r="H47" i="2"/>
  <c r="G48" i="2"/>
  <c r="G47" i="2"/>
  <c r="G31" i="2"/>
  <c r="G30" i="2"/>
  <c r="G125" i="2" l="1"/>
  <c r="H124" i="2"/>
  <c r="G124" i="2"/>
  <c r="H125" i="2"/>
  <c r="M129" i="2"/>
  <c r="L129" i="2"/>
  <c r="M65" i="2"/>
  <c r="L125" i="2"/>
  <c r="K125" i="2"/>
  <c r="I72" i="2"/>
  <c r="J72" i="2" s="1"/>
  <c r="I73" i="2"/>
  <c r="J73" i="2" s="1"/>
  <c r="I74" i="2"/>
  <c r="J74" i="2" s="1"/>
  <c r="I75" i="2"/>
  <c r="J75" i="2" s="1"/>
  <c r="I76" i="2"/>
  <c r="J76" i="2" s="1"/>
  <c r="I126" i="2"/>
  <c r="E126" i="2"/>
  <c r="M125" i="2"/>
  <c r="D125" i="2"/>
  <c r="C125" i="2"/>
  <c r="M124" i="2"/>
  <c r="L124" i="2"/>
  <c r="K124" i="2"/>
  <c r="D124" i="2"/>
  <c r="C124" i="2"/>
  <c r="I120" i="2"/>
  <c r="J120" i="2" s="1"/>
  <c r="I119" i="2"/>
  <c r="J119" i="2" s="1"/>
  <c r="M118" i="2"/>
  <c r="L118" i="2"/>
  <c r="K118" i="2"/>
  <c r="H118" i="2"/>
  <c r="G118" i="2"/>
  <c r="I114" i="2"/>
  <c r="J114" i="2" s="1"/>
  <c r="K111" i="2"/>
  <c r="I113" i="2"/>
  <c r="I112" i="2"/>
  <c r="M111" i="2"/>
  <c r="L111" i="2"/>
  <c r="G111" i="2"/>
  <c r="I110" i="2"/>
  <c r="J110" i="2" s="1"/>
  <c r="I108" i="2"/>
  <c r="J108" i="2" s="1"/>
  <c r="I107" i="2"/>
  <c r="J107" i="2" s="1"/>
  <c r="I106" i="2"/>
  <c r="J106" i="2" s="1"/>
  <c r="M105" i="2"/>
  <c r="L105" i="2"/>
  <c r="K105" i="2"/>
  <c r="H105" i="2"/>
  <c r="G105" i="2"/>
  <c r="I101" i="2"/>
  <c r="J101" i="2" s="1"/>
  <c r="I100" i="2"/>
  <c r="J100" i="2" s="1"/>
  <c r="I99" i="2"/>
  <c r="J99" i="2" s="1"/>
  <c r="M98" i="2"/>
  <c r="L98" i="2"/>
  <c r="K98" i="2"/>
  <c r="H98" i="2"/>
  <c r="G98" i="2"/>
  <c r="I93" i="2"/>
  <c r="J93" i="2" s="1"/>
  <c r="I92" i="2"/>
  <c r="J92" i="2" s="1"/>
  <c r="I91" i="2"/>
  <c r="J91" i="2" s="1"/>
  <c r="M90" i="2"/>
  <c r="L90" i="2"/>
  <c r="K90" i="2"/>
  <c r="H90" i="2"/>
  <c r="G90" i="2"/>
  <c r="I80" i="2"/>
  <c r="J80" i="2" s="1"/>
  <c r="I79" i="2"/>
  <c r="J79" i="2" s="1"/>
  <c r="I78" i="2"/>
  <c r="J78" i="2" s="1"/>
  <c r="M77" i="2"/>
  <c r="L77" i="2"/>
  <c r="K77" i="2"/>
  <c r="H77" i="2"/>
  <c r="G77" i="2"/>
  <c r="H65" i="2"/>
  <c r="G65" i="2"/>
  <c r="D65" i="2"/>
  <c r="C65" i="2"/>
  <c r="M64" i="2"/>
  <c r="L64" i="2"/>
  <c r="K64" i="2"/>
  <c r="H64" i="2"/>
  <c r="G64" i="2"/>
  <c r="D64" i="2"/>
  <c r="C64" i="2"/>
  <c r="M63" i="2"/>
  <c r="M123" i="2" s="1"/>
  <c r="L63" i="2"/>
  <c r="L123" i="2" s="1"/>
  <c r="K63" i="2"/>
  <c r="K123" i="2" s="1"/>
  <c r="H63" i="2"/>
  <c r="H123" i="2" s="1"/>
  <c r="G63" i="2"/>
  <c r="G123" i="2" s="1"/>
  <c r="D63" i="2"/>
  <c r="D123" i="2" s="1"/>
  <c r="C63" i="2"/>
  <c r="C123" i="2" s="1"/>
  <c r="I61" i="2"/>
  <c r="J61" i="2" s="1"/>
  <c r="I60" i="2"/>
  <c r="J60" i="2" s="1"/>
  <c r="I59" i="2"/>
  <c r="J59" i="2" s="1"/>
  <c r="M58" i="2"/>
  <c r="H58" i="2"/>
  <c r="G58" i="2"/>
  <c r="I57" i="2"/>
  <c r="J57" i="2" s="1"/>
  <c r="I56" i="2"/>
  <c r="J56" i="2" s="1"/>
  <c r="I55" i="2"/>
  <c r="J55" i="2" s="1"/>
  <c r="I54" i="2"/>
  <c r="J54" i="2" s="1"/>
  <c r="I53" i="2"/>
  <c r="J53" i="2" s="1"/>
  <c r="M52" i="2"/>
  <c r="L52" i="2"/>
  <c r="K52" i="2"/>
  <c r="H52" i="2"/>
  <c r="G52" i="2"/>
  <c r="I48" i="2"/>
  <c r="J48" i="2" s="1"/>
  <c r="I47" i="2"/>
  <c r="J47" i="2" s="1"/>
  <c r="I46" i="2"/>
  <c r="J46" i="2" s="1"/>
  <c r="M45" i="2"/>
  <c r="L45" i="2"/>
  <c r="K45" i="2"/>
  <c r="H45" i="2"/>
  <c r="G45" i="2"/>
  <c r="I44" i="2"/>
  <c r="J44" i="2" s="1"/>
  <c r="I40" i="2"/>
  <c r="J40" i="2" s="1"/>
  <c r="I39" i="2"/>
  <c r="J39" i="2" s="1"/>
  <c r="I38" i="2"/>
  <c r="J38" i="2" s="1"/>
  <c r="M37" i="2"/>
  <c r="L37" i="2"/>
  <c r="K37" i="2"/>
  <c r="H37" i="2"/>
  <c r="G37" i="2"/>
  <c r="I36" i="2"/>
  <c r="I35" i="2"/>
  <c r="I31" i="2"/>
  <c r="J31" i="2" s="1"/>
  <c r="I30" i="2"/>
  <c r="J30" i="2" s="1"/>
  <c r="I29" i="2"/>
  <c r="J29" i="2" s="1"/>
  <c r="M28" i="2"/>
  <c r="L28" i="2"/>
  <c r="K28" i="2"/>
  <c r="H28" i="2"/>
  <c r="G28" i="2"/>
  <c r="I27" i="2"/>
  <c r="J27" i="2" s="1"/>
  <c r="I26" i="2"/>
  <c r="J26" i="2" s="1"/>
  <c r="I22" i="2"/>
  <c r="J22" i="2" s="1"/>
  <c r="E22" i="2"/>
  <c r="I21" i="2"/>
  <c r="E21" i="2"/>
  <c r="I20" i="2"/>
  <c r="J20" i="2" s="1"/>
  <c r="E20" i="2"/>
  <c r="F20" i="2" s="1"/>
  <c r="M19" i="2"/>
  <c r="L19" i="2"/>
  <c r="K19" i="2"/>
  <c r="H19" i="2"/>
  <c r="G19" i="2"/>
  <c r="D19" i="2"/>
  <c r="C19" i="2"/>
  <c r="I18" i="2"/>
  <c r="J18" i="2" s="1"/>
  <c r="I14" i="2"/>
  <c r="J14" i="2" s="1"/>
  <c r="I13" i="2"/>
  <c r="J13" i="2" s="1"/>
  <c r="K65" i="2" l="1"/>
  <c r="K62" i="2" s="1"/>
  <c r="K122" i="2" s="1"/>
  <c r="K58" i="2"/>
  <c r="L65" i="2"/>
  <c r="L62" i="2" s="1"/>
  <c r="L122" i="2" s="1"/>
  <c r="I58" i="2"/>
  <c r="J58" i="2" s="1"/>
  <c r="L58" i="2"/>
  <c r="I64" i="2"/>
  <c r="J64" i="2" s="1"/>
  <c r="I37" i="2"/>
  <c r="J37" i="2" s="1"/>
  <c r="I45" i="2"/>
  <c r="J45" i="2" s="1"/>
  <c r="G62" i="2"/>
  <c r="G122" i="2" s="1"/>
  <c r="M62" i="2"/>
  <c r="M122" i="2" s="1"/>
  <c r="D62" i="2"/>
  <c r="D122" i="2" s="1"/>
  <c r="I105" i="2"/>
  <c r="J105" i="2" s="1"/>
  <c r="E125" i="2"/>
  <c r="I19" i="2"/>
  <c r="J19" i="2" s="1"/>
  <c r="C62" i="2"/>
  <c r="C122" i="2" s="1"/>
  <c r="H62" i="2"/>
  <c r="H122" i="2" s="1"/>
  <c r="I118" i="2"/>
  <c r="J118" i="2" s="1"/>
  <c r="I125" i="2"/>
  <c r="J125" i="2" s="1"/>
  <c r="E19" i="2"/>
  <c r="E64" i="2"/>
  <c r="I52" i="2"/>
  <c r="J52" i="2" s="1"/>
  <c r="I90" i="2"/>
  <c r="J90" i="2" s="1"/>
  <c r="E124" i="2"/>
  <c r="I28" i="2"/>
  <c r="J28" i="2" s="1"/>
  <c r="I98" i="2"/>
  <c r="J98" i="2" s="1"/>
  <c r="I124" i="2"/>
  <c r="J124" i="2" s="1"/>
  <c r="E63" i="2"/>
  <c r="I63" i="2"/>
  <c r="J63" i="2" s="1"/>
  <c r="J123" i="2" s="1"/>
  <c r="E65" i="2"/>
  <c r="I65" i="2"/>
  <c r="J65" i="2" s="1"/>
  <c r="J21" i="2"/>
  <c r="I77" i="2"/>
  <c r="J77" i="2" s="1"/>
  <c r="I132" i="1"/>
  <c r="J132" i="1" s="1"/>
  <c r="E132" i="1"/>
  <c r="F132" i="1" s="1"/>
  <c r="C130" i="1"/>
  <c r="D130" i="1"/>
  <c r="G130" i="1"/>
  <c r="H130" i="1"/>
  <c r="C131" i="1"/>
  <c r="D131" i="1"/>
  <c r="G131" i="1"/>
  <c r="H131" i="1"/>
  <c r="L130" i="1"/>
  <c r="M130" i="1"/>
  <c r="L131" i="1"/>
  <c r="M131" i="1"/>
  <c r="K131" i="1"/>
  <c r="K130" i="1"/>
  <c r="I113" i="1"/>
  <c r="J113" i="1" s="1"/>
  <c r="I112" i="1"/>
  <c r="J112" i="1" s="1"/>
  <c r="I111" i="1"/>
  <c r="J111" i="1" s="1"/>
  <c r="H110" i="1"/>
  <c r="G110" i="1"/>
  <c r="I101" i="1"/>
  <c r="J101" i="1" s="1"/>
  <c r="I100" i="1"/>
  <c r="J100" i="1" s="1"/>
  <c r="I99" i="1"/>
  <c r="J99" i="1" s="1"/>
  <c r="H98" i="1"/>
  <c r="G98" i="1"/>
  <c r="E78" i="1"/>
  <c r="F78" i="1" s="1"/>
  <c r="E79" i="1"/>
  <c r="F79" i="1" s="1"/>
  <c r="E80" i="1"/>
  <c r="F80" i="1" s="1"/>
  <c r="D77" i="1"/>
  <c r="C77" i="1"/>
  <c r="E93" i="1"/>
  <c r="F93" i="1" s="1"/>
  <c r="E92" i="1"/>
  <c r="F92" i="1" s="1"/>
  <c r="E91" i="1"/>
  <c r="F91" i="1" s="1"/>
  <c r="D90" i="1"/>
  <c r="C90" i="1"/>
  <c r="I93" i="1"/>
  <c r="J93" i="1" s="1"/>
  <c r="I92" i="1"/>
  <c r="J92" i="1" s="1"/>
  <c r="I91" i="1"/>
  <c r="J91" i="1" s="1"/>
  <c r="H90" i="1"/>
  <c r="G90" i="1"/>
  <c r="H77" i="1"/>
  <c r="G77" i="1"/>
  <c r="I78" i="1"/>
  <c r="J78" i="1" s="1"/>
  <c r="I79" i="1"/>
  <c r="J79" i="1" s="1"/>
  <c r="I80" i="1"/>
  <c r="J80" i="1" s="1"/>
  <c r="I125" i="1"/>
  <c r="J125" i="1" s="1"/>
  <c r="I126" i="1"/>
  <c r="J126" i="1" s="1"/>
  <c r="H124" i="1"/>
  <c r="G124" i="1"/>
  <c r="I120" i="1"/>
  <c r="J120" i="1" s="1"/>
  <c r="I119" i="1"/>
  <c r="J119" i="1" s="1"/>
  <c r="I118" i="1"/>
  <c r="J118" i="1" s="1"/>
  <c r="I116" i="1"/>
  <c r="J116" i="1" s="1"/>
  <c r="H117" i="1"/>
  <c r="I115" i="1"/>
  <c r="J115" i="1" s="1"/>
  <c r="K119" i="1"/>
  <c r="K118" i="1" s="1"/>
  <c r="I77" i="1" l="1"/>
  <c r="J77" i="1" s="1"/>
  <c r="L127" i="2"/>
  <c r="L128" i="2"/>
  <c r="M128" i="2"/>
  <c r="M127" i="2"/>
  <c r="K127" i="2"/>
  <c r="K128" i="2"/>
  <c r="E122" i="2"/>
  <c r="I110" i="1"/>
  <c r="J110" i="1" s="1"/>
  <c r="I122" i="2"/>
  <c r="J122" i="2" s="1"/>
  <c r="I127" i="2"/>
  <c r="I98" i="1"/>
  <c r="J98" i="1" s="1"/>
  <c r="I131" i="1"/>
  <c r="J131" i="1" s="1"/>
  <c r="I130" i="1"/>
  <c r="J130" i="1" s="1"/>
  <c r="E77" i="1"/>
  <c r="F77" i="1" s="1"/>
  <c r="E131" i="1"/>
  <c r="F131" i="1" s="1"/>
  <c r="E130" i="1"/>
  <c r="F130" i="1" s="1"/>
  <c r="E123" i="2"/>
  <c r="E62" i="2"/>
  <c r="I62" i="2"/>
  <c r="J62" i="2" s="1"/>
  <c r="I123" i="2"/>
  <c r="I124" i="1"/>
  <c r="J124" i="1" s="1"/>
  <c r="E90" i="1"/>
  <c r="F90" i="1" s="1"/>
  <c r="I90" i="1"/>
  <c r="J90" i="1" s="1"/>
  <c r="E127" i="2" l="1"/>
  <c r="M58" i="1"/>
  <c r="L58" i="1"/>
  <c r="K58" i="1"/>
  <c r="M65" i="1"/>
  <c r="L65" i="1"/>
  <c r="K65" i="1"/>
  <c r="M64" i="1"/>
  <c r="L64" i="1"/>
  <c r="K64" i="1"/>
  <c r="H65" i="1"/>
  <c r="G65" i="1"/>
  <c r="H64" i="1"/>
  <c r="G64" i="1"/>
  <c r="D65" i="1"/>
  <c r="C65" i="1"/>
  <c r="D64" i="1"/>
  <c r="C64" i="1"/>
  <c r="I61" i="1"/>
  <c r="J61" i="1" s="1"/>
  <c r="E61" i="1"/>
  <c r="F61" i="1" s="1"/>
  <c r="I60" i="1"/>
  <c r="J60" i="1" s="1"/>
  <c r="E60" i="1"/>
  <c r="F60" i="1" s="1"/>
  <c r="I59" i="1"/>
  <c r="J59" i="1" s="1"/>
  <c r="E59" i="1"/>
  <c r="F59" i="1" s="1"/>
  <c r="H58" i="1"/>
  <c r="G58" i="1"/>
  <c r="D58" i="1"/>
  <c r="C58" i="1"/>
  <c r="I48" i="1"/>
  <c r="J48" i="1" s="1"/>
  <c r="E48" i="1"/>
  <c r="F48" i="1" s="1"/>
  <c r="I47" i="1"/>
  <c r="J47" i="1" s="1"/>
  <c r="E47" i="1"/>
  <c r="F47" i="1" s="1"/>
  <c r="I46" i="1"/>
  <c r="J46" i="1" s="1"/>
  <c r="E46" i="1"/>
  <c r="F46" i="1" s="1"/>
  <c r="H45" i="1"/>
  <c r="G45" i="1"/>
  <c r="D45" i="1"/>
  <c r="C45" i="1"/>
  <c r="I40" i="1"/>
  <c r="J40" i="1" s="1"/>
  <c r="E40" i="1"/>
  <c r="F40" i="1" s="1"/>
  <c r="I39" i="1"/>
  <c r="J39" i="1" s="1"/>
  <c r="E39" i="1"/>
  <c r="F39" i="1" s="1"/>
  <c r="I38" i="1"/>
  <c r="J38" i="1" s="1"/>
  <c r="E38" i="1"/>
  <c r="F38" i="1" s="1"/>
  <c r="H37" i="1"/>
  <c r="G37" i="1"/>
  <c r="D37" i="1"/>
  <c r="C37" i="1"/>
  <c r="I31" i="1"/>
  <c r="J31" i="1" s="1"/>
  <c r="E31" i="1"/>
  <c r="F31" i="1" s="1"/>
  <c r="I30" i="1"/>
  <c r="J30" i="1" s="1"/>
  <c r="E30" i="1"/>
  <c r="F30" i="1" s="1"/>
  <c r="I29" i="1"/>
  <c r="J29" i="1" s="1"/>
  <c r="E29" i="1"/>
  <c r="F29" i="1" s="1"/>
  <c r="H28" i="1"/>
  <c r="G28" i="1"/>
  <c r="D28" i="1"/>
  <c r="C28" i="1"/>
  <c r="E20" i="1"/>
  <c r="F20" i="1" s="1"/>
  <c r="E21" i="1"/>
  <c r="F21" i="1" s="1"/>
  <c r="E22" i="1"/>
  <c r="F22" i="1" s="1"/>
  <c r="I20" i="1"/>
  <c r="J20" i="1" s="1"/>
  <c r="I21" i="1"/>
  <c r="J21" i="1" s="1"/>
  <c r="I22" i="1"/>
  <c r="J22" i="1" s="1"/>
  <c r="G19" i="1"/>
  <c r="H19" i="1"/>
  <c r="C19" i="1"/>
  <c r="D19" i="1"/>
  <c r="I54" i="1"/>
  <c r="J54" i="1" s="1"/>
  <c r="I53" i="1"/>
  <c r="J53" i="1" s="1"/>
  <c r="H52" i="1"/>
  <c r="G52" i="1"/>
  <c r="E54" i="1"/>
  <c r="F54" i="1" s="1"/>
  <c r="E53" i="1"/>
  <c r="F53" i="1" s="1"/>
  <c r="D52" i="1"/>
  <c r="C52" i="1"/>
  <c r="E13" i="1"/>
  <c r="F13" i="1" s="1"/>
  <c r="I57" i="1"/>
  <c r="J57" i="1" s="1"/>
  <c r="E57" i="1"/>
  <c r="F57" i="1" s="1"/>
  <c r="I56" i="1"/>
  <c r="J56" i="1" s="1"/>
  <c r="E56" i="1"/>
  <c r="F56" i="1" s="1"/>
  <c r="I55" i="1"/>
  <c r="J55" i="1" s="1"/>
  <c r="E55" i="1"/>
  <c r="F55" i="1" s="1"/>
  <c r="I44" i="1"/>
  <c r="J44" i="1" s="1"/>
  <c r="E44" i="1"/>
  <c r="F44" i="1" s="1"/>
  <c r="J36" i="1"/>
  <c r="I36" i="1"/>
  <c r="F36" i="1"/>
  <c r="E36" i="1"/>
  <c r="J35" i="1"/>
  <c r="I35" i="1"/>
  <c r="F35" i="1"/>
  <c r="E35" i="1"/>
  <c r="I27" i="1"/>
  <c r="J27" i="1" s="1"/>
  <c r="I26" i="1"/>
  <c r="J26" i="1" s="1"/>
  <c r="E27" i="1"/>
  <c r="F27" i="1" s="1"/>
  <c r="E26" i="1"/>
  <c r="F26" i="1" s="1"/>
  <c r="E58" i="1" l="1"/>
  <c r="F58" i="1" s="1"/>
  <c r="I45" i="1"/>
  <c r="J45" i="1" s="1"/>
  <c r="I58" i="1"/>
  <c r="J58" i="1" s="1"/>
  <c r="I37" i="1"/>
  <c r="J37" i="1" s="1"/>
  <c r="I28" i="1"/>
  <c r="J28" i="1" s="1"/>
  <c r="I19" i="1"/>
  <c r="J19" i="1" s="1"/>
  <c r="E45" i="1"/>
  <c r="F45" i="1" s="1"/>
  <c r="E37" i="1"/>
  <c r="F37" i="1" s="1"/>
  <c r="E28" i="1"/>
  <c r="F28" i="1" s="1"/>
  <c r="E19" i="1"/>
  <c r="F19" i="1" s="1"/>
  <c r="I52" i="1"/>
  <c r="J52" i="1" s="1"/>
  <c r="E52" i="1"/>
  <c r="F52" i="1" s="1"/>
  <c r="G117" i="1"/>
  <c r="I117" i="1" s="1"/>
  <c r="J117" i="1" s="1"/>
  <c r="K124" i="1"/>
  <c r="L124" i="1"/>
  <c r="M124" i="1"/>
  <c r="C63" i="1" l="1"/>
  <c r="D63" i="1"/>
  <c r="E63" i="1"/>
  <c r="G63" i="1"/>
  <c r="H63" i="1"/>
  <c r="H129" i="1" s="1"/>
  <c r="I63" i="1"/>
  <c r="E64" i="1"/>
  <c r="F64" i="1" s="1"/>
  <c r="I64" i="1"/>
  <c r="J64" i="1" s="1"/>
  <c r="E65" i="1"/>
  <c r="F65" i="1" s="1"/>
  <c r="I65" i="1"/>
  <c r="J65" i="1" s="1"/>
  <c r="I18" i="1"/>
  <c r="J18" i="1" s="1"/>
  <c r="E18" i="1"/>
  <c r="F18" i="1" s="1"/>
  <c r="I14" i="1"/>
  <c r="J14" i="1" s="1"/>
  <c r="I13" i="1"/>
  <c r="J13" i="1" s="1"/>
  <c r="E14" i="1"/>
  <c r="F14" i="1" s="1"/>
  <c r="E129" i="1" l="1"/>
  <c r="F63" i="1"/>
  <c r="F129" i="1" s="1"/>
  <c r="C129" i="1"/>
  <c r="C62" i="1"/>
  <c r="C128" i="1" s="1"/>
  <c r="I129" i="1"/>
  <c r="J63" i="1"/>
  <c r="J129" i="1" s="1"/>
  <c r="G129" i="1"/>
  <c r="G62" i="1"/>
  <c r="G128" i="1" s="1"/>
  <c r="D129" i="1"/>
  <c r="D62" i="1"/>
  <c r="D128" i="1" s="1"/>
  <c r="I62" i="1"/>
  <c r="H62" i="1"/>
  <c r="H128" i="1" s="1"/>
  <c r="E62" i="1"/>
  <c r="I128" i="1" l="1"/>
  <c r="J128" i="1" s="1"/>
  <c r="E128" i="1"/>
  <c r="F128" i="1" s="1"/>
  <c r="F62" i="1"/>
  <c r="J62" i="1"/>
  <c r="L52" i="1"/>
  <c r="M52" i="1"/>
  <c r="K52" i="1"/>
  <c r="M117" i="1" l="1"/>
  <c r="L117" i="1"/>
  <c r="K117" i="1"/>
  <c r="K110" i="1" l="1"/>
  <c r="L110" i="1"/>
  <c r="M110" i="1"/>
  <c r="M98" i="1"/>
  <c r="L98" i="1"/>
  <c r="K98" i="1"/>
  <c r="L90" i="1" l="1"/>
  <c r="K90" i="1" l="1"/>
  <c r="M90" i="1"/>
  <c r="M77" i="1"/>
  <c r="K77" i="1"/>
  <c r="L77" i="1"/>
  <c r="L63" i="1"/>
  <c r="M63" i="1"/>
  <c r="K63" i="1"/>
  <c r="M37" i="1"/>
  <c r="L37" i="1"/>
  <c r="K37" i="1"/>
  <c r="M19" i="1"/>
  <c r="L19" i="1"/>
  <c r="K19" i="1"/>
  <c r="M129" i="1" l="1"/>
  <c r="M62" i="1"/>
  <c r="M128" i="1" s="1"/>
  <c r="K129" i="1"/>
  <c r="K62" i="1"/>
  <c r="L129" i="1"/>
  <c r="L62" i="1"/>
  <c r="L128" i="1" s="1"/>
  <c r="L28" i="1"/>
  <c r="M28" i="1"/>
  <c r="K28" i="1"/>
  <c r="M45" i="1"/>
  <c r="K45" i="1"/>
  <c r="L45" i="1"/>
  <c r="K128" i="1" l="1"/>
  <c r="H133" i="1" l="1"/>
  <c r="L134" i="1"/>
  <c r="K134" i="1"/>
  <c r="M133" i="1"/>
  <c r="K133" i="1"/>
  <c r="L133" i="1"/>
  <c r="D133" i="1"/>
  <c r="H134" i="1" l="1"/>
  <c r="C133" i="1"/>
  <c r="E133" i="1" s="1"/>
  <c r="F133" i="1" s="1"/>
  <c r="C134" i="1"/>
  <c r="D134" i="1"/>
  <c r="M134" i="1"/>
  <c r="G134" i="1"/>
  <c r="G133" i="1"/>
  <c r="I133" i="1" s="1"/>
  <c r="J133" i="1" s="1"/>
</calcChain>
</file>

<file path=xl/sharedStrings.xml><?xml version="1.0" encoding="utf-8"?>
<sst xmlns="http://schemas.openxmlformats.org/spreadsheetml/2006/main" count="488" uniqueCount="112">
  <si>
    <t>Ед. изм.</t>
  </si>
  <si>
    <t>план</t>
  </si>
  <si>
    <t>факт</t>
  </si>
  <si>
    <t>отклонение</t>
  </si>
  <si>
    <t>абсолютное</t>
  </si>
  <si>
    <t>%</t>
  </si>
  <si>
    <t>Сводная информация</t>
  </si>
  <si>
    <t>Плановый период</t>
  </si>
  <si>
    <t>2016 год</t>
  </si>
  <si>
    <t>ед.</t>
  </si>
  <si>
    <t xml:space="preserve">Цель подпрограммы: сохранение качества общего и дополнительного образования в общеобразовательных учреждениях в части результатов реализации образовательных программ, повышение качества в части условий оказания муниципальной услуги «Общее и дополнительное образование в общеобразовательных учреждениях» </t>
  </si>
  <si>
    <t>чел.</t>
  </si>
  <si>
    <t>Цель подпрограммы: сохранение качества организации и обеспечения отдыха и оздоровления детей</t>
  </si>
  <si>
    <t xml:space="preserve">Цель подпрограммы: осуществление управленческих и иных функций по реализации права населения города на общедоступное бесплатное дошкольное, общее и дополнительное образование, по обеспечению деятельности муниципальных образовательных учреждений, подведомственных департаменту образования, по оказанию качественных муниципальных услуг </t>
  </si>
  <si>
    <t>- дошкольных образовательных учреждений</t>
  </si>
  <si>
    <t xml:space="preserve">- за счет средств местного бюджета </t>
  </si>
  <si>
    <t xml:space="preserve">- межбюджетные трансферты из окружного бюджета </t>
  </si>
  <si>
    <t>оценка</t>
  </si>
  <si>
    <t>руб.</t>
  </si>
  <si>
    <t xml:space="preserve">- межбюджетные трансферты из федерального бюджета </t>
  </si>
  <si>
    <t>раз</t>
  </si>
  <si>
    <t>Общий объем бюджетных ассигнований на реализацию подпрограммы «Дошкольное образование в образовательных учреждениях, реализующих программу дошкольного образования» - всего, в том числе:</t>
  </si>
  <si>
    <t>Общий объем бюджетных ассигнований на реализацию подпрограммы «Общее и дополнительное образование в общеобразовательных учреждениях» - всего, в том числе:</t>
  </si>
  <si>
    <t>Общий объем бюджетных ассигнований на реализацию подпрограммы «Организация и обеспечение отдыха и оздоровления детей» - всего, в том числе:</t>
  </si>
  <si>
    <t>Общий объем бюджетных ассигнований на реализацию подпрограммы «Функционирование департамента образования» - всего, в том числе:</t>
  </si>
  <si>
    <t>Общий объем бюджетных ассигнований на реализацию муниципальной программы «Развитие образования города Сургута на 2014 - 2016 годы» - всего, в том числе:</t>
  </si>
  <si>
    <t>Долгосрочная целевая программа «Энергосбережение и повышение эффективности в муниципальном образовании городской округ город Сургут на период 2010-2015 годы » (непрограммные расходы)</t>
  </si>
  <si>
    <t>Общий объем бюджетных ассигнований на реализацию долгосрочной целевой программы</t>
  </si>
  <si>
    <t>Обеспеченность учебно-методическими комплектами для работы с детьми с ОВЗ</t>
  </si>
  <si>
    <t>Количество муниципальных конкурсов образовательных учреждений по воспитанию толерантности</t>
  </si>
  <si>
    <t>Число обучающихся, принявших участие в городском социальном проекте "Растем вместе" по формированию этнической толерантности у подростков</t>
  </si>
  <si>
    <t>Создание условий для участия субъектов образовательного процесса в окружном мониторинге по вопросам межкультурного образования и социальной адаптации детей мигрантов в образовательных учреждениях</t>
  </si>
  <si>
    <t xml:space="preserve">об объеме бюджетных ассигнований и значениях показателей результатов деятельности департамента образования Администрации города </t>
  </si>
  <si>
    <t>Всего расходов</t>
  </si>
  <si>
    <t>Численность детей, обследованных психолого-медико-педагогической комиссией, не менее</t>
  </si>
  <si>
    <t xml:space="preserve">Доля специалистов, принявших участие в семинарах, тренингах, курсах от общего количества  специалистов,  работающих с обучающимися с ОВЗ </t>
  </si>
  <si>
    <t xml:space="preserve">рабочие места </t>
  </si>
  <si>
    <t xml:space="preserve">Подпрограмма «Улучшение условий и охраны труда в городе Сургуте» </t>
  </si>
  <si>
    <t>Количество приобретенных санаторно-курортных путевок по типу "Мать и дитя" для лечения детей-инвалидов, состоящих на учете в муниципальных бюджетных учреждениях здравоохранения города Сургута</t>
  </si>
  <si>
    <t xml:space="preserve">Численность детей-инвалидов, состоящих на учете в муниципальных бюджетных учреждениях здравоохранения города Сургута, направленных на лечение по санаторно-курортным путевкам "Мать и дитя" </t>
  </si>
  <si>
    <t>Количество детей-мигрантов, не владеющих русским языком, и прошедших курсы</t>
  </si>
  <si>
    <t>Комплексная цель муниципальной программы: обеспечение доступности качественного образования, соответствующего требованиям инновационного развития экономики города, современным потребностям общества</t>
  </si>
  <si>
    <t>Количество учреждений, в отношении которых департамент образования выполняет функции куратора</t>
  </si>
  <si>
    <t xml:space="preserve">Муниципальная программа «Доступная среда города Сургута на 2014-2020 годы» </t>
  </si>
  <si>
    <t xml:space="preserve"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2014 - 2016 годы» </t>
  </si>
  <si>
    <t>Целевые показатели результатов реализации муниципальной программы</t>
  </si>
  <si>
    <t>Целевые показатели результатов реализации подпрограммы муниципальной программы</t>
  </si>
  <si>
    <t>Доля удовлетворенных запросов на оказание муниципальной услуги «Общее и дополнительное образование в общеобразовательных учреждениях», по отношению к общему количеству указанных запросов</t>
  </si>
  <si>
    <t>Количество муниципальных образовательных учреждений, в которых организовано предоставление дошкольного образования – всего, в том числе:</t>
  </si>
  <si>
    <t>Количество муниципальных образовательных учреждений, в которых организовано предоставление начального общего, основного общего, среднего общего образования (с учетом МУК)</t>
  </si>
  <si>
    <t>Количество муниципальных образовательных учреждений, подведомственных департаменту образования, на базе которых организованы в каникулярное время оздоровительные лагеря с дневным пребыванием детей, не менее</t>
  </si>
  <si>
    <t>Приложение 3</t>
  </si>
  <si>
    <t>Отчетный год (2013 год) *</t>
  </si>
  <si>
    <t>Текущий год (2014 год) *</t>
  </si>
  <si>
    <t>Очередной год (2015 год)</t>
  </si>
  <si>
    <t>2017 год</t>
  </si>
  <si>
    <t>к докладу о результатах и основных направлениях деятельности департамента образования на 2015 год и плановый период 2016 - 2017 годов</t>
  </si>
  <si>
    <t>Муниципальная программа «Развитие образования города Сургута на 2014 - 2020 годы»</t>
  </si>
  <si>
    <t>Цель подпрограммы: повышение доступности дошкольного образования и качества оказываемой муниципальной услуги «Дошкольное образование в образовательных учреждениях, реализующих основную образовательную программу дошкольного образования» в части условий оказания услуги</t>
  </si>
  <si>
    <t>Доля оказываемых муниципальных услуг, по отношению к количеству муниципальных услуг, утвержденных реестром, ответственным за оказание которых является департамент образования</t>
  </si>
  <si>
    <t>Доступность дошкольного образования (отношение численности детей 3 - 7 лет, которым предоставлена возможность получать услуги дошкольного образования, к численности детей в возрасте 3 - 7 лет, скорректированной на численность детей в возрасте 5 - 7 лет, обучающихся в школе)</t>
  </si>
  <si>
    <t>Отношение среднего балла единого государственного экзамена (в расчете на 1 предмет) в 10 процентах общеобразовательных учреждений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экзамена, не более</t>
  </si>
  <si>
    <t>Количество реализуемых общеобразовательных программ дополнительного образования в учреждениях дополнительного образования, подведомственных департаменту образования</t>
  </si>
  <si>
    <t>Доля удовлетворенных запросов на оказание муниципальной услуги «Дополнительное образование в учреждениях дополнительного образования», по отношению к общему количеству  указанных запросов</t>
  </si>
  <si>
    <t>Общий объем бюджетных ассигнований на реализацию подпрограммы «Дополнительное образование в учреждениях дополнительного образования» - всего, в том числе:</t>
  </si>
  <si>
    <t>Подпрограмма 1. «Дошкольное образование в образовательных учреждениях, реализующих программу дошкольного образования»</t>
  </si>
  <si>
    <t>Подпрограмма 2. «Общее и дополнительное образование в общеобразовательных учреждениях»</t>
  </si>
  <si>
    <t>Подпрограмма 3. «Дополнительное образование в учреждениях дополнительного образования»</t>
  </si>
  <si>
    <t>Цель подпрограммы: сохранение качества муниципальной услуги «Дополнительное образование в учреждениях дополнительного образования»</t>
  </si>
  <si>
    <t>Подпрограмма 4. «Организация и обеспечение отдыха и оздоровления детей»</t>
  </si>
  <si>
    <t>Степень соблюдения требований к качеству муниципальной услуги «Организация и обеспечение отдыха и оздоровления детей», закрепленных стандартом качества</t>
  </si>
  <si>
    <t>Подпрограмма 5. «Функционирование департамента образования»</t>
  </si>
  <si>
    <t>- общеобразовательных учреждений</t>
  </si>
  <si>
    <t>Количество муниципальных образовательных учреждений дополнительного образования, в которых организовано предоставление дополнительного образования</t>
  </si>
  <si>
    <t>Муниципальная программа «Создание условий для развития муниципальной политики в отдельных секторах экономики города Сургута на 2014 — 2016 годы»</t>
  </si>
  <si>
    <t xml:space="preserve">Муниципальная программа «Профилактика экстремизма в муниципальном образовании городской округ город Сургуте на 2014 – 2020 годы» </t>
  </si>
  <si>
    <t xml:space="preserve">Муниципальная программа «Сургутская семья на 2014 - 2020 годы» </t>
  </si>
  <si>
    <t xml:space="preserve">Муниципальная программа функционирования «Реализация отдельных государственных полномочий в сфере опеки и попечительства на 2014 – 2020 годы»» </t>
  </si>
  <si>
    <t>Подпрограмма 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приемным родителям за счет средств субвенций, поступающих из федерального бюджета, бюджета Ханты-Мансийского автономного округа – Югры на 2014 – 2020 годы»</t>
  </si>
  <si>
    <t>Доля детей-сирот и детей, оставшихся без попечения родителей  в возрасте от 6 до 17 лет (включительно), прошедших оздоровление в организациях отдыха детей и их оздоровления,  от общей численности детей, нуждающихся  в оздоровлении</t>
  </si>
  <si>
    <t xml:space="preserve">*Примечание: в связи с началом реализации муниципальных программ с 01.01.2014 года информация об объеме бюджетных ассигнований и значениях показателей результатов деятельности департамента образования Администрации города за 2013 год в разрезе муниципальных программ отсутствует. </t>
  </si>
  <si>
    <t>Доля образовательных организаций, принимающих участие в мероприятиях, от общего числа образовательных организаций, не менее</t>
  </si>
  <si>
    <t>Доля образовательных организаций, принимающих участие в фестивальном движении, от общего числа образовательных организаций,  не менее</t>
  </si>
  <si>
    <t>Доля образовательных организаций, принимающих участие в мероприятиях от общего числа образовательных организаций, не менее</t>
  </si>
  <si>
    <t>Доля образовательных учреждений,  принимающих участие в фестивальном движении от общего числа образовательных организаций, не менее</t>
  </si>
  <si>
    <t>Общий объем бюджетных ассигнований на реализацию муниципальной программы</t>
  </si>
  <si>
    <t>Количество рабочих мест, на которых проведена специальная оценка по условиям труда организованных в муниципальных учреждениях, подведомственных департаменту образования</t>
  </si>
  <si>
    <t>Количество руководителей и специалистов, прошедших обучение и проверку знаний по охране труда</t>
  </si>
  <si>
    <t>Количество образовательных учреждений, улучшивших материально-техническую базу для работы с детьми с ОВЗ, не менее</t>
  </si>
  <si>
    <t>Доля муниципальных общеобразовательных организаций, включенных в реализацию «Растем вместе», от общего числа муниципальных общеобразовательных организаций, не менее</t>
  </si>
  <si>
    <t>Доля обучающихся, вовлеченных в комплекс профилактических мероприятий, от общего количества обучающихся города, не менее</t>
  </si>
  <si>
    <t xml:space="preserve">Количество учителей и специалистов психолого-педагогического сопровождения детей мигрантов </t>
  </si>
  <si>
    <t>Доля образовательных учреждений, в которых создана универсальная безбарьерная среда, позволяющая обеспечить совместное обучение детей с ограниченными возможностями здоровья и лиц, не имеющих нарушений развития, в общем количестве образовательных учреждений</t>
  </si>
  <si>
    <t>Доля муниципальных общеобразовательных организаций, проводящих мероприятия, приуроченные к международному дню толерантности, от общего числа муниципальных общеобразовательных организаций</t>
  </si>
  <si>
    <t>Доля муниципальных общеобразовательных организаций, проводящих мероприятия, приуроченные к международному дню толерантности, от общего числа муниципальных общеобразовательных организаций, не менее</t>
  </si>
  <si>
    <t xml:space="preserve">Муниципальная программа «Профилактика правонарушений в городе Сургуте на 2014 – 2020 годы» </t>
  </si>
  <si>
    <t xml:space="preserve">Количество проведенных семинаров 
для специалистов психолого- педагогического 
и медико-социального сопровождения
</t>
  </si>
  <si>
    <t>Доля выполнения мероприятий межведомствен-ного плана</t>
  </si>
  <si>
    <t>Наличие информации 
по профилактике подростковой преступности, злоупотребления психоактивными веществами, (ПАВ) спиртосодержащими напитками среди
несовершен-нолетних на сайтах общеобразова-тельных учреждений</t>
  </si>
  <si>
    <t>да/нет</t>
  </si>
  <si>
    <t>да</t>
  </si>
  <si>
    <t xml:space="preserve">Доля специалистов (чел.) принявших участие в семинарах от числа запланированных к участию
</t>
  </si>
  <si>
    <t>Общий объем бюджетных ассигнований на реализацию муниципальной программы «Развитие образования города Сургута на 2014 - 2020 годы» - всего, в том числе:</t>
  </si>
  <si>
    <t xml:space="preserve">Муниципальная программа «Доступная среда города Сургута на 2014 – 2020 годы» </t>
  </si>
  <si>
    <t xml:space="preserve">Муниципальная программа «Сургутская семья на 2014 – 2020 годы» </t>
  </si>
  <si>
    <t>Муниципальная программа «Создание условий для развития муниципальной политики в отдельных секторах экономики города Сургута на 2014 – 2020 годы»</t>
  </si>
  <si>
    <t xml:space="preserve"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– 2020 годы» </t>
  </si>
  <si>
    <t>Количество реализуемых общеобразовательных программ дополнительного образования в учреждениях дополнительного образования, подведомственных департаменту образования на конец года</t>
  </si>
  <si>
    <t>Количество муниципальных образовательных учреждений, в которых организовано предоставление дошкольного образования – всего на конец года, в том числе:</t>
  </si>
  <si>
    <t>Количество муниципальных образовательных учреждений, в которых организовано предоставление начального общего, основного общего, среднего общего образования (с учетом МУК) на конец года</t>
  </si>
  <si>
    <t>Количество муниципальных образовательных учреждений дополнительного образования, в которых организовано предоставление дополнительного образования на конец года</t>
  </si>
  <si>
    <t>Количество муниципальных образовательных учреждений, подведомственных департаменту образования, на базе которых организованы в каникулярное время оздоровительные лагеря с дневным пребыванием детей, палаточные лагеря, 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</si>
</sst>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top" wrapText="1"/>
    </xf>
    <xf numFmtId="166" fontId="1" fillId="0" borderId="5" xfId="0" applyNumberFormat="1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165" fontId="1" fillId="0" borderId="8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top" wrapText="1"/>
    </xf>
    <xf numFmtId="166" fontId="1" fillId="4" borderId="1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4" fontId="7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165" fontId="14" fillId="3" borderId="1" xfId="0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center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5</xdr:row>
      <xdr:rowOff>190500</xdr:rowOff>
    </xdr:from>
    <xdr:ext cx="2933699" cy="1152526"/>
    <xdr:sp macro="" textlink="">
      <xdr:nvSpPr>
        <xdr:cNvPr id="2" name="Прямоугольник 1"/>
        <xdr:cNvSpPr/>
      </xdr:nvSpPr>
      <xdr:spPr>
        <a:xfrm>
          <a:off x="9526" y="1981200"/>
          <a:ext cx="2933699" cy="11525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Наименование муниципальной программы/</a:t>
          </a:r>
        </a:p>
        <a:p>
          <a:pPr algn="l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непрограммных</a:t>
          </a:r>
        </a:p>
        <a:p>
          <a:pPr algn="l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расходов</a:t>
          </a:r>
        </a:p>
        <a:p>
          <a:pPr algn="ctr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Наименование </a:t>
          </a:r>
        </a:p>
        <a:p>
          <a:pPr algn="ctr"/>
          <a:r>
            <a:rPr lang="ru-RU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</a:t>
          </a:r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показателя</a:t>
          </a:r>
        </a:p>
      </xdr:txBody>
    </xdr:sp>
    <xdr:clientData/>
  </xdr:oneCellAnchor>
  <xdr:twoCellAnchor>
    <xdr:from>
      <xdr:col>0</xdr:col>
      <xdr:colOff>47625</xdr:colOff>
      <xdr:row>6</xdr:row>
      <xdr:rowOff>57150</xdr:rowOff>
    </xdr:from>
    <xdr:to>
      <xdr:col>0</xdr:col>
      <xdr:colOff>2905125</xdr:colOff>
      <xdr:row>8</xdr:row>
      <xdr:rowOff>371475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47625" y="2047875"/>
          <a:ext cx="2857500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5</xdr:row>
      <xdr:rowOff>190500</xdr:rowOff>
    </xdr:from>
    <xdr:ext cx="2933699" cy="1152526"/>
    <xdr:sp macro="" textlink="">
      <xdr:nvSpPr>
        <xdr:cNvPr id="6" name="Прямоугольник 5"/>
        <xdr:cNvSpPr/>
      </xdr:nvSpPr>
      <xdr:spPr>
        <a:xfrm>
          <a:off x="9526" y="666750"/>
          <a:ext cx="2933699" cy="11525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Наименование муниципальной программы/</a:t>
          </a:r>
        </a:p>
        <a:p>
          <a:pPr algn="l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непрограммных</a:t>
          </a:r>
        </a:p>
        <a:p>
          <a:pPr algn="l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расходов</a:t>
          </a:r>
        </a:p>
        <a:p>
          <a:pPr algn="ctr"/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Наименование </a:t>
          </a:r>
        </a:p>
        <a:p>
          <a:pPr algn="ctr"/>
          <a:r>
            <a:rPr lang="ru-RU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</a:t>
          </a:r>
          <a:r>
            <a:rPr lang="ru-RU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показателя</a:t>
          </a:r>
        </a:p>
      </xdr:txBody>
    </xdr:sp>
    <xdr:clientData/>
  </xdr:oneCellAnchor>
  <xdr:twoCellAnchor>
    <xdr:from>
      <xdr:col>0</xdr:col>
      <xdr:colOff>47625</xdr:colOff>
      <xdr:row>6</xdr:row>
      <xdr:rowOff>57150</xdr:rowOff>
    </xdr:from>
    <xdr:to>
      <xdr:col>0</xdr:col>
      <xdr:colOff>2905125</xdr:colOff>
      <xdr:row>8</xdr:row>
      <xdr:rowOff>371475</xdr:rowOff>
    </xdr:to>
    <xdr:cxnSp macro="">
      <xdr:nvCxnSpPr>
        <xdr:cNvPr id="8" name="Прямая соединительная линия 7"/>
        <xdr:cNvCxnSpPr/>
      </xdr:nvCxnSpPr>
      <xdr:spPr>
        <a:xfrm flipV="1">
          <a:off x="47625" y="733425"/>
          <a:ext cx="2857500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showZeros="0" tabSelected="1" zoomScale="70" zoomScaleNormal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G162" sqref="G162"/>
    </sheetView>
  </sheetViews>
  <sheetFormatPr defaultColWidth="16.140625" defaultRowHeight="15.75" x14ac:dyDescent="0.25"/>
  <cols>
    <col min="1" max="1" width="48.5703125" style="2" customWidth="1"/>
    <col min="2" max="2" width="10.42578125" style="2" customWidth="1"/>
    <col min="3" max="4" width="19.140625" style="2" customWidth="1"/>
    <col min="5" max="5" width="17.42578125" style="76" customWidth="1"/>
    <col min="6" max="6" width="10.5703125" style="68" customWidth="1"/>
    <col min="7" max="7" width="17.42578125" style="2" customWidth="1"/>
    <col min="8" max="8" width="16.85546875" style="2" customWidth="1"/>
    <col min="9" max="9" width="12.85546875" style="76" customWidth="1"/>
    <col min="10" max="10" width="10.140625" style="68" customWidth="1"/>
    <col min="11" max="11" width="16.7109375" style="2" customWidth="1"/>
    <col min="12" max="12" width="18.5703125" style="2" customWidth="1"/>
    <col min="13" max="13" width="18.85546875" style="2" customWidth="1"/>
    <col min="14" max="14" width="5.28515625" style="2" customWidth="1"/>
    <col min="15" max="16384" width="16.140625" style="2"/>
  </cols>
  <sheetData>
    <row r="1" spans="1:13" ht="17.25" customHeight="1" x14ac:dyDescent="0.25">
      <c r="K1" s="120" t="s">
        <v>51</v>
      </c>
      <c r="L1" s="120"/>
      <c r="M1" s="120"/>
    </row>
    <row r="2" spans="1:13" ht="54.75" customHeight="1" x14ac:dyDescent="0.25">
      <c r="K2" s="157" t="s">
        <v>56</v>
      </c>
      <c r="L2" s="157"/>
      <c r="M2" s="157"/>
    </row>
    <row r="4" spans="1:13" ht="18.75" x14ac:dyDescent="0.25">
      <c r="A4" s="158" t="s">
        <v>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159"/>
    </row>
    <row r="5" spans="1:13" ht="18.75" x14ac:dyDescent="0.25">
      <c r="A5" s="158" t="s">
        <v>32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159"/>
    </row>
    <row r="7" spans="1:13" s="1" customFormat="1" ht="31.5" x14ac:dyDescent="0.25">
      <c r="A7" s="160"/>
      <c r="B7" s="155" t="s">
        <v>0</v>
      </c>
      <c r="C7" s="163" t="s">
        <v>52</v>
      </c>
      <c r="D7" s="164"/>
      <c r="E7" s="164"/>
      <c r="F7" s="164"/>
      <c r="G7" s="163" t="s">
        <v>53</v>
      </c>
      <c r="H7" s="164"/>
      <c r="I7" s="164"/>
      <c r="J7" s="164"/>
      <c r="K7" s="119" t="s">
        <v>54</v>
      </c>
      <c r="L7" s="155" t="s">
        <v>7</v>
      </c>
      <c r="M7" s="156"/>
    </row>
    <row r="8" spans="1:13" s="1" customFormat="1" ht="21" customHeight="1" x14ac:dyDescent="0.25">
      <c r="A8" s="161"/>
      <c r="B8" s="156"/>
      <c r="C8" s="155" t="s">
        <v>1</v>
      </c>
      <c r="D8" s="155" t="s">
        <v>2</v>
      </c>
      <c r="E8" s="155" t="s">
        <v>3</v>
      </c>
      <c r="F8" s="156"/>
      <c r="G8" s="155" t="s">
        <v>1</v>
      </c>
      <c r="H8" s="155" t="s">
        <v>17</v>
      </c>
      <c r="I8" s="155" t="s">
        <v>3</v>
      </c>
      <c r="J8" s="156"/>
      <c r="K8" s="155" t="s">
        <v>1</v>
      </c>
      <c r="L8" s="119" t="s">
        <v>8</v>
      </c>
      <c r="M8" s="119" t="s">
        <v>55</v>
      </c>
    </row>
    <row r="9" spans="1:13" s="1" customFormat="1" ht="38.25" customHeight="1" x14ac:dyDescent="0.25">
      <c r="A9" s="162"/>
      <c r="B9" s="156"/>
      <c r="C9" s="156"/>
      <c r="D9" s="156"/>
      <c r="E9" s="77" t="s">
        <v>4</v>
      </c>
      <c r="F9" s="69" t="s">
        <v>5</v>
      </c>
      <c r="G9" s="156"/>
      <c r="H9" s="156"/>
      <c r="I9" s="77" t="s">
        <v>4</v>
      </c>
      <c r="J9" s="69" t="s">
        <v>5</v>
      </c>
      <c r="K9" s="156"/>
      <c r="L9" s="119" t="s">
        <v>1</v>
      </c>
      <c r="M9" s="119" t="s">
        <v>1</v>
      </c>
    </row>
    <row r="10" spans="1:13" ht="22.5" customHeight="1" x14ac:dyDescent="0.25">
      <c r="A10" s="144" t="s">
        <v>57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6"/>
      <c r="M10" s="146"/>
    </row>
    <row r="11" spans="1:13" ht="18.75" customHeight="1" x14ac:dyDescent="0.25">
      <c r="A11" s="150" t="s">
        <v>41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52"/>
    </row>
    <row r="12" spans="1:13" x14ac:dyDescent="0.25">
      <c r="A12" s="147" t="s">
        <v>45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154"/>
    </row>
    <row r="13" spans="1:13" ht="81" customHeight="1" x14ac:dyDescent="0.25">
      <c r="A13" s="28" t="s">
        <v>59</v>
      </c>
      <c r="B13" s="26" t="s">
        <v>5</v>
      </c>
      <c r="C13" s="39"/>
      <c r="D13" s="39"/>
      <c r="E13" s="55"/>
      <c r="F13" s="70"/>
      <c r="G13" s="39">
        <v>100</v>
      </c>
      <c r="H13" s="39">
        <v>100</v>
      </c>
      <c r="I13" s="55">
        <f>H13-G13</f>
        <v>0</v>
      </c>
      <c r="J13" s="70">
        <f>I13/G13%</f>
        <v>0</v>
      </c>
      <c r="K13" s="39">
        <v>100</v>
      </c>
      <c r="L13" s="39">
        <v>100</v>
      </c>
      <c r="M13" s="39">
        <v>100</v>
      </c>
    </row>
    <row r="14" spans="1:13" ht="54" customHeight="1" x14ac:dyDescent="0.25">
      <c r="A14" s="28" t="s">
        <v>42</v>
      </c>
      <c r="B14" s="26" t="s">
        <v>9</v>
      </c>
      <c r="C14" s="39"/>
      <c r="D14" s="39"/>
      <c r="E14" s="55"/>
      <c r="F14" s="70"/>
      <c r="G14" s="38">
        <v>108</v>
      </c>
      <c r="H14" s="38">
        <v>109</v>
      </c>
      <c r="I14" s="37">
        <f>H14-G14</f>
        <v>1</v>
      </c>
      <c r="J14" s="70">
        <f>I14/G14%</f>
        <v>0.9</v>
      </c>
      <c r="K14" s="38">
        <v>121</v>
      </c>
      <c r="L14" s="38">
        <v>122</v>
      </c>
      <c r="M14" s="38">
        <v>123</v>
      </c>
    </row>
    <row r="15" spans="1:13" ht="19.5" customHeight="1" x14ac:dyDescent="0.25">
      <c r="A15" s="144" t="s">
        <v>65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  <c r="M15" s="146"/>
    </row>
    <row r="16" spans="1:13" ht="34.5" customHeight="1" x14ac:dyDescent="0.25">
      <c r="A16" s="150" t="s">
        <v>58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152"/>
    </row>
    <row r="17" spans="1:14" ht="21.75" customHeight="1" x14ac:dyDescent="0.25">
      <c r="A17" s="147" t="s">
        <v>46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154"/>
    </row>
    <row r="18" spans="1:14" ht="114" customHeight="1" x14ac:dyDescent="0.25">
      <c r="A18" s="28" t="s">
        <v>60</v>
      </c>
      <c r="B18" s="26" t="s">
        <v>5</v>
      </c>
      <c r="C18" s="61"/>
      <c r="D18" s="61"/>
      <c r="E18" s="62"/>
      <c r="F18" s="70"/>
      <c r="G18" s="39">
        <v>91.7</v>
      </c>
      <c r="H18" s="39">
        <v>91.7</v>
      </c>
      <c r="I18" s="62">
        <f t="shared" ref="I18:I22" si="0">H18-G18</f>
        <v>0</v>
      </c>
      <c r="J18" s="70">
        <f>I18/G18%</f>
        <v>0</v>
      </c>
      <c r="K18" s="39">
        <v>100</v>
      </c>
      <c r="L18" s="39">
        <v>100</v>
      </c>
      <c r="M18" s="39">
        <v>100</v>
      </c>
      <c r="N18" s="58"/>
    </row>
    <row r="19" spans="1:14" ht="84" customHeight="1" x14ac:dyDescent="0.25">
      <c r="A19" s="28" t="s">
        <v>21</v>
      </c>
      <c r="B19" s="26" t="s">
        <v>18</v>
      </c>
      <c r="C19" s="29">
        <f>C21+C22</f>
        <v>0</v>
      </c>
      <c r="D19" s="29">
        <f>D21+D22</f>
        <v>0</v>
      </c>
      <c r="E19" s="62">
        <f t="shared" ref="E19:E22" si="1">D19-C19</f>
        <v>0</v>
      </c>
      <c r="F19" s="70"/>
      <c r="G19" s="31">
        <f t="shared" ref="G19:H19" si="2">G21+G22</f>
        <v>3185043541</v>
      </c>
      <c r="H19" s="31">
        <f t="shared" si="2"/>
        <v>3185043541</v>
      </c>
      <c r="I19" s="62">
        <f t="shared" si="0"/>
        <v>0</v>
      </c>
      <c r="J19" s="70">
        <f t="shared" ref="J19:J22" si="3">I19/G19%</f>
        <v>0</v>
      </c>
      <c r="K19" s="31">
        <f>K21+K22+K20</f>
        <v>3541087285</v>
      </c>
      <c r="L19" s="31">
        <f>L21+L22+L20</f>
        <v>3980979274</v>
      </c>
      <c r="M19" s="31">
        <f>M21+M22+M20</f>
        <v>4320129438</v>
      </c>
    </row>
    <row r="20" spans="1:14" ht="8.25" hidden="1" customHeight="1" x14ac:dyDescent="0.25">
      <c r="A20" s="32" t="s">
        <v>19</v>
      </c>
      <c r="B20" s="26" t="s">
        <v>18</v>
      </c>
      <c r="C20" s="56"/>
      <c r="D20" s="56"/>
      <c r="E20" s="62">
        <f t="shared" si="1"/>
        <v>0</v>
      </c>
      <c r="F20" s="70" t="e">
        <f t="shared" ref="F20" si="4">E20/C20%</f>
        <v>#DIV/0!</v>
      </c>
      <c r="G20" s="31"/>
      <c r="H20" s="27"/>
      <c r="I20" s="62">
        <f t="shared" si="0"/>
        <v>0</v>
      </c>
      <c r="J20" s="70" t="e">
        <f t="shared" si="3"/>
        <v>#DIV/0!</v>
      </c>
      <c r="K20" s="31">
        <v>0</v>
      </c>
      <c r="L20" s="31">
        <v>0</v>
      </c>
      <c r="M20" s="31">
        <v>0</v>
      </c>
    </row>
    <row r="21" spans="1:14" ht="31.5" customHeight="1" x14ac:dyDescent="0.25">
      <c r="A21" s="32" t="s">
        <v>16</v>
      </c>
      <c r="B21" s="26" t="s">
        <v>18</v>
      </c>
      <c r="C21" s="29"/>
      <c r="D21" s="29"/>
      <c r="E21" s="62">
        <f t="shared" si="1"/>
        <v>0</v>
      </c>
      <c r="F21" s="70"/>
      <c r="G21" s="31">
        <v>1972493776</v>
      </c>
      <c r="H21" s="31">
        <v>1972493776</v>
      </c>
      <c r="I21" s="62">
        <f t="shared" si="0"/>
        <v>0</v>
      </c>
      <c r="J21" s="70">
        <f t="shared" si="3"/>
        <v>0</v>
      </c>
      <c r="K21" s="31">
        <v>3206149659</v>
      </c>
      <c r="L21" s="31">
        <v>3642101318</v>
      </c>
      <c r="M21" s="31">
        <v>3983144716</v>
      </c>
    </row>
    <row r="22" spans="1:14" ht="17.25" customHeight="1" x14ac:dyDescent="0.25">
      <c r="A22" s="32" t="s">
        <v>15</v>
      </c>
      <c r="B22" s="26" t="s">
        <v>18</v>
      </c>
      <c r="C22" s="29"/>
      <c r="D22" s="29"/>
      <c r="E22" s="62">
        <f t="shared" si="1"/>
        <v>0</v>
      </c>
      <c r="F22" s="70"/>
      <c r="G22" s="31">
        <v>1212549765</v>
      </c>
      <c r="H22" s="31">
        <v>1212549765</v>
      </c>
      <c r="I22" s="62">
        <f t="shared" si="0"/>
        <v>0</v>
      </c>
      <c r="J22" s="70">
        <f t="shared" si="3"/>
        <v>0</v>
      </c>
      <c r="K22" s="31">
        <v>334937626</v>
      </c>
      <c r="L22" s="31">
        <v>338877956</v>
      </c>
      <c r="M22" s="31">
        <v>336984722</v>
      </c>
    </row>
    <row r="23" spans="1:14" ht="18.75" customHeight="1" x14ac:dyDescent="0.25">
      <c r="A23" s="144" t="s">
        <v>66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146"/>
    </row>
    <row r="24" spans="1:14" ht="36" customHeight="1" x14ac:dyDescent="0.25">
      <c r="A24" s="150" t="s">
        <v>10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52"/>
      <c r="N24" s="58">
        <v>45</v>
      </c>
    </row>
    <row r="25" spans="1:14" x14ac:dyDescent="0.25">
      <c r="A25" s="147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  <c r="M25" s="154"/>
    </row>
    <row r="26" spans="1:14" ht="147" customHeight="1" x14ac:dyDescent="0.25">
      <c r="A26" s="25" t="s">
        <v>61</v>
      </c>
      <c r="B26" s="26" t="s">
        <v>20</v>
      </c>
      <c r="C26" s="81"/>
      <c r="D26" s="55"/>
      <c r="E26" s="121"/>
      <c r="F26" s="70"/>
      <c r="G26" s="55">
        <v>1.5</v>
      </c>
      <c r="H26" s="55">
        <v>1.5</v>
      </c>
      <c r="I26" s="55">
        <f>H26-G26</f>
        <v>0</v>
      </c>
      <c r="J26" s="70">
        <f t="shared" ref="J26:J31" si="5">I26/G26%</f>
        <v>0</v>
      </c>
      <c r="K26" s="55">
        <v>1.5</v>
      </c>
      <c r="L26" s="55">
        <v>1.5</v>
      </c>
      <c r="M26" s="55">
        <v>1.5</v>
      </c>
    </row>
    <row r="27" spans="1:14" ht="97.5" customHeight="1" x14ac:dyDescent="0.25">
      <c r="A27" s="25" t="s">
        <v>47</v>
      </c>
      <c r="B27" s="26" t="s">
        <v>5</v>
      </c>
      <c r="C27" s="39"/>
      <c r="D27" s="39"/>
      <c r="E27" s="55"/>
      <c r="F27" s="70"/>
      <c r="G27" s="39">
        <v>100</v>
      </c>
      <c r="H27" s="39">
        <v>100</v>
      </c>
      <c r="I27" s="55">
        <f>H27-G27</f>
        <v>0</v>
      </c>
      <c r="J27" s="70">
        <f t="shared" si="5"/>
        <v>0</v>
      </c>
      <c r="K27" s="39">
        <v>100</v>
      </c>
      <c r="L27" s="39">
        <v>100</v>
      </c>
      <c r="M27" s="39">
        <v>100</v>
      </c>
    </row>
    <row r="28" spans="1:14" ht="84.75" customHeight="1" x14ac:dyDescent="0.25">
      <c r="A28" s="28" t="s">
        <v>22</v>
      </c>
      <c r="B28" s="26" t="s">
        <v>18</v>
      </c>
      <c r="C28" s="29"/>
      <c r="D28" s="29"/>
      <c r="E28" s="62"/>
      <c r="F28" s="70"/>
      <c r="G28" s="31">
        <f t="shared" ref="G28:H28" si="6">G30+G31</f>
        <v>4243510047</v>
      </c>
      <c r="H28" s="31">
        <f t="shared" si="6"/>
        <v>4243510047</v>
      </c>
      <c r="I28" s="62">
        <f t="shared" ref="I28:I31" si="7">H28-G28</f>
        <v>0</v>
      </c>
      <c r="J28" s="70">
        <f t="shared" si="5"/>
        <v>0</v>
      </c>
      <c r="K28" s="31">
        <f>K30+K31+K29</f>
        <v>4707457969</v>
      </c>
      <c r="L28" s="31">
        <f>L30+L31+L29</f>
        <v>5181436552</v>
      </c>
      <c r="M28" s="31">
        <f>M30+M31+M29</f>
        <v>5712261019</v>
      </c>
    </row>
    <row r="29" spans="1:14" ht="35.25" hidden="1" customHeight="1" x14ac:dyDescent="0.25">
      <c r="A29" s="32" t="s">
        <v>19</v>
      </c>
      <c r="B29" s="26" t="s">
        <v>18</v>
      </c>
      <c r="C29" s="56"/>
      <c r="D29" s="56"/>
      <c r="E29" s="62"/>
      <c r="F29" s="70"/>
      <c r="G29" s="31"/>
      <c r="H29" s="27"/>
      <c r="I29" s="62">
        <f t="shared" si="7"/>
        <v>0</v>
      </c>
      <c r="J29" s="70" t="e">
        <f t="shared" si="5"/>
        <v>#DIV/0!</v>
      </c>
      <c r="K29" s="31"/>
      <c r="L29" s="31"/>
      <c r="M29" s="31"/>
    </row>
    <row r="30" spans="1:14" ht="34.5" customHeight="1" x14ac:dyDescent="0.25">
      <c r="A30" s="32" t="s">
        <v>16</v>
      </c>
      <c r="B30" s="26" t="s">
        <v>18</v>
      </c>
      <c r="C30" s="29"/>
      <c r="D30" s="29"/>
      <c r="E30" s="62"/>
      <c r="F30" s="70"/>
      <c r="G30" s="31">
        <f>3928577342+48116557</f>
        <v>3976693899</v>
      </c>
      <c r="H30" s="31">
        <f>3928577342+48116557</f>
        <v>3976693899</v>
      </c>
      <c r="I30" s="62">
        <f t="shared" si="7"/>
        <v>0</v>
      </c>
      <c r="J30" s="70">
        <f t="shared" si="5"/>
        <v>0</v>
      </c>
      <c r="K30" s="31">
        <v>4348858528</v>
      </c>
      <c r="L30" s="31">
        <v>4814089711</v>
      </c>
      <c r="M30" s="31">
        <v>5346807608</v>
      </c>
      <c r="N30" s="58"/>
    </row>
    <row r="31" spans="1:14" ht="21" customHeight="1" x14ac:dyDescent="0.25">
      <c r="A31" s="32" t="s">
        <v>15</v>
      </c>
      <c r="B31" s="26" t="s">
        <v>18</v>
      </c>
      <c r="C31" s="29"/>
      <c r="D31" s="29"/>
      <c r="E31" s="62"/>
      <c r="F31" s="70"/>
      <c r="G31" s="31">
        <f>265081446+1734702</f>
        <v>266816148</v>
      </c>
      <c r="H31" s="31">
        <f>265081446+1734702</f>
        <v>266816148</v>
      </c>
      <c r="I31" s="62">
        <f t="shared" si="7"/>
        <v>0</v>
      </c>
      <c r="J31" s="70">
        <f t="shared" si="5"/>
        <v>0</v>
      </c>
      <c r="K31" s="31">
        <v>358599441</v>
      </c>
      <c r="L31" s="31">
        <v>367346841</v>
      </c>
      <c r="M31" s="31">
        <v>365453411</v>
      </c>
      <c r="N31" s="58"/>
    </row>
    <row r="32" spans="1:14" ht="18.75" customHeight="1" x14ac:dyDescent="0.25">
      <c r="A32" s="144" t="s">
        <v>67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146"/>
      <c r="N32" s="58"/>
    </row>
    <row r="33" spans="1:14" ht="18.75" customHeight="1" x14ac:dyDescent="0.25">
      <c r="A33" s="150" t="s">
        <v>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M33" s="152"/>
    </row>
    <row r="34" spans="1:14" ht="22.5" customHeight="1" x14ac:dyDescent="0.25">
      <c r="A34" s="147" t="s">
        <v>46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</row>
    <row r="35" spans="1:14" ht="96.75" customHeight="1" x14ac:dyDescent="0.25">
      <c r="A35" s="25" t="s">
        <v>107</v>
      </c>
      <c r="B35" s="26" t="s">
        <v>9</v>
      </c>
      <c r="C35" s="82"/>
      <c r="D35" s="82"/>
      <c r="E35" s="55"/>
      <c r="F35" s="70"/>
      <c r="G35" s="37">
        <v>126</v>
      </c>
      <c r="H35" s="37">
        <v>126</v>
      </c>
      <c r="I35" s="55">
        <f>H35-G35</f>
        <v>0</v>
      </c>
      <c r="J35" s="70"/>
      <c r="K35" s="37">
        <v>126</v>
      </c>
      <c r="L35" s="37">
        <v>126</v>
      </c>
      <c r="M35" s="37">
        <v>126</v>
      </c>
    </row>
    <row r="36" spans="1:14" ht="84" customHeight="1" x14ac:dyDescent="0.25">
      <c r="A36" s="25" t="s">
        <v>63</v>
      </c>
      <c r="B36" s="26" t="s">
        <v>5</v>
      </c>
      <c r="C36" s="39"/>
      <c r="D36" s="39"/>
      <c r="E36" s="55"/>
      <c r="F36" s="70"/>
      <c r="G36" s="39">
        <v>100</v>
      </c>
      <c r="H36" s="39">
        <v>100</v>
      </c>
      <c r="I36" s="55">
        <f>H36-G36</f>
        <v>0</v>
      </c>
      <c r="J36" s="70"/>
      <c r="K36" s="39">
        <v>100</v>
      </c>
      <c r="L36" s="39">
        <v>100</v>
      </c>
      <c r="M36" s="39">
        <v>100</v>
      </c>
    </row>
    <row r="37" spans="1:14" ht="63" x14ac:dyDescent="0.25">
      <c r="A37" s="28" t="s">
        <v>64</v>
      </c>
      <c r="B37" s="26" t="s">
        <v>18</v>
      </c>
      <c r="C37" s="29"/>
      <c r="D37" s="29"/>
      <c r="E37" s="62"/>
      <c r="F37" s="71"/>
      <c r="G37" s="31">
        <f t="shared" ref="G37:H37" si="8">G39+G40</f>
        <v>177592368</v>
      </c>
      <c r="H37" s="31">
        <f t="shared" si="8"/>
        <v>177592368</v>
      </c>
      <c r="I37" s="62">
        <f t="shared" ref="I37:I40" si="9">H37-G37</f>
        <v>0</v>
      </c>
      <c r="J37" s="71">
        <f t="shared" ref="J37:J40" si="10">I37/G37%</f>
        <v>0</v>
      </c>
      <c r="K37" s="31">
        <f>K39+K40+K38</f>
        <v>185240150</v>
      </c>
      <c r="L37" s="31">
        <f>L39+L40+L38</f>
        <v>190163153</v>
      </c>
      <c r="M37" s="31">
        <f>M39+M40+M38</f>
        <v>190454902</v>
      </c>
    </row>
    <row r="38" spans="1:14" ht="31.5" hidden="1" x14ac:dyDescent="0.25">
      <c r="A38" s="32" t="s">
        <v>19</v>
      </c>
      <c r="B38" s="26" t="s">
        <v>18</v>
      </c>
      <c r="C38" s="56"/>
      <c r="D38" s="56"/>
      <c r="E38" s="62"/>
      <c r="F38" s="71"/>
      <c r="G38" s="31"/>
      <c r="H38" s="27"/>
      <c r="I38" s="62">
        <f t="shared" si="9"/>
        <v>0</v>
      </c>
      <c r="J38" s="71" t="e">
        <f t="shared" si="10"/>
        <v>#DIV/0!</v>
      </c>
      <c r="K38" s="31"/>
      <c r="L38" s="31"/>
      <c r="M38" s="31"/>
    </row>
    <row r="39" spans="1:14" ht="39" customHeight="1" x14ac:dyDescent="0.25">
      <c r="A39" s="32" t="s">
        <v>16</v>
      </c>
      <c r="B39" s="26" t="s">
        <v>18</v>
      </c>
      <c r="C39" s="29"/>
      <c r="D39" s="29"/>
      <c r="E39" s="62"/>
      <c r="F39" s="71"/>
      <c r="G39" s="31">
        <v>3877000</v>
      </c>
      <c r="H39" s="31">
        <v>3877000</v>
      </c>
      <c r="I39" s="62">
        <f t="shared" si="9"/>
        <v>0</v>
      </c>
      <c r="J39" s="71">
        <f t="shared" si="10"/>
        <v>0</v>
      </c>
      <c r="K39" s="31">
        <v>4852657</v>
      </c>
      <c r="L39" s="31">
        <v>3782195</v>
      </c>
      <c r="M39" s="31">
        <v>3782195</v>
      </c>
    </row>
    <row r="40" spans="1:14" x14ac:dyDescent="0.25">
      <c r="A40" s="32" t="s">
        <v>15</v>
      </c>
      <c r="B40" s="26" t="s">
        <v>18</v>
      </c>
      <c r="C40" s="29"/>
      <c r="D40" s="29"/>
      <c r="E40" s="62"/>
      <c r="F40" s="71"/>
      <c r="G40" s="31">
        <v>173715368</v>
      </c>
      <c r="H40" s="31">
        <v>173715368</v>
      </c>
      <c r="I40" s="62">
        <f t="shared" si="9"/>
        <v>0</v>
      </c>
      <c r="J40" s="71">
        <f t="shared" si="10"/>
        <v>0</v>
      </c>
      <c r="K40" s="31">
        <v>180387493</v>
      </c>
      <c r="L40" s="31">
        <v>186380958</v>
      </c>
      <c r="M40" s="31">
        <v>186672707</v>
      </c>
      <c r="N40" s="58">
        <v>46</v>
      </c>
    </row>
    <row r="41" spans="1:14" ht="18" customHeight="1" x14ac:dyDescent="0.25">
      <c r="A41" s="144" t="s">
        <v>69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6"/>
    </row>
    <row r="42" spans="1:14" x14ac:dyDescent="0.25">
      <c r="A42" s="150" t="s">
        <v>12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2"/>
    </row>
    <row r="43" spans="1:14" x14ac:dyDescent="0.25">
      <c r="A43" s="147" t="s">
        <v>46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4"/>
    </row>
    <row r="44" spans="1:14" ht="66" customHeight="1" x14ac:dyDescent="0.25">
      <c r="A44" s="28" t="s">
        <v>70</v>
      </c>
      <c r="B44" s="26" t="s">
        <v>5</v>
      </c>
      <c r="C44" s="39"/>
      <c r="D44" s="39"/>
      <c r="E44" s="55"/>
      <c r="F44" s="70"/>
      <c r="G44" s="39">
        <v>100</v>
      </c>
      <c r="H44" s="39">
        <v>100</v>
      </c>
      <c r="I44" s="55">
        <f>H44-G44</f>
        <v>0</v>
      </c>
      <c r="J44" s="70">
        <f>I44/G44%</f>
        <v>0</v>
      </c>
      <c r="K44" s="37">
        <v>100</v>
      </c>
      <c r="L44" s="37">
        <v>100</v>
      </c>
      <c r="M44" s="37">
        <v>100</v>
      </c>
    </row>
    <row r="45" spans="1:14" ht="69" customHeight="1" x14ac:dyDescent="0.25">
      <c r="A45" s="28" t="s">
        <v>23</v>
      </c>
      <c r="B45" s="26" t="s">
        <v>18</v>
      </c>
      <c r="C45" s="29"/>
      <c r="D45" s="29"/>
      <c r="E45" s="62"/>
      <c r="F45" s="70"/>
      <c r="G45" s="31">
        <f t="shared" ref="G45:H45" si="11">G47+G48</f>
        <v>30883271</v>
      </c>
      <c r="H45" s="31">
        <f t="shared" si="11"/>
        <v>30883271</v>
      </c>
      <c r="I45" s="62">
        <f t="shared" ref="I45:I48" si="12">H45-G45</f>
        <v>0</v>
      </c>
      <c r="J45" s="70">
        <f t="shared" ref="J45:J48" si="13">I45/G45%</f>
        <v>0</v>
      </c>
      <c r="K45" s="31">
        <f>K47+K48+K46</f>
        <v>43562361</v>
      </c>
      <c r="L45" s="31">
        <f>L47+L48+L46</f>
        <v>43562361</v>
      </c>
      <c r="M45" s="31">
        <f>M47+M48+M46</f>
        <v>43562361</v>
      </c>
    </row>
    <row r="46" spans="1:14" ht="31.5" hidden="1" x14ac:dyDescent="0.25">
      <c r="A46" s="32" t="s">
        <v>19</v>
      </c>
      <c r="B46" s="26" t="s">
        <v>18</v>
      </c>
      <c r="C46" s="56"/>
      <c r="D46" s="56"/>
      <c r="E46" s="62"/>
      <c r="F46" s="70"/>
      <c r="G46" s="31"/>
      <c r="H46" s="27"/>
      <c r="I46" s="62">
        <f t="shared" si="12"/>
        <v>0</v>
      </c>
      <c r="J46" s="70" t="e">
        <f t="shared" si="13"/>
        <v>#DIV/0!</v>
      </c>
      <c r="K46" s="31">
        <v>0</v>
      </c>
      <c r="L46" s="31">
        <v>0</v>
      </c>
      <c r="M46" s="31">
        <v>0</v>
      </c>
    </row>
    <row r="47" spans="1:14" ht="34.5" customHeight="1" x14ac:dyDescent="0.25">
      <c r="A47" s="32" t="s">
        <v>16</v>
      </c>
      <c r="B47" s="26" t="s">
        <v>18</v>
      </c>
      <c r="C47" s="29"/>
      <c r="D47" s="29"/>
      <c r="E47" s="62"/>
      <c r="F47" s="70"/>
      <c r="G47" s="31">
        <f>12720324+142538</f>
        <v>12862862</v>
      </c>
      <c r="H47" s="31">
        <f>12720324+142538</f>
        <v>12862862</v>
      </c>
      <c r="I47" s="62">
        <f t="shared" si="12"/>
        <v>0</v>
      </c>
      <c r="J47" s="70">
        <f t="shared" si="13"/>
        <v>0</v>
      </c>
      <c r="K47" s="31">
        <v>26000862</v>
      </c>
      <c r="L47" s="31">
        <v>26000862</v>
      </c>
      <c r="M47" s="31">
        <v>26000862</v>
      </c>
    </row>
    <row r="48" spans="1:14" ht="22.5" customHeight="1" x14ac:dyDescent="0.25">
      <c r="A48" s="32" t="s">
        <v>15</v>
      </c>
      <c r="B48" s="26" t="s">
        <v>18</v>
      </c>
      <c r="C48" s="29"/>
      <c r="D48" s="29"/>
      <c r="E48" s="62"/>
      <c r="F48" s="70"/>
      <c r="G48" s="31">
        <f>17862775+157634</f>
        <v>18020409</v>
      </c>
      <c r="H48" s="31">
        <f>17862775+157634</f>
        <v>18020409</v>
      </c>
      <c r="I48" s="62">
        <f t="shared" si="12"/>
        <v>0</v>
      </c>
      <c r="J48" s="70">
        <f t="shared" si="13"/>
        <v>0</v>
      </c>
      <c r="K48" s="31">
        <v>17561499</v>
      </c>
      <c r="L48" s="31">
        <v>17561499</v>
      </c>
      <c r="M48" s="31">
        <v>17561499</v>
      </c>
    </row>
    <row r="49" spans="1:17" ht="15.75" customHeight="1" x14ac:dyDescent="0.25">
      <c r="A49" s="144" t="s">
        <v>71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  <c r="M49" s="146"/>
    </row>
    <row r="50" spans="1:17" ht="33.75" customHeight="1" x14ac:dyDescent="0.25">
      <c r="A50" s="150" t="s">
        <v>13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2"/>
      <c r="M50" s="152"/>
      <c r="N50" s="59"/>
    </row>
    <row r="51" spans="1:17" x14ac:dyDescent="0.25">
      <c r="A51" s="147" t="s">
        <v>46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  <c r="M51" s="154"/>
    </row>
    <row r="52" spans="1:17" ht="63.75" customHeight="1" x14ac:dyDescent="0.25">
      <c r="A52" s="25" t="s">
        <v>108</v>
      </c>
      <c r="B52" s="26" t="s">
        <v>9</v>
      </c>
      <c r="C52" s="26"/>
      <c r="D52" s="26"/>
      <c r="E52" s="55"/>
      <c r="F52" s="70"/>
      <c r="G52" s="26">
        <f>G53+G54</f>
        <v>64</v>
      </c>
      <c r="H52" s="26">
        <f>H53+H54</f>
        <v>64</v>
      </c>
      <c r="I52" s="55">
        <f>H52-G52</f>
        <v>0</v>
      </c>
      <c r="J52" s="70">
        <f t="shared" ref="J52:J65" si="14">I52/G52%</f>
        <v>0</v>
      </c>
      <c r="K52" s="26">
        <f>K53+K54</f>
        <v>76</v>
      </c>
      <c r="L52" s="26">
        <f t="shared" ref="L52:M52" si="15">L53+L54</f>
        <v>76</v>
      </c>
      <c r="M52" s="26">
        <f t="shared" si="15"/>
        <v>76</v>
      </c>
    </row>
    <row r="53" spans="1:17" ht="18" customHeight="1" x14ac:dyDescent="0.25">
      <c r="A53" s="25" t="s">
        <v>14</v>
      </c>
      <c r="B53" s="131"/>
      <c r="C53" s="10"/>
      <c r="D53" s="10"/>
      <c r="E53" s="55"/>
      <c r="F53" s="70"/>
      <c r="G53" s="10">
        <v>55</v>
      </c>
      <c r="H53" s="10">
        <v>55</v>
      </c>
      <c r="I53" s="55">
        <f t="shared" ref="I53:I61" si="16">H53-G53</f>
        <v>0</v>
      </c>
      <c r="J53" s="70">
        <f t="shared" si="14"/>
        <v>0</v>
      </c>
      <c r="K53" s="26">
        <v>67</v>
      </c>
      <c r="L53" s="26">
        <v>67</v>
      </c>
      <c r="M53" s="26">
        <v>67</v>
      </c>
    </row>
    <row r="54" spans="1:17" x14ac:dyDescent="0.25">
      <c r="A54" s="32" t="s">
        <v>72</v>
      </c>
      <c r="B54" s="131"/>
      <c r="C54" s="10"/>
      <c r="D54" s="10"/>
      <c r="E54" s="55"/>
      <c r="F54" s="70"/>
      <c r="G54" s="10">
        <v>9</v>
      </c>
      <c r="H54" s="10">
        <v>9</v>
      </c>
      <c r="I54" s="55">
        <f t="shared" si="16"/>
        <v>0</v>
      </c>
      <c r="J54" s="70">
        <f t="shared" si="14"/>
        <v>0</v>
      </c>
      <c r="K54" s="10">
        <v>9</v>
      </c>
      <c r="L54" s="10">
        <v>9</v>
      </c>
      <c r="M54" s="26">
        <v>9</v>
      </c>
    </row>
    <row r="55" spans="1:17" ht="81.75" customHeight="1" x14ac:dyDescent="0.25">
      <c r="A55" s="25" t="s">
        <v>109</v>
      </c>
      <c r="B55" s="26" t="s">
        <v>9</v>
      </c>
      <c r="C55" s="38"/>
      <c r="D55" s="38"/>
      <c r="E55" s="55"/>
      <c r="F55" s="70"/>
      <c r="G55" s="37">
        <v>43</v>
      </c>
      <c r="H55" s="37">
        <v>43</v>
      </c>
      <c r="I55" s="55">
        <f t="shared" si="16"/>
        <v>0</v>
      </c>
      <c r="J55" s="70">
        <f t="shared" si="14"/>
        <v>0</v>
      </c>
      <c r="K55" s="36">
        <v>45</v>
      </c>
      <c r="L55" s="36">
        <v>46</v>
      </c>
      <c r="M55" s="36">
        <v>47</v>
      </c>
    </row>
    <row r="56" spans="1:17" ht="66" customHeight="1" x14ac:dyDescent="0.25">
      <c r="A56" s="25" t="s">
        <v>110</v>
      </c>
      <c r="B56" s="26" t="s">
        <v>9</v>
      </c>
      <c r="C56" s="26"/>
      <c r="D56" s="26"/>
      <c r="E56" s="55"/>
      <c r="F56" s="70"/>
      <c r="G56" s="37">
        <v>5</v>
      </c>
      <c r="H56" s="37">
        <v>5</v>
      </c>
      <c r="I56" s="55">
        <f t="shared" si="16"/>
        <v>0</v>
      </c>
      <c r="J56" s="70">
        <f t="shared" si="14"/>
        <v>0</v>
      </c>
      <c r="K56" s="26">
        <v>5</v>
      </c>
      <c r="L56" s="26">
        <v>5</v>
      </c>
      <c r="M56" s="26">
        <v>5</v>
      </c>
      <c r="N56" s="59"/>
    </row>
    <row r="57" spans="1:17" ht="96.75" customHeight="1" x14ac:dyDescent="0.25">
      <c r="A57" s="25" t="s">
        <v>111</v>
      </c>
      <c r="B57" s="26" t="s">
        <v>9</v>
      </c>
      <c r="C57" s="38"/>
      <c r="D57" s="38"/>
      <c r="E57" s="55"/>
      <c r="F57" s="70"/>
      <c r="G57" s="37">
        <v>44</v>
      </c>
      <c r="H57" s="37">
        <v>44</v>
      </c>
      <c r="I57" s="55">
        <f t="shared" si="16"/>
        <v>0</v>
      </c>
      <c r="J57" s="70">
        <f t="shared" si="14"/>
        <v>0</v>
      </c>
      <c r="K57" s="26">
        <v>43</v>
      </c>
      <c r="L57" s="26">
        <v>45</v>
      </c>
      <c r="M57" s="26">
        <v>46</v>
      </c>
    </row>
    <row r="58" spans="1:17" ht="63" x14ac:dyDescent="0.25">
      <c r="A58" s="28" t="s">
        <v>24</v>
      </c>
      <c r="B58" s="26" t="s">
        <v>18</v>
      </c>
      <c r="C58" s="29"/>
      <c r="D58" s="29"/>
      <c r="E58" s="62"/>
      <c r="F58" s="70"/>
      <c r="G58" s="31">
        <f t="shared" ref="G58:M58" si="17">G60+G61</f>
        <v>932113245</v>
      </c>
      <c r="H58" s="31">
        <f t="shared" si="17"/>
        <v>932113245</v>
      </c>
      <c r="I58" s="62">
        <f t="shared" si="16"/>
        <v>0</v>
      </c>
      <c r="J58" s="70">
        <f t="shared" si="14"/>
        <v>0</v>
      </c>
      <c r="K58" s="29">
        <f t="shared" si="17"/>
        <v>967629661</v>
      </c>
      <c r="L58" s="29">
        <f t="shared" si="17"/>
        <v>999115815</v>
      </c>
      <c r="M58" s="29">
        <f t="shared" si="17"/>
        <v>1025317724</v>
      </c>
    </row>
    <row r="59" spans="1:17" ht="31.5" hidden="1" x14ac:dyDescent="0.25">
      <c r="A59" s="32" t="s">
        <v>19</v>
      </c>
      <c r="B59" s="26" t="s">
        <v>18</v>
      </c>
      <c r="C59" s="56"/>
      <c r="D59" s="56"/>
      <c r="E59" s="62"/>
      <c r="F59" s="70"/>
      <c r="G59" s="31"/>
      <c r="H59" s="27"/>
      <c r="I59" s="62">
        <f t="shared" si="16"/>
        <v>0</v>
      </c>
      <c r="J59" s="70" t="e">
        <f t="shared" si="14"/>
        <v>#DIV/0!</v>
      </c>
      <c r="K59" s="31"/>
      <c r="L59" s="31"/>
      <c r="M59" s="31"/>
    </row>
    <row r="60" spans="1:17" ht="31.5" x14ac:dyDescent="0.25">
      <c r="A60" s="32" t="s">
        <v>16</v>
      </c>
      <c r="B60" s="26" t="s">
        <v>18</v>
      </c>
      <c r="C60" s="29"/>
      <c r="D60" s="29"/>
      <c r="E60" s="62"/>
      <c r="F60" s="70"/>
      <c r="G60" s="31">
        <f>1446000+312439760+60642000+135047701</f>
        <v>509575461</v>
      </c>
      <c r="H60" s="31">
        <f>1446000+312439760+60642000+135047701</f>
        <v>509575461</v>
      </c>
      <c r="I60" s="62">
        <f t="shared" si="16"/>
        <v>0</v>
      </c>
      <c r="J60" s="70">
        <f t="shared" si="14"/>
        <v>0</v>
      </c>
      <c r="K60" s="31">
        <v>531948913</v>
      </c>
      <c r="L60" s="31">
        <v>563297071</v>
      </c>
      <c r="M60" s="31">
        <v>589528776</v>
      </c>
    </row>
    <row r="61" spans="1:17" ht="18" customHeight="1" x14ac:dyDescent="0.25">
      <c r="A61" s="32" t="s">
        <v>15</v>
      </c>
      <c r="B61" s="26" t="s">
        <v>18</v>
      </c>
      <c r="C61" s="29"/>
      <c r="D61" s="29"/>
      <c r="E61" s="62"/>
      <c r="F61" s="70"/>
      <c r="G61" s="31">
        <f>392448786+24856700+3176100+2056198</f>
        <v>422537784</v>
      </c>
      <c r="H61" s="31">
        <f>392448786+24856700+3176100+2056198</f>
        <v>422537784</v>
      </c>
      <c r="I61" s="62">
        <f t="shared" si="16"/>
        <v>0</v>
      </c>
      <c r="J61" s="70">
        <f t="shared" si="14"/>
        <v>0</v>
      </c>
      <c r="K61" s="31">
        <v>435680748</v>
      </c>
      <c r="L61" s="31">
        <v>435818744</v>
      </c>
      <c r="M61" s="31">
        <v>435788948</v>
      </c>
      <c r="N61" s="58">
        <v>47</v>
      </c>
    </row>
    <row r="62" spans="1:17" ht="64.5" customHeight="1" x14ac:dyDescent="0.25">
      <c r="A62" s="50" t="s">
        <v>102</v>
      </c>
      <c r="B62" s="51" t="s">
        <v>18</v>
      </c>
      <c r="C62" s="48">
        <f>C64+C65+C63</f>
        <v>0</v>
      </c>
      <c r="D62" s="48">
        <f>D64+D65+D63</f>
        <v>0</v>
      </c>
      <c r="E62" s="48">
        <f t="shared" ref="E62:I62" si="18">E64+E65+E63</f>
        <v>0</v>
      </c>
      <c r="F62" s="70"/>
      <c r="G62" s="49">
        <f>G64+G65+G63</f>
        <v>8569142472</v>
      </c>
      <c r="H62" s="49">
        <f t="shared" si="18"/>
        <v>8569142472</v>
      </c>
      <c r="I62" s="78">
        <f t="shared" si="18"/>
        <v>0</v>
      </c>
      <c r="J62" s="70">
        <f t="shared" si="14"/>
        <v>0</v>
      </c>
      <c r="K62" s="49">
        <f t="shared" ref="K62:M62" si="19">K64+K65+K63</f>
        <v>9444977426</v>
      </c>
      <c r="L62" s="49">
        <f t="shared" si="19"/>
        <v>10395257155</v>
      </c>
      <c r="M62" s="49">
        <f t="shared" si="19"/>
        <v>11291725444</v>
      </c>
      <c r="N62" s="58"/>
      <c r="O62" s="122"/>
      <c r="P62" s="122"/>
      <c r="Q62" s="122"/>
    </row>
    <row r="63" spans="1:17" ht="31.5" hidden="1" x14ac:dyDescent="0.25">
      <c r="A63" s="52" t="s">
        <v>19</v>
      </c>
      <c r="B63" s="51" t="s">
        <v>18</v>
      </c>
      <c r="C63" s="48">
        <f t="shared" ref="C63:I65" si="20">C20+C29+C38+C46+C59</f>
        <v>0</v>
      </c>
      <c r="D63" s="48">
        <f t="shared" si="20"/>
        <v>0</v>
      </c>
      <c r="E63" s="48">
        <f t="shared" si="20"/>
        <v>0</v>
      </c>
      <c r="F63" s="70"/>
      <c r="G63" s="49">
        <f t="shared" si="20"/>
        <v>0</v>
      </c>
      <c r="H63" s="49">
        <f t="shared" si="20"/>
        <v>0</v>
      </c>
      <c r="I63" s="78">
        <f t="shared" si="20"/>
        <v>0</v>
      </c>
      <c r="J63" s="70" t="e">
        <f t="shared" si="14"/>
        <v>#DIV/0!</v>
      </c>
      <c r="K63" s="49">
        <f t="shared" ref="K63:M65" si="21">K20+K29+K38+K46+K59</f>
        <v>0</v>
      </c>
      <c r="L63" s="49">
        <f t="shared" si="21"/>
        <v>0</v>
      </c>
      <c r="M63" s="49">
        <f t="shared" si="21"/>
        <v>0</v>
      </c>
      <c r="O63" s="123"/>
      <c r="P63" s="123"/>
      <c r="Q63" s="123"/>
    </row>
    <row r="64" spans="1:17" ht="37.5" customHeight="1" x14ac:dyDescent="0.25">
      <c r="A64" s="52" t="s">
        <v>16</v>
      </c>
      <c r="B64" s="51" t="s">
        <v>18</v>
      </c>
      <c r="C64" s="48">
        <f>C21+C30+C39+C47+C60</f>
        <v>0</v>
      </c>
      <c r="D64" s="48">
        <f>D21+D30+D39+D47+D60</f>
        <v>0</v>
      </c>
      <c r="E64" s="48">
        <f t="shared" si="20"/>
        <v>0</v>
      </c>
      <c r="F64" s="70"/>
      <c r="G64" s="49">
        <f>G21+G30+G39+G47+G60</f>
        <v>6475502998</v>
      </c>
      <c r="H64" s="49">
        <f>H21+H30+H39+H47+H60</f>
        <v>6475502998</v>
      </c>
      <c r="I64" s="78">
        <f t="shared" si="20"/>
        <v>0</v>
      </c>
      <c r="J64" s="70">
        <f t="shared" si="14"/>
        <v>0</v>
      </c>
      <c r="K64" s="49">
        <f t="shared" si="21"/>
        <v>8117810619</v>
      </c>
      <c r="L64" s="49">
        <f t="shared" si="21"/>
        <v>9049271157</v>
      </c>
      <c r="M64" s="49">
        <f t="shared" si="21"/>
        <v>9949264157</v>
      </c>
      <c r="N64" s="58"/>
      <c r="O64" s="124"/>
      <c r="P64" s="124"/>
      <c r="Q64" s="124"/>
    </row>
    <row r="65" spans="1:17" ht="22.5" customHeight="1" x14ac:dyDescent="0.25">
      <c r="A65" s="52" t="s">
        <v>15</v>
      </c>
      <c r="B65" s="51" t="s">
        <v>18</v>
      </c>
      <c r="C65" s="48">
        <f>C22+C31+C40+C48+C61</f>
        <v>0</v>
      </c>
      <c r="D65" s="48">
        <f>D22+D31+D40+D48+D61</f>
        <v>0</v>
      </c>
      <c r="E65" s="48">
        <f t="shared" si="20"/>
        <v>0</v>
      </c>
      <c r="F65" s="70"/>
      <c r="G65" s="49">
        <f>G22+G31+G40+G48+G61</f>
        <v>2093639474</v>
      </c>
      <c r="H65" s="49">
        <f>H22+H31+H40+H48+H61</f>
        <v>2093639474</v>
      </c>
      <c r="I65" s="78">
        <f t="shared" si="20"/>
        <v>0</v>
      </c>
      <c r="J65" s="70">
        <f t="shared" si="14"/>
        <v>0</v>
      </c>
      <c r="K65" s="49">
        <f t="shared" si="21"/>
        <v>1327166807</v>
      </c>
      <c r="L65" s="49">
        <f t="shared" si="21"/>
        <v>1345985998</v>
      </c>
      <c r="M65" s="49">
        <f t="shared" si="21"/>
        <v>1342461287</v>
      </c>
      <c r="O65" s="124"/>
      <c r="P65" s="124"/>
      <c r="Q65" s="124"/>
    </row>
    <row r="66" spans="1:17" ht="20.25" hidden="1" customHeight="1" x14ac:dyDescent="0.25">
      <c r="A66" s="147" t="s">
        <v>26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9"/>
      <c r="M66" s="149"/>
      <c r="O66" s="122"/>
      <c r="P66" s="122"/>
      <c r="Q66" s="122"/>
    </row>
    <row r="67" spans="1:17" ht="30" hidden="1" customHeight="1" x14ac:dyDescent="0.25">
      <c r="A67" s="3" t="s">
        <v>27</v>
      </c>
      <c r="B67" s="128" t="s">
        <v>18</v>
      </c>
      <c r="C67" s="7"/>
      <c r="D67" s="7"/>
      <c r="E67" s="5"/>
      <c r="F67" s="74"/>
      <c r="G67" s="129"/>
      <c r="H67" s="129"/>
      <c r="I67" s="79"/>
      <c r="J67" s="73"/>
      <c r="K67" s="129"/>
      <c r="L67" s="130"/>
      <c r="M67" s="130"/>
      <c r="O67" s="122"/>
      <c r="P67" s="123"/>
      <c r="Q67" s="123"/>
    </row>
    <row r="68" spans="1:17" ht="31.5" hidden="1" customHeight="1" x14ac:dyDescent="0.25">
      <c r="A68" s="8" t="s">
        <v>19</v>
      </c>
      <c r="B68" s="128" t="s">
        <v>18</v>
      </c>
      <c r="C68" s="7"/>
      <c r="D68" s="7"/>
      <c r="E68" s="5"/>
      <c r="F68" s="74"/>
      <c r="G68" s="128"/>
      <c r="H68" s="128"/>
      <c r="I68" s="5"/>
      <c r="J68" s="74"/>
      <c r="K68" s="127"/>
      <c r="L68" s="127"/>
      <c r="M68" s="127"/>
      <c r="O68" s="123"/>
      <c r="P68" s="123"/>
      <c r="Q68" s="123"/>
    </row>
    <row r="69" spans="1:17" ht="31.5" hidden="1" customHeight="1" x14ac:dyDescent="0.25">
      <c r="A69" s="8" t="s">
        <v>16</v>
      </c>
      <c r="B69" s="128" t="s">
        <v>18</v>
      </c>
      <c r="C69" s="7"/>
      <c r="D69" s="7"/>
      <c r="E69" s="5"/>
      <c r="F69" s="74"/>
      <c r="G69" s="128"/>
      <c r="H69" s="128"/>
      <c r="I69" s="5"/>
      <c r="J69" s="74"/>
      <c r="K69" s="127"/>
      <c r="L69" s="127"/>
      <c r="M69" s="127"/>
    </row>
    <row r="70" spans="1:17" ht="3" hidden="1" customHeight="1" x14ac:dyDescent="0.25">
      <c r="A70" s="8" t="s">
        <v>15</v>
      </c>
      <c r="B70" s="128" t="s">
        <v>18</v>
      </c>
      <c r="C70" s="7"/>
      <c r="D70" s="7"/>
      <c r="E70" s="5"/>
      <c r="F70" s="74"/>
      <c r="G70" s="128"/>
      <c r="H70" s="128"/>
      <c r="I70" s="5"/>
      <c r="J70" s="74"/>
      <c r="K70" s="127"/>
      <c r="L70" s="127"/>
      <c r="M70" s="127"/>
    </row>
    <row r="71" spans="1:17" ht="16.5" customHeight="1" x14ac:dyDescent="0.25">
      <c r="A71" s="144" t="s">
        <v>103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6"/>
      <c r="M71" s="146"/>
    </row>
    <row r="72" spans="1:17" s="16" customFormat="1" ht="117.75" customHeight="1" x14ac:dyDescent="0.25">
      <c r="A72" s="110" t="s">
        <v>92</v>
      </c>
      <c r="B72" s="111" t="s">
        <v>5</v>
      </c>
      <c r="C72" s="112"/>
      <c r="D72" s="112"/>
      <c r="E72" s="112"/>
      <c r="F72" s="112"/>
      <c r="G72" s="10">
        <v>1</v>
      </c>
      <c r="H72" s="10">
        <v>1</v>
      </c>
      <c r="I72" s="62">
        <f t="shared" ref="I72:I76" si="22">H72-G72</f>
        <v>0</v>
      </c>
      <c r="J72" s="70">
        <f t="shared" ref="J72:J76" si="23">I72/G72%</f>
        <v>0</v>
      </c>
      <c r="K72" s="10">
        <v>6</v>
      </c>
      <c r="L72" s="113">
        <v>6</v>
      </c>
      <c r="M72" s="113">
        <v>6</v>
      </c>
    </row>
    <row r="73" spans="1:17" ht="34.5" customHeight="1" x14ac:dyDescent="0.25">
      <c r="A73" s="9" t="s">
        <v>34</v>
      </c>
      <c r="B73" s="26" t="s">
        <v>11</v>
      </c>
      <c r="C73" s="26"/>
      <c r="D73" s="26"/>
      <c r="E73" s="33"/>
      <c r="F73" s="30"/>
      <c r="G73" s="26">
        <v>198</v>
      </c>
      <c r="H73" s="26">
        <v>198</v>
      </c>
      <c r="I73" s="62">
        <f t="shared" si="22"/>
        <v>0</v>
      </c>
      <c r="J73" s="70">
        <f t="shared" si="23"/>
        <v>0</v>
      </c>
      <c r="K73" s="26"/>
      <c r="L73" s="26"/>
      <c r="M73" s="26"/>
    </row>
    <row r="74" spans="1:17" ht="31.5" hidden="1" x14ac:dyDescent="0.25">
      <c r="A74" s="64" t="s">
        <v>28</v>
      </c>
      <c r="B74" s="26" t="s">
        <v>5</v>
      </c>
      <c r="C74" s="26"/>
      <c r="D74" s="26"/>
      <c r="E74" s="33"/>
      <c r="F74" s="30"/>
      <c r="G74" s="26"/>
      <c r="H74" s="26"/>
      <c r="I74" s="62">
        <f t="shared" si="22"/>
        <v>0</v>
      </c>
      <c r="J74" s="70" t="e">
        <f t="shared" si="23"/>
        <v>#DIV/0!</v>
      </c>
      <c r="K74" s="34"/>
      <c r="L74" s="35"/>
      <c r="M74" s="35"/>
    </row>
    <row r="75" spans="1:17" ht="69" customHeight="1" x14ac:dyDescent="0.25">
      <c r="A75" s="9" t="s">
        <v>35</v>
      </c>
      <c r="B75" s="26" t="s">
        <v>5</v>
      </c>
      <c r="C75" s="36"/>
      <c r="D75" s="36"/>
      <c r="E75" s="33"/>
      <c r="F75" s="30"/>
      <c r="G75" s="36">
        <v>25</v>
      </c>
      <c r="H75" s="36">
        <v>25</v>
      </c>
      <c r="I75" s="62">
        <f t="shared" si="22"/>
        <v>0</v>
      </c>
      <c r="J75" s="70">
        <f t="shared" si="23"/>
        <v>0</v>
      </c>
      <c r="K75" s="27">
        <v>50</v>
      </c>
      <c r="L75" s="27">
        <v>75</v>
      </c>
      <c r="M75" s="27">
        <v>80</v>
      </c>
    </row>
    <row r="76" spans="1:17" ht="55.5" customHeight="1" x14ac:dyDescent="0.25">
      <c r="A76" s="9" t="s">
        <v>88</v>
      </c>
      <c r="B76" s="26" t="s">
        <v>9</v>
      </c>
      <c r="C76" s="26"/>
      <c r="D76" s="26"/>
      <c r="E76" s="33"/>
      <c r="F76" s="30"/>
      <c r="G76" s="36">
        <v>3</v>
      </c>
      <c r="H76" s="36">
        <v>3</v>
      </c>
      <c r="I76" s="62">
        <f t="shared" si="22"/>
        <v>0</v>
      </c>
      <c r="J76" s="70">
        <f t="shared" si="23"/>
        <v>0</v>
      </c>
      <c r="K76" s="127">
        <v>3</v>
      </c>
      <c r="L76" s="128">
        <v>3</v>
      </c>
      <c r="M76" s="128">
        <v>3</v>
      </c>
    </row>
    <row r="77" spans="1:17" ht="35.25" customHeight="1" x14ac:dyDescent="0.25">
      <c r="A77" s="28" t="s">
        <v>85</v>
      </c>
      <c r="B77" s="26" t="s">
        <v>18</v>
      </c>
      <c r="C77" s="29"/>
      <c r="D77" s="29"/>
      <c r="E77" s="62"/>
      <c r="F77" s="117"/>
      <c r="G77" s="31">
        <f>G80</f>
        <v>1259000</v>
      </c>
      <c r="H77" s="31">
        <f>H80</f>
        <v>1259000</v>
      </c>
      <c r="I77" s="62">
        <f t="shared" ref="I77:I80" si="24">H77-G77</f>
        <v>0</v>
      </c>
      <c r="J77" s="70">
        <f t="shared" ref="J77:J80" si="25">I77/G77%</f>
        <v>0</v>
      </c>
      <c r="K77" s="31">
        <f>K78+K79+K80</f>
        <v>1256821</v>
      </c>
      <c r="L77" s="31">
        <f>L78+L79+L80</f>
        <v>1249617</v>
      </c>
      <c r="M77" s="31">
        <f>M78+M79+M80</f>
        <v>1177900</v>
      </c>
    </row>
    <row r="78" spans="1:17" ht="31.5" hidden="1" x14ac:dyDescent="0.25">
      <c r="A78" s="32" t="s">
        <v>19</v>
      </c>
      <c r="B78" s="26" t="s">
        <v>18</v>
      </c>
      <c r="C78" s="29"/>
      <c r="D78" s="29"/>
      <c r="E78" s="62"/>
      <c r="F78" s="117"/>
      <c r="G78" s="29"/>
      <c r="H78" s="26"/>
      <c r="I78" s="62">
        <f t="shared" si="24"/>
        <v>0</v>
      </c>
      <c r="J78" s="70" t="e">
        <f t="shared" si="25"/>
        <v>#DIV/0!</v>
      </c>
      <c r="K78" s="37"/>
      <c r="L78" s="37"/>
      <c r="M78" s="37"/>
    </row>
    <row r="79" spans="1:17" ht="31.5" hidden="1" x14ac:dyDescent="0.25">
      <c r="A79" s="32" t="s">
        <v>16</v>
      </c>
      <c r="B79" s="26" t="s">
        <v>18</v>
      </c>
      <c r="C79" s="29"/>
      <c r="D79" s="29"/>
      <c r="E79" s="62"/>
      <c r="F79" s="117"/>
      <c r="G79" s="29">
        <v>509575461</v>
      </c>
      <c r="H79" s="29">
        <v>509575461</v>
      </c>
      <c r="I79" s="62">
        <f t="shared" si="24"/>
        <v>0</v>
      </c>
      <c r="J79" s="70">
        <f t="shared" si="25"/>
        <v>0</v>
      </c>
      <c r="K79" s="37"/>
      <c r="L79" s="37"/>
      <c r="M79" s="37"/>
    </row>
    <row r="80" spans="1:17" x14ac:dyDescent="0.25">
      <c r="A80" s="32" t="s">
        <v>15</v>
      </c>
      <c r="B80" s="26" t="s">
        <v>18</v>
      </c>
      <c r="C80" s="29"/>
      <c r="D80" s="29"/>
      <c r="E80" s="62"/>
      <c r="F80" s="117"/>
      <c r="G80" s="31">
        <v>1259000</v>
      </c>
      <c r="H80" s="31">
        <v>1259000</v>
      </c>
      <c r="I80" s="62">
        <f t="shared" si="24"/>
        <v>0</v>
      </c>
      <c r="J80" s="70">
        <f t="shared" si="25"/>
        <v>0</v>
      </c>
      <c r="K80" s="31">
        <v>1256821</v>
      </c>
      <c r="L80" s="31">
        <v>1249617</v>
      </c>
      <c r="M80" s="31">
        <v>1177900</v>
      </c>
    </row>
    <row r="81" spans="1:14" ht="18.75" customHeight="1" x14ac:dyDescent="0.25">
      <c r="A81" s="144" t="s">
        <v>75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6"/>
      <c r="M81" s="146"/>
    </row>
    <row r="82" spans="1:14" ht="47.25" hidden="1" x14ac:dyDescent="0.25">
      <c r="A82" s="9" t="s">
        <v>29</v>
      </c>
      <c r="B82" s="10" t="s">
        <v>20</v>
      </c>
      <c r="C82" s="10"/>
      <c r="D82" s="10"/>
      <c r="E82" s="5"/>
      <c r="F82" s="74"/>
      <c r="G82" s="10"/>
      <c r="H82" s="10"/>
      <c r="I82" s="5"/>
      <c r="J82" s="74"/>
      <c r="K82" s="10"/>
      <c r="L82" s="10"/>
      <c r="M82" s="10"/>
    </row>
    <row r="83" spans="1:14" ht="63" hidden="1" x14ac:dyDescent="0.25">
      <c r="A83" s="9" t="s">
        <v>30</v>
      </c>
      <c r="B83" s="10" t="s">
        <v>11</v>
      </c>
      <c r="C83" s="10"/>
      <c r="D83" s="10"/>
      <c r="E83" s="5"/>
      <c r="F83" s="74"/>
      <c r="G83" s="10"/>
      <c r="H83" s="10"/>
      <c r="I83" s="5"/>
      <c r="J83" s="74"/>
      <c r="K83" s="10"/>
      <c r="L83" s="10"/>
      <c r="M83" s="10"/>
      <c r="N83" s="15"/>
    </row>
    <row r="84" spans="1:14" ht="48.75" customHeight="1" x14ac:dyDescent="0.25">
      <c r="A84" s="9" t="s">
        <v>90</v>
      </c>
      <c r="B84" s="10" t="s">
        <v>5</v>
      </c>
      <c r="C84" s="10"/>
      <c r="D84" s="10"/>
      <c r="E84" s="5"/>
      <c r="F84" s="74"/>
      <c r="G84" s="10">
        <v>70</v>
      </c>
      <c r="H84" s="10">
        <v>70</v>
      </c>
      <c r="I84" s="5"/>
      <c r="J84" s="74"/>
      <c r="K84" s="10">
        <v>70</v>
      </c>
      <c r="L84" s="10">
        <v>70</v>
      </c>
      <c r="M84" s="10">
        <v>70</v>
      </c>
      <c r="N84" s="15"/>
    </row>
    <row r="85" spans="1:14" ht="81" customHeight="1" x14ac:dyDescent="0.25">
      <c r="A85" s="9" t="s">
        <v>89</v>
      </c>
      <c r="B85" s="38" t="s">
        <v>5</v>
      </c>
      <c r="C85" s="38"/>
      <c r="D85" s="38"/>
      <c r="E85" s="33"/>
      <c r="F85" s="30"/>
      <c r="G85" s="38">
        <v>50</v>
      </c>
      <c r="H85" s="38">
        <v>50</v>
      </c>
      <c r="I85" s="33"/>
      <c r="J85" s="30"/>
      <c r="K85" s="38">
        <v>50</v>
      </c>
      <c r="L85" s="38">
        <v>50</v>
      </c>
      <c r="M85" s="38">
        <v>50</v>
      </c>
    </row>
    <row r="86" spans="1:14" ht="97.5" customHeight="1" x14ac:dyDescent="0.25">
      <c r="A86" s="9" t="s">
        <v>94</v>
      </c>
      <c r="B86" s="38" t="s">
        <v>5</v>
      </c>
      <c r="C86" s="38"/>
      <c r="D86" s="38"/>
      <c r="E86" s="33"/>
      <c r="F86" s="30"/>
      <c r="G86" s="38">
        <v>70</v>
      </c>
      <c r="H86" s="38">
        <v>70</v>
      </c>
      <c r="I86" s="33"/>
      <c r="J86" s="30"/>
      <c r="K86" s="38">
        <v>70</v>
      </c>
      <c r="L86" s="38">
        <v>70</v>
      </c>
      <c r="M86" s="38">
        <v>70</v>
      </c>
      <c r="N86" s="16"/>
    </row>
    <row r="87" spans="1:14" ht="48.75" customHeight="1" x14ac:dyDescent="0.25">
      <c r="A87" s="9" t="s">
        <v>91</v>
      </c>
      <c r="B87" s="38" t="s">
        <v>11</v>
      </c>
      <c r="C87" s="38"/>
      <c r="D87" s="38"/>
      <c r="E87" s="33"/>
      <c r="F87" s="30"/>
      <c r="G87" s="38">
        <v>150</v>
      </c>
      <c r="H87" s="38">
        <v>150</v>
      </c>
      <c r="I87" s="33"/>
      <c r="J87" s="30"/>
      <c r="K87" s="38">
        <v>150</v>
      </c>
      <c r="L87" s="38">
        <v>150</v>
      </c>
      <c r="M87" s="38">
        <v>150</v>
      </c>
      <c r="N87" s="58">
        <v>48</v>
      </c>
    </row>
    <row r="88" spans="1:14" ht="78.75" hidden="1" x14ac:dyDescent="0.25">
      <c r="A88" s="9" t="s">
        <v>31</v>
      </c>
      <c r="B88" s="38" t="s">
        <v>20</v>
      </c>
      <c r="C88" s="38"/>
      <c r="D88" s="38"/>
      <c r="E88" s="33"/>
      <c r="F88" s="30"/>
      <c r="G88" s="106"/>
      <c r="H88" s="38"/>
      <c r="I88" s="33"/>
      <c r="J88" s="30"/>
      <c r="K88" s="38"/>
      <c r="L88" s="38"/>
      <c r="M88" s="38"/>
    </row>
    <row r="89" spans="1:14" ht="34.5" customHeight="1" x14ac:dyDescent="0.25">
      <c r="A89" s="9" t="s">
        <v>40</v>
      </c>
      <c r="B89" s="38" t="s">
        <v>11</v>
      </c>
      <c r="C89" s="38"/>
      <c r="D89" s="38"/>
      <c r="E89" s="33"/>
      <c r="F89" s="30"/>
      <c r="G89" s="38">
        <v>96</v>
      </c>
      <c r="H89" s="38">
        <v>96</v>
      </c>
      <c r="I89" s="33"/>
      <c r="J89" s="30"/>
      <c r="K89" s="38">
        <v>96</v>
      </c>
      <c r="L89" s="38">
        <v>96</v>
      </c>
      <c r="M89" s="38">
        <v>96</v>
      </c>
    </row>
    <row r="90" spans="1:14" ht="32.25" customHeight="1" x14ac:dyDescent="0.25">
      <c r="A90" s="28" t="s">
        <v>85</v>
      </c>
      <c r="B90" s="26" t="s">
        <v>18</v>
      </c>
      <c r="C90" s="29"/>
      <c r="D90" s="29"/>
      <c r="E90" s="42"/>
      <c r="F90" s="72"/>
      <c r="G90" s="31">
        <f>G93</f>
        <v>386000</v>
      </c>
      <c r="H90" s="31">
        <f>H93</f>
        <v>386000</v>
      </c>
      <c r="I90" s="62">
        <f t="shared" ref="I90:I93" si="26">H90-G90</f>
        <v>0</v>
      </c>
      <c r="J90" s="70">
        <f t="shared" ref="J90:J93" si="27">I90/G90%</f>
        <v>0</v>
      </c>
      <c r="K90" s="31">
        <f>K91+K92+K93</f>
        <v>385661</v>
      </c>
      <c r="L90" s="31">
        <f>L91+L92+L93</f>
        <v>385661</v>
      </c>
      <c r="M90" s="31">
        <f>M91+M92+M93</f>
        <v>415661</v>
      </c>
    </row>
    <row r="91" spans="1:14" ht="31.5" hidden="1" x14ac:dyDescent="0.25">
      <c r="A91" s="32" t="s">
        <v>19</v>
      </c>
      <c r="B91" s="26" t="s">
        <v>18</v>
      </c>
      <c r="C91" s="29"/>
      <c r="D91" s="118"/>
      <c r="E91" s="42"/>
      <c r="F91" s="72"/>
      <c r="G91" s="31"/>
      <c r="H91" s="27"/>
      <c r="I91" s="62">
        <f t="shared" si="26"/>
        <v>0</v>
      </c>
      <c r="J91" s="70" t="e">
        <f t="shared" si="27"/>
        <v>#DIV/0!</v>
      </c>
      <c r="K91" s="37"/>
      <c r="L91" s="37"/>
      <c r="M91" s="37"/>
    </row>
    <row r="92" spans="1:14" ht="31.5" hidden="1" x14ac:dyDescent="0.25">
      <c r="A92" s="32" t="s">
        <v>16</v>
      </c>
      <c r="B92" s="26" t="s">
        <v>18</v>
      </c>
      <c r="C92" s="29"/>
      <c r="D92" s="29"/>
      <c r="E92" s="42"/>
      <c r="F92" s="72"/>
      <c r="G92" s="31">
        <v>509575461</v>
      </c>
      <c r="H92" s="31">
        <v>509575461</v>
      </c>
      <c r="I92" s="62">
        <f t="shared" si="26"/>
        <v>0</v>
      </c>
      <c r="J92" s="70">
        <f t="shared" si="27"/>
        <v>0</v>
      </c>
      <c r="K92" s="31"/>
      <c r="L92" s="31"/>
      <c r="M92" s="31"/>
    </row>
    <row r="93" spans="1:14" ht="19.5" customHeight="1" x14ac:dyDescent="0.25">
      <c r="A93" s="32" t="s">
        <v>15</v>
      </c>
      <c r="B93" s="26" t="s">
        <v>18</v>
      </c>
      <c r="C93" s="29"/>
      <c r="D93" s="29"/>
      <c r="E93" s="42"/>
      <c r="F93" s="72"/>
      <c r="G93" s="31">
        <v>386000</v>
      </c>
      <c r="H93" s="31">
        <v>386000</v>
      </c>
      <c r="I93" s="62">
        <f t="shared" si="26"/>
        <v>0</v>
      </c>
      <c r="J93" s="70">
        <f t="shared" si="27"/>
        <v>0</v>
      </c>
      <c r="K93" s="31">
        <v>385661</v>
      </c>
      <c r="L93" s="31">
        <v>385661</v>
      </c>
      <c r="M93" s="31">
        <v>415661</v>
      </c>
      <c r="N93" s="58"/>
    </row>
    <row r="94" spans="1:14" ht="20.25" customHeight="1" x14ac:dyDescent="0.25">
      <c r="A94" s="136" t="s">
        <v>105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8"/>
      <c r="M94" s="138"/>
    </row>
    <row r="95" spans="1:14" x14ac:dyDescent="0.25">
      <c r="A95" s="139" t="s">
        <v>37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1"/>
      <c r="M95" s="141"/>
    </row>
    <row r="96" spans="1:14" s="16" customFormat="1" ht="81" customHeight="1" x14ac:dyDescent="0.25">
      <c r="A96" s="47" t="s">
        <v>86</v>
      </c>
      <c r="B96" s="38" t="s">
        <v>36</v>
      </c>
      <c r="C96" s="29"/>
      <c r="D96" s="29"/>
      <c r="E96" s="103"/>
      <c r="F96" s="104"/>
      <c r="G96" s="31">
        <v>245</v>
      </c>
      <c r="H96" s="31">
        <v>245</v>
      </c>
      <c r="I96" s="103"/>
      <c r="J96" s="104"/>
      <c r="K96" s="31">
        <v>284</v>
      </c>
      <c r="L96" s="31">
        <v>383</v>
      </c>
      <c r="M96" s="31">
        <v>439</v>
      </c>
      <c r="N96" s="107"/>
    </row>
    <row r="97" spans="1:14" ht="48.75" customHeight="1" x14ac:dyDescent="0.25">
      <c r="A97" s="47" t="s">
        <v>87</v>
      </c>
      <c r="B97" s="26" t="s">
        <v>11</v>
      </c>
      <c r="C97" s="29"/>
      <c r="D97" s="29"/>
      <c r="E97" s="33"/>
      <c r="F97" s="30"/>
      <c r="G97" s="31">
        <v>180</v>
      </c>
      <c r="H97" s="31">
        <v>180</v>
      </c>
      <c r="I97" s="33"/>
      <c r="J97" s="30"/>
      <c r="K97" s="31">
        <v>197</v>
      </c>
      <c r="L97" s="31">
        <v>204</v>
      </c>
      <c r="M97" s="31">
        <v>252</v>
      </c>
      <c r="N97" s="58"/>
    </row>
    <row r="98" spans="1:14" ht="36.75" customHeight="1" x14ac:dyDescent="0.25">
      <c r="A98" s="9" t="s">
        <v>85</v>
      </c>
      <c r="B98" s="26" t="s">
        <v>18</v>
      </c>
      <c r="C98" s="29"/>
      <c r="D98" s="29"/>
      <c r="E98" s="33"/>
      <c r="F98" s="30"/>
      <c r="G98" s="31">
        <f>G101</f>
        <v>1822500</v>
      </c>
      <c r="H98" s="31">
        <f>H101</f>
        <v>1822500</v>
      </c>
      <c r="I98" s="62">
        <f t="shared" ref="I98:I101" si="28">H98-G98</f>
        <v>0</v>
      </c>
      <c r="J98" s="70">
        <f t="shared" ref="J98:J101" si="29">I98/G98%</f>
        <v>0</v>
      </c>
      <c r="K98" s="31">
        <f>K99+K100+K101</f>
        <v>1596500</v>
      </c>
      <c r="L98" s="31">
        <f>L99+L100+L101</f>
        <v>1875500</v>
      </c>
      <c r="M98" s="31">
        <f>M99+M100+M101</f>
        <v>2231500</v>
      </c>
    </row>
    <row r="99" spans="1:14" ht="31.5" hidden="1" x14ac:dyDescent="0.25">
      <c r="A99" s="32" t="s">
        <v>19</v>
      </c>
      <c r="B99" s="26" t="s">
        <v>18</v>
      </c>
      <c r="C99" s="29"/>
      <c r="D99" s="29"/>
      <c r="E99" s="33"/>
      <c r="F99" s="30"/>
      <c r="G99" s="31"/>
      <c r="H99" s="27"/>
      <c r="I99" s="62">
        <f t="shared" si="28"/>
        <v>0</v>
      </c>
      <c r="J99" s="70" t="e">
        <f t="shared" si="29"/>
        <v>#DIV/0!</v>
      </c>
      <c r="K99" s="31"/>
      <c r="L99" s="31"/>
      <c r="M99" s="31"/>
    </row>
    <row r="100" spans="1:14" ht="31.5" hidden="1" x14ac:dyDescent="0.25">
      <c r="A100" s="32" t="s">
        <v>16</v>
      </c>
      <c r="B100" s="26" t="s">
        <v>18</v>
      </c>
      <c r="C100" s="29"/>
      <c r="D100" s="29"/>
      <c r="E100" s="33"/>
      <c r="F100" s="30"/>
      <c r="G100" s="31">
        <v>509575461</v>
      </c>
      <c r="H100" s="31">
        <v>509575461</v>
      </c>
      <c r="I100" s="62">
        <f t="shared" si="28"/>
        <v>0</v>
      </c>
      <c r="J100" s="70">
        <f t="shared" si="29"/>
        <v>0</v>
      </c>
      <c r="K100" s="31"/>
      <c r="L100" s="31"/>
      <c r="M100" s="31"/>
    </row>
    <row r="101" spans="1:14" x14ac:dyDescent="0.25">
      <c r="A101" s="32" t="s">
        <v>15</v>
      </c>
      <c r="B101" s="26" t="s">
        <v>18</v>
      </c>
      <c r="C101" s="29"/>
      <c r="D101" s="29"/>
      <c r="E101" s="33"/>
      <c r="F101" s="30"/>
      <c r="G101" s="31">
        <v>1822500</v>
      </c>
      <c r="H101" s="31">
        <v>1822500</v>
      </c>
      <c r="I101" s="62">
        <f t="shared" si="28"/>
        <v>0</v>
      </c>
      <c r="J101" s="70">
        <f t="shared" si="29"/>
        <v>0</v>
      </c>
      <c r="K101" s="31">
        <v>1596500</v>
      </c>
      <c r="L101" s="31">
        <v>1875500</v>
      </c>
      <c r="M101" s="31">
        <v>2231500</v>
      </c>
      <c r="N101" s="58"/>
    </row>
    <row r="102" spans="1:14" ht="18" customHeight="1" x14ac:dyDescent="0.25">
      <c r="A102" s="136" t="s">
        <v>104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8"/>
      <c r="M102" s="138"/>
    </row>
    <row r="103" spans="1:14" ht="63.75" customHeight="1" x14ac:dyDescent="0.25">
      <c r="A103" s="47" t="s">
        <v>81</v>
      </c>
      <c r="B103" s="26" t="s">
        <v>5</v>
      </c>
      <c r="C103" s="29"/>
      <c r="D103" s="29"/>
      <c r="E103" s="33"/>
      <c r="F103" s="30"/>
      <c r="G103" s="31">
        <v>22</v>
      </c>
      <c r="H103" s="31">
        <v>22</v>
      </c>
      <c r="I103" s="33"/>
      <c r="J103" s="30"/>
      <c r="K103" s="135">
        <v>24</v>
      </c>
      <c r="L103" s="135">
        <v>26</v>
      </c>
      <c r="M103" s="135">
        <v>26</v>
      </c>
    </row>
    <row r="104" spans="1:14" ht="65.25" customHeight="1" x14ac:dyDescent="0.25">
      <c r="A104" s="47" t="s">
        <v>82</v>
      </c>
      <c r="B104" s="26" t="s">
        <v>5</v>
      </c>
      <c r="C104" s="29"/>
      <c r="D104" s="29"/>
      <c r="E104" s="33"/>
      <c r="F104" s="30"/>
      <c r="G104" s="31">
        <v>80</v>
      </c>
      <c r="H104" s="31">
        <v>80</v>
      </c>
      <c r="I104" s="33"/>
      <c r="J104" s="30"/>
      <c r="K104" s="135">
        <v>83</v>
      </c>
      <c r="L104" s="135">
        <v>85</v>
      </c>
      <c r="M104" s="135">
        <v>85</v>
      </c>
    </row>
    <row r="105" spans="1:14" ht="32.25" customHeight="1" x14ac:dyDescent="0.25">
      <c r="A105" s="28" t="s">
        <v>85</v>
      </c>
      <c r="B105" s="26" t="s">
        <v>18</v>
      </c>
      <c r="C105" s="29"/>
      <c r="D105" s="29"/>
      <c r="E105" s="33"/>
      <c r="F105" s="30"/>
      <c r="G105" s="31">
        <f>G108</f>
        <v>430000</v>
      </c>
      <c r="H105" s="31">
        <f>H108</f>
        <v>430000</v>
      </c>
      <c r="I105" s="62">
        <f t="shared" ref="I105:I108" si="30">H105-G105</f>
        <v>0</v>
      </c>
      <c r="J105" s="70">
        <f t="shared" ref="J105:J108" si="31">I105/G105%</f>
        <v>0</v>
      </c>
      <c r="K105" s="31">
        <f>K106+K107+K108</f>
        <v>287140</v>
      </c>
      <c r="L105" s="31">
        <f>L106+L107+L108</f>
        <v>287140</v>
      </c>
      <c r="M105" s="31">
        <f>M106+M107+M108</f>
        <v>287140</v>
      </c>
    </row>
    <row r="106" spans="1:14" ht="31.5" hidden="1" x14ac:dyDescent="0.25">
      <c r="A106" s="32" t="s">
        <v>19</v>
      </c>
      <c r="B106" s="26" t="s">
        <v>18</v>
      </c>
      <c r="C106" s="29"/>
      <c r="D106" s="29"/>
      <c r="E106" s="33"/>
      <c r="F106" s="30"/>
      <c r="G106" s="31"/>
      <c r="H106" s="27"/>
      <c r="I106" s="62">
        <f t="shared" si="30"/>
        <v>0</v>
      </c>
      <c r="J106" s="70" t="e">
        <f t="shared" si="31"/>
        <v>#DIV/0!</v>
      </c>
      <c r="K106" s="31"/>
      <c r="L106" s="31"/>
      <c r="M106" s="31"/>
    </row>
    <row r="107" spans="1:14" ht="31.5" x14ac:dyDescent="0.25">
      <c r="A107" s="32" t="s">
        <v>16</v>
      </c>
      <c r="B107" s="26" t="s">
        <v>18</v>
      </c>
      <c r="C107" s="29"/>
      <c r="D107" s="29"/>
      <c r="E107" s="33"/>
      <c r="F107" s="30"/>
      <c r="G107" s="31">
        <v>509575461</v>
      </c>
      <c r="H107" s="31">
        <v>509575461</v>
      </c>
      <c r="I107" s="62">
        <f t="shared" si="30"/>
        <v>0</v>
      </c>
      <c r="J107" s="70">
        <f t="shared" si="31"/>
        <v>0</v>
      </c>
      <c r="K107" s="31"/>
      <c r="L107" s="31"/>
      <c r="M107" s="31"/>
    </row>
    <row r="108" spans="1:14" ht="18" customHeight="1" x14ac:dyDescent="0.25">
      <c r="A108" s="32" t="s">
        <v>15</v>
      </c>
      <c r="B108" s="26" t="s">
        <v>18</v>
      </c>
      <c r="C108" s="29"/>
      <c r="D108" s="29"/>
      <c r="E108" s="33"/>
      <c r="F108" s="30"/>
      <c r="G108" s="31">
        <v>430000</v>
      </c>
      <c r="H108" s="31">
        <v>430000</v>
      </c>
      <c r="I108" s="62">
        <f t="shared" si="30"/>
        <v>0</v>
      </c>
      <c r="J108" s="70">
        <f t="shared" si="31"/>
        <v>0</v>
      </c>
      <c r="K108" s="31">
        <v>287140</v>
      </c>
      <c r="L108" s="31">
        <v>287140</v>
      </c>
      <c r="M108" s="31">
        <v>287140</v>
      </c>
    </row>
    <row r="109" spans="1:14" ht="18" customHeight="1" x14ac:dyDescent="0.25">
      <c r="A109" s="136" t="s">
        <v>106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8"/>
      <c r="M109" s="138"/>
      <c r="N109" s="58"/>
    </row>
    <row r="110" spans="1:14" ht="82.5" customHeight="1" x14ac:dyDescent="0.25">
      <c r="A110" s="25" t="s">
        <v>39</v>
      </c>
      <c r="B110" s="26" t="s">
        <v>11</v>
      </c>
      <c r="C110" s="40"/>
      <c r="D110" s="40"/>
      <c r="E110" s="80"/>
      <c r="F110" s="75"/>
      <c r="G110" s="37">
        <v>44</v>
      </c>
      <c r="H110" s="37">
        <v>44</v>
      </c>
      <c r="I110" s="55">
        <f t="shared" ref="I110:I114" si="32">H110-G110</f>
        <v>0</v>
      </c>
      <c r="J110" s="70">
        <f t="shared" ref="J110:J114" si="33">I110/G110%</f>
        <v>0</v>
      </c>
      <c r="K110" s="31">
        <v>30</v>
      </c>
      <c r="L110" s="41"/>
      <c r="M110" s="41"/>
    </row>
    <row r="111" spans="1:14" ht="34.5" customHeight="1" x14ac:dyDescent="0.25">
      <c r="A111" s="28" t="s">
        <v>85</v>
      </c>
      <c r="B111" s="26" t="s">
        <v>18</v>
      </c>
      <c r="C111" s="29"/>
      <c r="D111" s="29"/>
      <c r="E111" s="33"/>
      <c r="F111" s="72"/>
      <c r="G111" s="31">
        <f t="shared" ref="G111" si="34">G112+G113+G114</f>
        <v>6001600</v>
      </c>
      <c r="H111" s="31">
        <f>H112+H113+H114</f>
        <v>6001600</v>
      </c>
      <c r="I111" s="31"/>
      <c r="J111" s="31"/>
      <c r="K111" s="31">
        <f t="shared" ref="K111" si="35">K112+K113+K114</f>
        <v>6000000</v>
      </c>
      <c r="L111" s="31">
        <f>L112+L113+L114</f>
        <v>0</v>
      </c>
      <c r="M111" s="31">
        <f>M112+M113+M114</f>
        <v>0</v>
      </c>
      <c r="N111" s="58"/>
    </row>
    <row r="112" spans="1:14" ht="31.5" hidden="1" x14ac:dyDescent="0.25">
      <c r="A112" s="32" t="s">
        <v>19</v>
      </c>
      <c r="B112" s="26" t="s">
        <v>18</v>
      </c>
      <c r="C112" s="29"/>
      <c r="D112" s="29"/>
      <c r="E112" s="33"/>
      <c r="F112" s="72"/>
      <c r="G112" s="31"/>
      <c r="H112" s="31"/>
      <c r="I112" s="55">
        <f t="shared" si="32"/>
        <v>0</v>
      </c>
      <c r="J112" s="70"/>
      <c r="K112" s="31"/>
      <c r="L112" s="31"/>
      <c r="M112" s="31"/>
    </row>
    <row r="113" spans="1:18" ht="31.5" hidden="1" x14ac:dyDescent="0.25">
      <c r="A113" s="32" t="s">
        <v>16</v>
      </c>
      <c r="B113" s="26" t="s">
        <v>18</v>
      </c>
      <c r="C113" s="29"/>
      <c r="D113" s="29"/>
      <c r="E113" s="33"/>
      <c r="F113" s="72"/>
      <c r="G113" s="31"/>
      <c r="H113" s="31"/>
      <c r="I113" s="55">
        <f t="shared" si="32"/>
        <v>0</v>
      </c>
      <c r="J113" s="70"/>
      <c r="K113" s="31"/>
      <c r="L113" s="31"/>
      <c r="M113" s="31"/>
    </row>
    <row r="114" spans="1:18" ht="18" customHeight="1" x14ac:dyDescent="0.25">
      <c r="A114" s="32" t="s">
        <v>15</v>
      </c>
      <c r="B114" s="26" t="s">
        <v>18</v>
      </c>
      <c r="C114" s="29"/>
      <c r="D114" s="29"/>
      <c r="E114" s="33"/>
      <c r="F114" s="72"/>
      <c r="G114" s="31">
        <v>6001600</v>
      </c>
      <c r="H114" s="31">
        <v>6001600</v>
      </c>
      <c r="I114" s="55">
        <f t="shared" si="32"/>
        <v>0</v>
      </c>
      <c r="J114" s="70">
        <f t="shared" si="33"/>
        <v>0</v>
      </c>
      <c r="K114" s="31">
        <v>6000000</v>
      </c>
      <c r="L114" s="31">
        <v>0</v>
      </c>
      <c r="M114" s="31">
        <v>0</v>
      </c>
      <c r="R114" s="65"/>
    </row>
    <row r="115" spans="1:18" ht="20.25" customHeight="1" x14ac:dyDescent="0.25">
      <c r="A115" s="136" t="s">
        <v>77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8"/>
      <c r="M115" s="138"/>
    </row>
    <row r="116" spans="1:18" ht="34.5" customHeight="1" x14ac:dyDescent="0.25">
      <c r="A116" s="139" t="s">
        <v>78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1"/>
      <c r="M116" s="141"/>
      <c r="N116" s="2">
        <v>49</v>
      </c>
    </row>
    <row r="117" spans="1:18" ht="95.25" customHeight="1" x14ac:dyDescent="0.25">
      <c r="A117" s="25" t="s">
        <v>79</v>
      </c>
      <c r="B117" s="26" t="s">
        <v>5</v>
      </c>
      <c r="C117" s="42"/>
      <c r="D117" s="42"/>
      <c r="E117" s="42"/>
      <c r="F117" s="72"/>
      <c r="G117" s="42">
        <v>33.4</v>
      </c>
      <c r="H117" s="42">
        <v>33.4</v>
      </c>
      <c r="I117" s="42"/>
      <c r="J117" s="72"/>
      <c r="K117" s="42">
        <v>92.4</v>
      </c>
      <c r="L117" s="42">
        <v>92.5</v>
      </c>
      <c r="M117" s="42">
        <v>92.5</v>
      </c>
      <c r="R117" s="16"/>
    </row>
    <row r="118" spans="1:18" ht="31.5" x14ac:dyDescent="0.25">
      <c r="A118" s="28" t="s">
        <v>85</v>
      </c>
      <c r="B118" s="26" t="s">
        <v>18</v>
      </c>
      <c r="C118" s="29"/>
      <c r="D118" s="29"/>
      <c r="E118" s="33"/>
      <c r="F118" s="30"/>
      <c r="G118" s="31">
        <f t="shared" ref="G118:H118" si="36">G119+G120+G121</f>
        <v>10000000</v>
      </c>
      <c r="H118" s="31">
        <f t="shared" si="36"/>
        <v>10000000</v>
      </c>
      <c r="I118" s="55">
        <f t="shared" ref="I118:I120" si="37">H118-G118</f>
        <v>0</v>
      </c>
      <c r="J118" s="70">
        <f t="shared" ref="J118:J120" si="38">I118/G118%</f>
        <v>0</v>
      </c>
      <c r="K118" s="31">
        <f>K119+K120+K121</f>
        <v>12750000</v>
      </c>
      <c r="L118" s="31">
        <f>L119+L120+L121</f>
        <v>12750000</v>
      </c>
      <c r="M118" s="31">
        <f>M119+M120+M121</f>
        <v>12750000</v>
      </c>
    </row>
    <row r="119" spans="1:18" ht="31.5" hidden="1" customHeight="1" x14ac:dyDescent="0.25">
      <c r="A119" s="32" t="s">
        <v>19</v>
      </c>
      <c r="B119" s="26" t="s">
        <v>18</v>
      </c>
      <c r="C119" s="29"/>
      <c r="D119" s="29"/>
      <c r="E119" s="33"/>
      <c r="F119" s="30"/>
      <c r="G119" s="31"/>
      <c r="H119" s="31"/>
      <c r="I119" s="55">
        <f t="shared" si="37"/>
        <v>0</v>
      </c>
      <c r="J119" s="70" t="e">
        <f t="shared" si="38"/>
        <v>#DIV/0!</v>
      </c>
      <c r="K119" s="31"/>
      <c r="L119" s="31"/>
      <c r="M119" s="31"/>
    </row>
    <row r="120" spans="1:18" ht="31.5" x14ac:dyDescent="0.25">
      <c r="A120" s="32" t="s">
        <v>16</v>
      </c>
      <c r="B120" s="26" t="s">
        <v>18</v>
      </c>
      <c r="C120" s="29"/>
      <c r="D120" s="29"/>
      <c r="E120" s="33"/>
      <c r="F120" s="30"/>
      <c r="G120" s="31">
        <v>10000000</v>
      </c>
      <c r="H120" s="31">
        <v>10000000</v>
      </c>
      <c r="I120" s="55">
        <f t="shared" si="37"/>
        <v>0</v>
      </c>
      <c r="J120" s="70">
        <f t="shared" si="38"/>
        <v>0</v>
      </c>
      <c r="K120" s="31">
        <v>12750000</v>
      </c>
      <c r="L120" s="31">
        <v>12750000</v>
      </c>
      <c r="M120" s="31">
        <v>12750000</v>
      </c>
    </row>
    <row r="121" spans="1:18" x14ac:dyDescent="0.25">
      <c r="A121" s="32" t="s">
        <v>15</v>
      </c>
      <c r="B121" s="26" t="s">
        <v>18</v>
      </c>
      <c r="C121" s="29"/>
      <c r="D121" s="29"/>
      <c r="E121" s="33"/>
      <c r="F121" s="30"/>
      <c r="G121" s="31"/>
      <c r="H121" s="31"/>
      <c r="I121" s="33"/>
      <c r="J121" s="30"/>
      <c r="K121" s="31"/>
      <c r="L121" s="31"/>
      <c r="M121" s="31"/>
    </row>
    <row r="122" spans="1:18" s="16" customFormat="1" ht="18" customHeight="1" x14ac:dyDescent="0.25">
      <c r="A122" s="43" t="s">
        <v>33</v>
      </c>
      <c r="B122" s="44"/>
      <c r="C122" s="45">
        <f>C77+C67+C62+C90+C98+C105+C114+C118</f>
        <v>0</v>
      </c>
      <c r="D122" s="45">
        <f>D77+D67+D62+D90+D98+D105+D114+D118</f>
        <v>0</v>
      </c>
      <c r="E122" s="101">
        <f t="shared" ref="E122" si="39">D122-C122</f>
        <v>0</v>
      </c>
      <c r="F122" s="100"/>
      <c r="G122" s="46">
        <f>G77+G67+G62+G90+G98+G105+G114+G118</f>
        <v>8589041572</v>
      </c>
      <c r="H122" s="46">
        <f>H77+H67+H62+H90+H98+H105+H114+H118</f>
        <v>8589041572</v>
      </c>
      <c r="I122" s="99">
        <f t="shared" ref="I122" si="40">H122-G122</f>
        <v>0</v>
      </c>
      <c r="J122" s="100">
        <f t="shared" ref="J122" si="41">I122/G122%</f>
        <v>0</v>
      </c>
      <c r="K122" s="46">
        <f t="shared" ref="K122:M123" si="42">K77+K67+K62+K90+K98+K105+K114+K118</f>
        <v>9467253548</v>
      </c>
      <c r="L122" s="46">
        <f t="shared" si="42"/>
        <v>10411805073</v>
      </c>
      <c r="M122" s="46">
        <f t="shared" si="42"/>
        <v>11308587645</v>
      </c>
    </row>
    <row r="123" spans="1:18" s="16" customFormat="1" ht="31.5" hidden="1" x14ac:dyDescent="0.25">
      <c r="A123" s="47" t="s">
        <v>19</v>
      </c>
      <c r="B123" s="36" t="s">
        <v>18</v>
      </c>
      <c r="C123" s="48">
        <f>C78+C68+C63+C91+C99+C106+C115+C119</f>
        <v>0</v>
      </c>
      <c r="D123" s="48">
        <f>D78+D68+D63+D91+D99+D106+D115+D119</f>
        <v>0</v>
      </c>
      <c r="E123" s="48">
        <f>E78+E68+E63+E91+E99+E106+E115+E119</f>
        <v>0</v>
      </c>
      <c r="F123" s="49"/>
      <c r="G123" s="49">
        <f>G78+G68+G63+G91+G99+G106+G115+G119</f>
        <v>0</v>
      </c>
      <c r="H123" s="49">
        <f>H78+H68+H63+H91+H99+H106+H115+H119</f>
        <v>0</v>
      </c>
      <c r="I123" s="49">
        <f>I78+I68+I63+I91+I99+I106+I115+I119</f>
        <v>0</v>
      </c>
      <c r="J123" s="49" t="e">
        <f>J78+J68+J63+J91+J99+J106+J115+J119</f>
        <v>#DIV/0!</v>
      </c>
      <c r="K123" s="49">
        <f t="shared" si="42"/>
        <v>0</v>
      </c>
      <c r="L123" s="49">
        <f t="shared" si="42"/>
        <v>0</v>
      </c>
      <c r="M123" s="49">
        <f t="shared" si="42"/>
        <v>0</v>
      </c>
    </row>
    <row r="124" spans="1:18" s="16" customFormat="1" ht="31.5" x14ac:dyDescent="0.25">
      <c r="A124" s="47" t="s">
        <v>16</v>
      </c>
      <c r="B124" s="36" t="s">
        <v>18</v>
      </c>
      <c r="C124" s="48">
        <f>C21+C30+C47+C60+C120+C39</f>
        <v>0</v>
      </c>
      <c r="D124" s="48">
        <f>D21+D30+D47+D60+D120+D39</f>
        <v>0</v>
      </c>
      <c r="E124" s="81">
        <f t="shared" ref="E124:E127" si="43">D124-C124</f>
        <v>0</v>
      </c>
      <c r="F124" s="70"/>
      <c r="G124" s="49">
        <f>G21+G30+G47+G60+G120+G39</f>
        <v>6485502998</v>
      </c>
      <c r="H124" s="49">
        <f>H21+H30+H47+H60+H120+H39</f>
        <v>6485502998</v>
      </c>
      <c r="I124" s="55">
        <f t="shared" ref="I124:I127" si="44">H124-G124</f>
        <v>0</v>
      </c>
      <c r="J124" s="70">
        <f t="shared" ref="J124:J125" si="45">I124/G124%</f>
        <v>0</v>
      </c>
      <c r="K124" s="49">
        <f>K21+K30+K47+K60+K120+K39</f>
        <v>8130560619</v>
      </c>
      <c r="L124" s="49">
        <f>L21+L30+L47+L60+L120+L39</f>
        <v>9062021157</v>
      </c>
      <c r="M124" s="49">
        <f>M21+M30+M47+M60+M120+M39</f>
        <v>9962014157</v>
      </c>
    </row>
    <row r="125" spans="1:18" s="16" customFormat="1" ht="16.5" customHeight="1" x14ac:dyDescent="0.25">
      <c r="A125" s="47" t="s">
        <v>15</v>
      </c>
      <c r="B125" s="36" t="s">
        <v>18</v>
      </c>
      <c r="C125" s="48">
        <f>C114+C108+C101+C93+C80+C61+C48+C40+C31+C22</f>
        <v>0</v>
      </c>
      <c r="D125" s="48">
        <f>D114+D108+D101+D93+D80+D61+D48+D40+D31+D22</f>
        <v>0</v>
      </c>
      <c r="E125" s="81">
        <f t="shared" si="43"/>
        <v>0</v>
      </c>
      <c r="F125" s="70"/>
      <c r="G125" s="49">
        <f>G22+G31+G48+G61+G121+G40</f>
        <v>2093639474</v>
      </c>
      <c r="H125" s="49">
        <f>H22+H31+H48+H61+H121+H40</f>
        <v>2093639474</v>
      </c>
      <c r="I125" s="55">
        <f t="shared" si="44"/>
        <v>0</v>
      </c>
      <c r="J125" s="70">
        <f t="shared" si="45"/>
        <v>0</v>
      </c>
      <c r="K125" s="49">
        <f>K114+K108+K101+K93+K80+K61+K48+K40+K31+K22</f>
        <v>1336692929</v>
      </c>
      <c r="L125" s="49">
        <f>L114+L108+L101+L93+L80+L61+L48+L40+L31+L22</f>
        <v>1349783916</v>
      </c>
      <c r="M125" s="49">
        <f>M114+M108+M101+M93+M80+M61+M48+M40+M31+M22</f>
        <v>1346573488</v>
      </c>
      <c r="N125" s="58"/>
    </row>
    <row r="126" spans="1:18" hidden="1" x14ac:dyDescent="0.25">
      <c r="A126" s="8"/>
      <c r="B126" s="128"/>
      <c r="C126" s="7"/>
      <c r="D126" s="7"/>
      <c r="E126" s="55">
        <f t="shared" si="43"/>
        <v>0</v>
      </c>
      <c r="F126" s="70"/>
      <c r="G126" s="6"/>
      <c r="H126" s="6"/>
      <c r="I126" s="55">
        <f t="shared" si="44"/>
        <v>0</v>
      </c>
      <c r="J126" s="70"/>
      <c r="K126" s="6"/>
      <c r="L126" s="6"/>
      <c r="M126" s="6"/>
    </row>
    <row r="127" spans="1:18" hidden="1" x14ac:dyDescent="0.25">
      <c r="A127" s="8"/>
      <c r="B127" s="128"/>
      <c r="C127" s="7"/>
      <c r="D127" s="7"/>
      <c r="E127" s="55">
        <f t="shared" si="43"/>
        <v>0</v>
      </c>
      <c r="F127" s="70"/>
      <c r="G127" s="128"/>
      <c r="H127" s="128"/>
      <c r="I127" s="55">
        <f t="shared" si="44"/>
        <v>0</v>
      </c>
      <c r="J127" s="70"/>
      <c r="K127" s="128" t="b">
        <f>K129=K122</f>
        <v>0</v>
      </c>
      <c r="L127" s="128" t="b">
        <f t="shared" ref="L127:M127" si="46">L129=L122</f>
        <v>1</v>
      </c>
      <c r="M127" s="128" t="b">
        <f t="shared" si="46"/>
        <v>1</v>
      </c>
    </row>
    <row r="128" spans="1:18" hidden="1" x14ac:dyDescent="0.25">
      <c r="A128" s="8"/>
      <c r="B128" s="128"/>
      <c r="C128" s="7"/>
      <c r="D128" s="7"/>
      <c r="E128" s="5"/>
      <c r="F128" s="74"/>
      <c r="G128" s="6"/>
      <c r="H128" s="6"/>
      <c r="I128" s="5"/>
      <c r="J128" s="74"/>
      <c r="K128" s="6">
        <f>K129-K122</f>
        <v>-27000000</v>
      </c>
      <c r="L128" s="6">
        <f>L129-L122</f>
        <v>0</v>
      </c>
      <c r="M128" s="6">
        <f>M129-M122</f>
        <v>0</v>
      </c>
    </row>
    <row r="129" spans="1:14" hidden="1" x14ac:dyDescent="0.25">
      <c r="A129" s="132"/>
      <c r="B129" s="132"/>
      <c r="C129" s="132"/>
      <c r="D129" s="132"/>
      <c r="E129" s="133"/>
      <c r="F129" s="134"/>
      <c r="G129" s="132"/>
      <c r="H129" s="132"/>
      <c r="I129" s="133"/>
      <c r="J129" s="134"/>
      <c r="K129" s="132">
        <v>9440253548</v>
      </c>
      <c r="L129" s="132">
        <f>10411805073</f>
        <v>10411805073</v>
      </c>
      <c r="M129" s="132">
        <f>11308587645</f>
        <v>11308587645</v>
      </c>
    </row>
    <row r="130" spans="1:14" ht="20.25" customHeight="1" x14ac:dyDescent="0.25">
      <c r="A130" s="144" t="s">
        <v>95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6"/>
      <c r="M130" s="146"/>
    </row>
    <row r="131" spans="1:14" s="16" customFormat="1" ht="52.5" customHeight="1" x14ac:dyDescent="0.25">
      <c r="A131" s="9" t="s">
        <v>96</v>
      </c>
      <c r="B131" s="111" t="s">
        <v>9</v>
      </c>
      <c r="C131" s="112"/>
      <c r="D131" s="112"/>
      <c r="E131" s="112"/>
      <c r="F131" s="112"/>
      <c r="G131" s="10">
        <v>1</v>
      </c>
      <c r="H131" s="10">
        <v>1</v>
      </c>
      <c r="I131" s="62"/>
      <c r="J131" s="117"/>
      <c r="K131" s="10">
        <v>1</v>
      </c>
      <c r="L131" s="113">
        <v>1</v>
      </c>
      <c r="M131" s="113">
        <v>1</v>
      </c>
      <c r="N131" s="58"/>
    </row>
    <row r="132" spans="1:14" ht="35.25" customHeight="1" x14ac:dyDescent="0.25">
      <c r="A132" s="9" t="s">
        <v>97</v>
      </c>
      <c r="B132" s="26" t="s">
        <v>5</v>
      </c>
      <c r="C132" s="26"/>
      <c r="D132" s="26"/>
      <c r="E132" s="33"/>
      <c r="F132" s="30"/>
      <c r="G132" s="36">
        <v>100</v>
      </c>
      <c r="H132" s="36">
        <v>100</v>
      </c>
      <c r="I132" s="62"/>
      <c r="J132" s="117"/>
      <c r="K132" s="36">
        <v>100</v>
      </c>
      <c r="L132" s="36">
        <v>100</v>
      </c>
      <c r="M132" s="36">
        <v>100</v>
      </c>
    </row>
    <row r="133" spans="1:14" ht="99.75" customHeight="1" x14ac:dyDescent="0.25">
      <c r="A133" s="9" t="s">
        <v>98</v>
      </c>
      <c r="B133" s="26" t="s">
        <v>99</v>
      </c>
      <c r="C133" s="26"/>
      <c r="D133" s="26"/>
      <c r="E133" s="33"/>
      <c r="F133" s="30"/>
      <c r="G133" s="36" t="s">
        <v>100</v>
      </c>
      <c r="H133" s="36" t="s">
        <v>100</v>
      </c>
      <c r="I133" s="62"/>
      <c r="J133" s="117"/>
      <c r="K133" s="38" t="s">
        <v>100</v>
      </c>
      <c r="L133" s="36" t="s">
        <v>100</v>
      </c>
      <c r="M133" s="36" t="s">
        <v>100</v>
      </c>
      <c r="N133" s="58"/>
    </row>
    <row r="134" spans="1:14" ht="52.5" customHeight="1" x14ac:dyDescent="0.25">
      <c r="A134" s="28" t="s">
        <v>101</v>
      </c>
      <c r="B134" s="26" t="s">
        <v>5</v>
      </c>
      <c r="C134" s="36"/>
      <c r="D134" s="36"/>
      <c r="E134" s="33"/>
      <c r="F134" s="30"/>
      <c r="G134" s="36">
        <v>100</v>
      </c>
      <c r="H134" s="36">
        <v>100</v>
      </c>
      <c r="I134" s="62"/>
      <c r="J134" s="117"/>
      <c r="K134" s="126">
        <v>100</v>
      </c>
      <c r="L134" s="126">
        <v>100</v>
      </c>
      <c r="M134" s="126">
        <v>100</v>
      </c>
    </row>
    <row r="135" spans="1:14" ht="37.5" customHeight="1" x14ac:dyDescent="0.25">
      <c r="A135" s="28" t="s">
        <v>85</v>
      </c>
      <c r="B135" s="26" t="s">
        <v>18</v>
      </c>
      <c r="C135" s="29"/>
      <c r="D135" s="29"/>
      <c r="E135" s="62"/>
      <c r="F135" s="117"/>
      <c r="G135" s="29">
        <v>0</v>
      </c>
      <c r="H135" s="29">
        <v>0</v>
      </c>
      <c r="I135" s="62"/>
      <c r="J135" s="70"/>
      <c r="K135" s="31"/>
      <c r="L135" s="31"/>
      <c r="M135" s="31"/>
    </row>
    <row r="136" spans="1:14" ht="31.5" hidden="1" x14ac:dyDescent="0.25">
      <c r="A136" s="32" t="s">
        <v>19</v>
      </c>
      <c r="B136" s="26" t="s">
        <v>18</v>
      </c>
      <c r="C136" s="29"/>
      <c r="D136" s="29"/>
      <c r="E136" s="62"/>
      <c r="F136" s="117"/>
      <c r="G136" s="29"/>
      <c r="H136" s="26"/>
      <c r="I136" s="62"/>
      <c r="J136" s="70"/>
      <c r="K136" s="37"/>
      <c r="L136" s="37"/>
      <c r="M136" s="37"/>
    </row>
    <row r="137" spans="1:14" ht="31.5" hidden="1" x14ac:dyDescent="0.25">
      <c r="A137" s="32" t="s">
        <v>16</v>
      </c>
      <c r="B137" s="26" t="s">
        <v>18</v>
      </c>
      <c r="C137" s="29"/>
      <c r="D137" s="29"/>
      <c r="E137" s="62"/>
      <c r="F137" s="117"/>
      <c r="G137" s="29"/>
      <c r="H137" s="29"/>
      <c r="I137" s="62"/>
      <c r="J137" s="70"/>
      <c r="K137" s="37"/>
      <c r="L137" s="37"/>
      <c r="M137" s="37"/>
    </row>
    <row r="138" spans="1:14" ht="19.5" customHeight="1" x14ac:dyDescent="0.25">
      <c r="A138" s="32" t="s">
        <v>15</v>
      </c>
      <c r="B138" s="26" t="s">
        <v>18</v>
      </c>
      <c r="C138" s="29"/>
      <c r="D138" s="29"/>
      <c r="E138" s="62"/>
      <c r="F138" s="117"/>
      <c r="G138" s="29"/>
      <c r="H138" s="29"/>
      <c r="I138" s="62"/>
      <c r="J138" s="70"/>
      <c r="K138" s="31"/>
      <c r="L138" s="31"/>
      <c r="M138" s="31"/>
    </row>
    <row r="139" spans="1:14" ht="45.75" customHeight="1" x14ac:dyDescent="0.25">
      <c r="A139" s="142" t="s">
        <v>80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</row>
    <row r="142" spans="1:14" x14ac:dyDescent="0.25">
      <c r="G142" s="125"/>
      <c r="H142" s="125"/>
    </row>
    <row r="143" spans="1:14" x14ac:dyDescent="0.25">
      <c r="N143" s="58"/>
    </row>
    <row r="144" spans="1:14" x14ac:dyDescent="0.25">
      <c r="N144" s="58"/>
    </row>
    <row r="147" spans="11:14" x14ac:dyDescent="0.25">
      <c r="K147" s="60"/>
    </row>
    <row r="150" spans="11:14" x14ac:dyDescent="0.25">
      <c r="N150" s="2">
        <v>50</v>
      </c>
    </row>
  </sheetData>
  <mergeCells count="44">
    <mergeCell ref="K2:M2"/>
    <mergeCell ref="A4:M4"/>
    <mergeCell ref="A5:M5"/>
    <mergeCell ref="A7:A9"/>
    <mergeCell ref="B7:B9"/>
    <mergeCell ref="C7:F7"/>
    <mergeCell ref="G7:J7"/>
    <mergeCell ref="L7:M7"/>
    <mergeCell ref="C8:C9"/>
    <mergeCell ref="D8:D9"/>
    <mergeCell ref="A23:M23"/>
    <mergeCell ref="E8:F8"/>
    <mergeCell ref="G8:G9"/>
    <mergeCell ref="H8:H9"/>
    <mergeCell ref="I8:J8"/>
    <mergeCell ref="K8:K9"/>
    <mergeCell ref="A10:M10"/>
    <mergeCell ref="A11:M11"/>
    <mergeCell ref="A12:M12"/>
    <mergeCell ref="A15:M15"/>
    <mergeCell ref="A16:M16"/>
    <mergeCell ref="A17:M17"/>
    <mergeCell ref="A66:M66"/>
    <mergeCell ref="A24:M24"/>
    <mergeCell ref="A25:M25"/>
    <mergeCell ref="A32:M32"/>
    <mergeCell ref="A33:M33"/>
    <mergeCell ref="A34:M34"/>
    <mergeCell ref="A41:M41"/>
    <mergeCell ref="A42:M42"/>
    <mergeCell ref="A43:M43"/>
    <mergeCell ref="A49:M49"/>
    <mergeCell ref="A50:M50"/>
    <mergeCell ref="A51:M51"/>
    <mergeCell ref="A115:M115"/>
    <mergeCell ref="A116:M116"/>
    <mergeCell ref="A139:M139"/>
    <mergeCell ref="A71:M71"/>
    <mergeCell ref="A81:M81"/>
    <mergeCell ref="A94:M94"/>
    <mergeCell ref="A95:M95"/>
    <mergeCell ref="A102:M102"/>
    <mergeCell ref="A109:M109"/>
    <mergeCell ref="A130:M130"/>
  </mergeCells>
  <pageMargins left="0.39370078740157483" right="0.19685039370078741" top="1.1811023622047245" bottom="0.23622047244094491" header="0.31496062992125984" footer="0.19685039370078741"/>
  <pageSetup paperSize="9" scale="58" fitToHeight="0" orientation="landscape" r:id="rId1"/>
  <rowBreaks count="2" manualBreakCount="2">
    <brk id="24" max="13" man="1"/>
    <brk id="4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zoomScale="80" zoomScaleNormal="80" workbookViewId="0">
      <pane ySplit="70" topLeftCell="A87" activePane="bottomLeft" state="frozen"/>
      <selection pane="bottomLeft" activeCell="D87" sqref="D87"/>
    </sheetView>
  </sheetViews>
  <sheetFormatPr defaultColWidth="16.140625" defaultRowHeight="15.75" x14ac:dyDescent="0.25"/>
  <cols>
    <col min="1" max="1" width="44.140625" style="2" customWidth="1"/>
    <col min="2" max="2" width="10.42578125" style="2" customWidth="1"/>
    <col min="3" max="4" width="17.7109375" style="2" customWidth="1"/>
    <col min="5" max="5" width="16.140625" style="76" customWidth="1"/>
    <col min="6" max="6" width="10.5703125" style="68" customWidth="1"/>
    <col min="7" max="7" width="18.85546875" style="2" customWidth="1"/>
    <col min="8" max="8" width="19" style="2" customWidth="1"/>
    <col min="9" max="9" width="13.28515625" style="76" customWidth="1"/>
    <col min="10" max="10" width="10.140625" style="68" customWidth="1"/>
    <col min="11" max="11" width="16.7109375" style="2" customWidth="1"/>
    <col min="12" max="12" width="17.140625" style="2" customWidth="1"/>
    <col min="13" max="13" width="18.85546875" style="2" customWidth="1"/>
    <col min="14" max="14" width="5.28515625" style="2" customWidth="1"/>
    <col min="15" max="16384" width="16.140625" style="2"/>
  </cols>
  <sheetData>
    <row r="1" spans="1:13" ht="17.25" customHeight="1" x14ac:dyDescent="0.25">
      <c r="K1" s="57" t="s">
        <v>51</v>
      </c>
      <c r="L1" s="57"/>
      <c r="M1" s="57"/>
    </row>
    <row r="2" spans="1:13" ht="70.5" customHeight="1" x14ac:dyDescent="0.25">
      <c r="K2" s="174" t="s">
        <v>56</v>
      </c>
      <c r="L2" s="174"/>
      <c r="M2" s="174"/>
    </row>
    <row r="4" spans="1:13" ht="18.75" x14ac:dyDescent="0.25">
      <c r="A4" s="167" t="s">
        <v>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8"/>
    </row>
    <row r="5" spans="1:13" ht="18.75" x14ac:dyDescent="0.25">
      <c r="A5" s="167" t="s">
        <v>32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8"/>
    </row>
    <row r="7" spans="1:13" s="1" customFormat="1" ht="31.5" x14ac:dyDescent="0.25">
      <c r="A7" s="160"/>
      <c r="B7" s="155" t="s">
        <v>0</v>
      </c>
      <c r="C7" s="163" t="s">
        <v>52</v>
      </c>
      <c r="D7" s="164"/>
      <c r="E7" s="164"/>
      <c r="F7" s="164"/>
      <c r="G7" s="163" t="s">
        <v>53</v>
      </c>
      <c r="H7" s="164"/>
      <c r="I7" s="164"/>
      <c r="J7" s="164"/>
      <c r="K7" s="4" t="s">
        <v>54</v>
      </c>
      <c r="L7" s="155" t="s">
        <v>7</v>
      </c>
      <c r="M7" s="156"/>
    </row>
    <row r="8" spans="1:13" s="1" customFormat="1" ht="21" customHeight="1" x14ac:dyDescent="0.25">
      <c r="A8" s="169"/>
      <c r="B8" s="156"/>
      <c r="C8" s="155" t="s">
        <v>1</v>
      </c>
      <c r="D8" s="155" t="s">
        <v>2</v>
      </c>
      <c r="E8" s="155" t="s">
        <v>3</v>
      </c>
      <c r="F8" s="156"/>
      <c r="G8" s="155" t="s">
        <v>1</v>
      </c>
      <c r="H8" s="155" t="s">
        <v>17</v>
      </c>
      <c r="I8" s="155" t="s">
        <v>3</v>
      </c>
      <c r="J8" s="156"/>
      <c r="K8" s="155" t="s">
        <v>1</v>
      </c>
      <c r="L8" s="4" t="s">
        <v>8</v>
      </c>
      <c r="M8" s="4" t="s">
        <v>55</v>
      </c>
    </row>
    <row r="9" spans="1:13" s="1" customFormat="1" ht="38.25" customHeight="1" x14ac:dyDescent="0.25">
      <c r="A9" s="170"/>
      <c r="B9" s="156"/>
      <c r="C9" s="156"/>
      <c r="D9" s="156"/>
      <c r="E9" s="77" t="s">
        <v>4</v>
      </c>
      <c r="F9" s="69" t="s">
        <v>5</v>
      </c>
      <c r="G9" s="156"/>
      <c r="H9" s="156"/>
      <c r="I9" s="77" t="s">
        <v>4</v>
      </c>
      <c r="J9" s="69" t="s">
        <v>5</v>
      </c>
      <c r="K9" s="156"/>
      <c r="L9" s="4" t="s">
        <v>1</v>
      </c>
      <c r="M9" s="4" t="s">
        <v>1</v>
      </c>
    </row>
    <row r="10" spans="1:13" ht="22.5" hidden="1" customHeight="1" x14ac:dyDescent="0.25">
      <c r="A10" s="144" t="s">
        <v>57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6"/>
      <c r="M10" s="146"/>
    </row>
    <row r="11" spans="1:13" ht="32.25" hidden="1" customHeight="1" x14ac:dyDescent="0.25">
      <c r="A11" s="150" t="s">
        <v>41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52"/>
    </row>
    <row r="12" spans="1:13" hidden="1" x14ac:dyDescent="0.25">
      <c r="A12" s="147" t="s">
        <v>45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154"/>
    </row>
    <row r="13" spans="1:13" ht="80.25" hidden="1" customHeight="1" x14ac:dyDescent="0.25">
      <c r="A13" s="28" t="s">
        <v>59</v>
      </c>
      <c r="B13" s="26" t="s">
        <v>5</v>
      </c>
      <c r="C13" s="39">
        <v>100</v>
      </c>
      <c r="D13" s="39">
        <v>100</v>
      </c>
      <c r="E13" s="55">
        <f>D13-C13</f>
        <v>0</v>
      </c>
      <c r="F13" s="70">
        <f>E13/C13%</f>
        <v>0</v>
      </c>
      <c r="G13" s="39">
        <v>100</v>
      </c>
      <c r="H13" s="39">
        <v>100</v>
      </c>
      <c r="I13" s="55">
        <f>H13-G13</f>
        <v>0</v>
      </c>
      <c r="J13" s="70">
        <f>I13/G13%</f>
        <v>0</v>
      </c>
      <c r="K13" s="39">
        <v>100</v>
      </c>
      <c r="L13" s="39">
        <v>100</v>
      </c>
      <c r="M13" s="39">
        <v>100</v>
      </c>
    </row>
    <row r="14" spans="1:13" ht="47.25" hidden="1" x14ac:dyDescent="0.25">
      <c r="A14" s="28" t="s">
        <v>42</v>
      </c>
      <c r="B14" s="26" t="s">
        <v>9</v>
      </c>
      <c r="C14" s="39">
        <v>108</v>
      </c>
      <c r="D14" s="39">
        <v>108</v>
      </c>
      <c r="E14" s="55">
        <f>D14-C14</f>
        <v>0</v>
      </c>
      <c r="F14" s="70">
        <f>E14/C14%</f>
        <v>0</v>
      </c>
      <c r="G14" s="38">
        <v>108</v>
      </c>
      <c r="H14" s="38">
        <v>110</v>
      </c>
      <c r="I14" s="55">
        <f>H14-G14</f>
        <v>2</v>
      </c>
      <c r="J14" s="70">
        <f>I14/G14%</f>
        <v>1.9</v>
      </c>
      <c r="K14" s="38">
        <v>122</v>
      </c>
      <c r="L14" s="38">
        <v>123</v>
      </c>
      <c r="M14" s="38">
        <v>124</v>
      </c>
    </row>
    <row r="15" spans="1:13" ht="19.5" hidden="1" customHeight="1" x14ac:dyDescent="0.25">
      <c r="A15" s="144" t="s">
        <v>65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  <c r="M15" s="146"/>
    </row>
    <row r="16" spans="1:13" ht="32.25" hidden="1" customHeight="1" x14ac:dyDescent="0.25">
      <c r="A16" s="150" t="s">
        <v>58</v>
      </c>
      <c r="B16" s="151"/>
      <c r="C16" s="151"/>
      <c r="D16" s="151"/>
      <c r="E16" s="151"/>
      <c r="F16" s="151"/>
      <c r="G16" s="151"/>
      <c r="H16" s="151"/>
      <c r="I16" s="175"/>
      <c r="J16" s="175"/>
      <c r="K16" s="175"/>
      <c r="L16" s="176"/>
      <c r="M16" s="176"/>
    </row>
    <row r="17" spans="1:14" hidden="1" x14ac:dyDescent="0.25">
      <c r="A17" s="147" t="s">
        <v>46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71"/>
      <c r="L17" s="172"/>
      <c r="M17" s="172"/>
    </row>
    <row r="18" spans="1:14" ht="126" hidden="1" x14ac:dyDescent="0.25">
      <c r="A18" s="28" t="s">
        <v>60</v>
      </c>
      <c r="B18" s="26" t="s">
        <v>5</v>
      </c>
      <c r="C18" s="61">
        <v>75</v>
      </c>
      <c r="D18" s="61">
        <v>83.3</v>
      </c>
      <c r="E18" s="62">
        <f t="shared" ref="E18:E22" si="0">D18-C18</f>
        <v>8.3000000000000007</v>
      </c>
      <c r="F18" s="70">
        <f>E18/C18%</f>
        <v>11.1</v>
      </c>
      <c r="G18" s="39">
        <v>91.7</v>
      </c>
      <c r="H18" s="39">
        <v>91.7</v>
      </c>
      <c r="I18" s="62">
        <f t="shared" ref="I18:I22" si="1">H18-G18</f>
        <v>0</v>
      </c>
      <c r="J18" s="70">
        <f>I18/G18%</f>
        <v>0</v>
      </c>
      <c r="K18" s="39">
        <v>100</v>
      </c>
      <c r="L18" s="39">
        <v>100</v>
      </c>
      <c r="M18" s="39">
        <v>100</v>
      </c>
      <c r="N18" s="58"/>
    </row>
    <row r="19" spans="1:14" ht="94.5" hidden="1" x14ac:dyDescent="0.25">
      <c r="A19" s="28" t="s">
        <v>21</v>
      </c>
      <c r="B19" s="26" t="s">
        <v>18</v>
      </c>
      <c r="C19" s="29">
        <f>C21+C22</f>
        <v>2813309319.7800002</v>
      </c>
      <c r="D19" s="29">
        <f>D21+D22</f>
        <v>2742848300.9499998</v>
      </c>
      <c r="E19" s="62">
        <f t="shared" si="0"/>
        <v>-70461018.799999997</v>
      </c>
      <c r="F19" s="70">
        <f t="shared" ref="F19:F22" si="2">E19/C19%</f>
        <v>-2.5</v>
      </c>
      <c r="G19" s="29">
        <f t="shared" ref="G19:H19" si="3">G21+G22</f>
        <v>3194259776.2800002</v>
      </c>
      <c r="H19" s="29">
        <f t="shared" si="3"/>
        <v>3194259776.2800002</v>
      </c>
      <c r="I19" s="62">
        <f t="shared" si="1"/>
        <v>0</v>
      </c>
      <c r="J19" s="70">
        <f t="shared" ref="J19:J22" si="4">I19/G19%</f>
        <v>0</v>
      </c>
      <c r="K19" s="31">
        <f>K21+K22+K20</f>
        <v>3532338991</v>
      </c>
      <c r="L19" s="31">
        <f>L21+L22+L20</f>
        <v>3979229086</v>
      </c>
      <c r="M19" s="31">
        <f>M21+M22+M20</f>
        <v>4319142418</v>
      </c>
    </row>
    <row r="20" spans="1:14" ht="45" hidden="1" customHeight="1" x14ac:dyDescent="0.25">
      <c r="A20" s="32" t="s">
        <v>19</v>
      </c>
      <c r="B20" s="26" t="s">
        <v>18</v>
      </c>
      <c r="C20" s="56"/>
      <c r="D20" s="56"/>
      <c r="E20" s="62">
        <f t="shared" si="0"/>
        <v>0</v>
      </c>
      <c r="F20" s="70" t="e">
        <f t="shared" si="2"/>
        <v>#DIV/0!</v>
      </c>
      <c r="G20" s="29"/>
      <c r="H20" s="26"/>
      <c r="I20" s="62">
        <f t="shared" si="1"/>
        <v>0</v>
      </c>
      <c r="J20" s="70" t="e">
        <f t="shared" si="4"/>
        <v>#DIV/0!</v>
      </c>
      <c r="K20" s="31">
        <v>0</v>
      </c>
      <c r="L20" s="31">
        <v>0</v>
      </c>
      <c r="M20" s="31">
        <v>0</v>
      </c>
    </row>
    <row r="21" spans="1:14" ht="31.5" hidden="1" x14ac:dyDescent="0.25">
      <c r="A21" s="32" t="s">
        <v>16</v>
      </c>
      <c r="B21" s="26" t="s">
        <v>18</v>
      </c>
      <c r="C21" s="29">
        <v>307518401.60000002</v>
      </c>
      <c r="D21" s="29">
        <v>303449327.74000001</v>
      </c>
      <c r="E21" s="62">
        <f t="shared" si="0"/>
        <v>-4069073.9</v>
      </c>
      <c r="F21" s="70">
        <f t="shared" si="2"/>
        <v>-1.3</v>
      </c>
      <c r="G21" s="29">
        <v>1974743964.28</v>
      </c>
      <c r="H21" s="29">
        <v>1974743964.28</v>
      </c>
      <c r="I21" s="62">
        <f t="shared" si="1"/>
        <v>0</v>
      </c>
      <c r="J21" s="70">
        <f t="shared" si="4"/>
        <v>0</v>
      </c>
      <c r="K21" s="31">
        <v>3206149659</v>
      </c>
      <c r="L21" s="31">
        <v>3642101318</v>
      </c>
      <c r="M21" s="31">
        <v>3983144716</v>
      </c>
    </row>
    <row r="22" spans="1:14" ht="18" hidden="1" customHeight="1" x14ac:dyDescent="0.25">
      <c r="A22" s="32" t="s">
        <v>15</v>
      </c>
      <c r="B22" s="26" t="s">
        <v>18</v>
      </c>
      <c r="C22" s="29">
        <v>2505790918.1799998</v>
      </c>
      <c r="D22" s="29">
        <v>2439398973.21</v>
      </c>
      <c r="E22" s="62">
        <f t="shared" si="0"/>
        <v>-66391945</v>
      </c>
      <c r="F22" s="70">
        <f t="shared" si="2"/>
        <v>-2.6</v>
      </c>
      <c r="G22" s="29">
        <v>1219515812</v>
      </c>
      <c r="H22" s="29">
        <v>1219515812</v>
      </c>
      <c r="I22" s="62">
        <f t="shared" si="1"/>
        <v>0</v>
      </c>
      <c r="J22" s="70">
        <f t="shared" si="4"/>
        <v>0</v>
      </c>
      <c r="K22" s="31">
        <v>326189332</v>
      </c>
      <c r="L22" s="31">
        <v>337127768</v>
      </c>
      <c r="M22" s="31">
        <v>335997702</v>
      </c>
    </row>
    <row r="23" spans="1:14" ht="18.75" hidden="1" customHeight="1" x14ac:dyDescent="0.25">
      <c r="A23" s="144" t="s">
        <v>66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146"/>
    </row>
    <row r="24" spans="1:14" ht="36" hidden="1" customHeight="1" x14ac:dyDescent="0.25">
      <c r="A24" s="150" t="s">
        <v>10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52"/>
    </row>
    <row r="25" spans="1:14" hidden="1" x14ac:dyDescent="0.25">
      <c r="A25" s="17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71"/>
      <c r="L25" s="172"/>
      <c r="M25" s="172"/>
    </row>
    <row r="26" spans="1:14" ht="156.75" hidden="1" customHeight="1" x14ac:dyDescent="0.25">
      <c r="A26" s="25" t="s">
        <v>61</v>
      </c>
      <c r="B26" s="53" t="s">
        <v>20</v>
      </c>
      <c r="C26" s="81">
        <v>1.62</v>
      </c>
      <c r="D26" s="55">
        <v>1.6</v>
      </c>
      <c r="E26" s="55">
        <f>D26-C26</f>
        <v>0</v>
      </c>
      <c r="F26" s="70">
        <f t="shared" ref="F26:F31" si="5">E26/C26%</f>
        <v>0</v>
      </c>
      <c r="G26" s="55">
        <v>1.5</v>
      </c>
      <c r="H26" s="55">
        <v>1.5</v>
      </c>
      <c r="I26" s="55">
        <f>H26-G26</f>
        <v>0</v>
      </c>
      <c r="J26" s="70">
        <f t="shared" ref="J26:J31" si="6">I26/G26%</f>
        <v>0</v>
      </c>
      <c r="K26" s="55">
        <v>1.5</v>
      </c>
      <c r="L26" s="55">
        <v>1.5</v>
      </c>
      <c r="M26" s="55">
        <v>1.5</v>
      </c>
    </row>
    <row r="27" spans="1:14" ht="94.5" hidden="1" x14ac:dyDescent="0.25">
      <c r="A27" s="25" t="s">
        <v>47</v>
      </c>
      <c r="B27" s="26" t="s">
        <v>5</v>
      </c>
      <c r="C27" s="39">
        <v>100</v>
      </c>
      <c r="D27" s="39">
        <v>100</v>
      </c>
      <c r="E27" s="55">
        <f>D27-C27</f>
        <v>0</v>
      </c>
      <c r="F27" s="70">
        <f t="shared" si="5"/>
        <v>0</v>
      </c>
      <c r="G27" s="39">
        <v>100</v>
      </c>
      <c r="H27" s="39">
        <v>100</v>
      </c>
      <c r="I27" s="55">
        <f>H27-G27</f>
        <v>0</v>
      </c>
      <c r="J27" s="70">
        <f t="shared" si="6"/>
        <v>0</v>
      </c>
      <c r="K27" s="39">
        <v>100</v>
      </c>
      <c r="L27" s="39">
        <v>100</v>
      </c>
      <c r="M27" s="39">
        <v>100</v>
      </c>
    </row>
    <row r="28" spans="1:14" ht="78.75" hidden="1" x14ac:dyDescent="0.25">
      <c r="A28" s="28" t="s">
        <v>22</v>
      </c>
      <c r="B28" s="26" t="s">
        <v>18</v>
      </c>
      <c r="C28" s="29">
        <f>C30+C31</f>
        <v>3924710082.6399999</v>
      </c>
      <c r="D28" s="29">
        <f>D30+D31</f>
        <v>3907198062.1700001</v>
      </c>
      <c r="E28" s="62">
        <f t="shared" ref="E28:E31" si="7">D28-C28</f>
        <v>-17512020.5</v>
      </c>
      <c r="F28" s="70">
        <f t="shared" si="5"/>
        <v>-0.4</v>
      </c>
      <c r="G28" s="29">
        <f t="shared" ref="G28:H28" si="8">G30+G31</f>
        <v>4235665320.9000001</v>
      </c>
      <c r="H28" s="29">
        <f t="shared" si="8"/>
        <v>4235665320.9000001</v>
      </c>
      <c r="I28" s="62">
        <f t="shared" ref="I28:I31" si="9">H28-G28</f>
        <v>0</v>
      </c>
      <c r="J28" s="70">
        <f t="shared" si="6"/>
        <v>0</v>
      </c>
      <c r="K28" s="29">
        <f>K30+K31+K29</f>
        <v>0</v>
      </c>
      <c r="L28" s="29">
        <f>L30+L31+L29</f>
        <v>0</v>
      </c>
      <c r="M28" s="29">
        <f>M30+M31+M29</f>
        <v>0</v>
      </c>
    </row>
    <row r="29" spans="1:14" ht="31.5" hidden="1" x14ac:dyDescent="0.25">
      <c r="A29" s="32" t="s">
        <v>19</v>
      </c>
      <c r="B29" s="26" t="s">
        <v>18</v>
      </c>
      <c r="C29" s="56"/>
      <c r="D29" s="56"/>
      <c r="E29" s="62">
        <f t="shared" si="7"/>
        <v>0</v>
      </c>
      <c r="F29" s="70" t="e">
        <f t="shared" si="5"/>
        <v>#DIV/0!</v>
      </c>
      <c r="G29" s="29"/>
      <c r="H29" s="26"/>
      <c r="I29" s="62">
        <f t="shared" si="9"/>
        <v>0</v>
      </c>
      <c r="J29" s="70" t="e">
        <f t="shared" si="6"/>
        <v>#DIV/0!</v>
      </c>
      <c r="K29" s="31"/>
      <c r="L29" s="31"/>
      <c r="M29" s="31"/>
    </row>
    <row r="30" spans="1:14" ht="31.5" hidden="1" x14ac:dyDescent="0.25">
      <c r="A30" s="32" t="s">
        <v>16</v>
      </c>
      <c r="B30" s="26" t="s">
        <v>18</v>
      </c>
      <c r="C30" s="29">
        <v>3647698218.98</v>
      </c>
      <c r="D30" s="29">
        <v>3634420284.1799998</v>
      </c>
      <c r="E30" s="62">
        <f t="shared" si="7"/>
        <v>-13277934.800000001</v>
      </c>
      <c r="F30" s="70">
        <f t="shared" si="5"/>
        <v>-0.4</v>
      </c>
      <c r="G30" s="29">
        <v>3975121438.9000001</v>
      </c>
      <c r="H30" s="29">
        <v>3975121438.9000001</v>
      </c>
      <c r="I30" s="62">
        <f t="shared" si="9"/>
        <v>0</v>
      </c>
      <c r="J30" s="70">
        <f t="shared" si="6"/>
        <v>0</v>
      </c>
      <c r="K30" s="29"/>
      <c r="L30" s="29"/>
      <c r="M30" s="29"/>
      <c r="N30" s="58"/>
    </row>
    <row r="31" spans="1:14" ht="16.5" hidden="1" customHeight="1" x14ac:dyDescent="0.25">
      <c r="A31" s="32" t="s">
        <v>15</v>
      </c>
      <c r="B31" s="26" t="s">
        <v>18</v>
      </c>
      <c r="C31" s="29">
        <v>277011863.66000003</v>
      </c>
      <c r="D31" s="29">
        <v>272777777.99000001</v>
      </c>
      <c r="E31" s="62">
        <f t="shared" si="7"/>
        <v>-4234085.7</v>
      </c>
      <c r="F31" s="70">
        <f t="shared" si="5"/>
        <v>-1.5</v>
      </c>
      <c r="G31" s="29">
        <v>260543882</v>
      </c>
      <c r="H31" s="29">
        <v>260543882</v>
      </c>
      <c r="I31" s="62">
        <f t="shared" si="9"/>
        <v>0</v>
      </c>
      <c r="J31" s="70">
        <f t="shared" si="6"/>
        <v>0</v>
      </c>
      <c r="K31" s="29"/>
      <c r="L31" s="29"/>
      <c r="M31" s="29"/>
      <c r="N31" s="58"/>
    </row>
    <row r="32" spans="1:14" ht="18.75" hidden="1" customHeight="1" x14ac:dyDescent="0.25">
      <c r="A32" s="144" t="s">
        <v>67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146"/>
      <c r="N32" s="58"/>
    </row>
    <row r="33" spans="1:13" hidden="1" x14ac:dyDescent="0.25">
      <c r="A33" s="150" t="s">
        <v>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M33" s="152"/>
    </row>
    <row r="34" spans="1:13" hidden="1" x14ac:dyDescent="0.25">
      <c r="A34" s="173" t="s">
        <v>46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71"/>
      <c r="L34" s="172"/>
      <c r="M34" s="172"/>
    </row>
    <row r="35" spans="1:13" ht="94.5" hidden="1" x14ac:dyDescent="0.25">
      <c r="A35" s="25" t="s">
        <v>62</v>
      </c>
      <c r="B35" s="53" t="s">
        <v>9</v>
      </c>
      <c r="C35" s="82">
        <v>126</v>
      </c>
      <c r="D35" s="82">
        <v>130</v>
      </c>
      <c r="E35" s="55">
        <f>D35-C35</f>
        <v>4</v>
      </c>
      <c r="F35" s="70">
        <f>D35/C35*100</f>
        <v>103.2</v>
      </c>
      <c r="G35" s="37">
        <v>126</v>
      </c>
      <c r="H35" s="37">
        <v>126</v>
      </c>
      <c r="I35" s="55">
        <f>H35-G35</f>
        <v>0</v>
      </c>
      <c r="J35" s="70">
        <f>H35/G35*100</f>
        <v>100</v>
      </c>
      <c r="K35" s="37">
        <v>127</v>
      </c>
      <c r="L35" s="37">
        <v>127</v>
      </c>
      <c r="M35" s="37">
        <v>127</v>
      </c>
    </row>
    <row r="36" spans="1:13" ht="94.5" hidden="1" x14ac:dyDescent="0.25">
      <c r="A36" s="25" t="s">
        <v>63</v>
      </c>
      <c r="B36" s="53" t="s">
        <v>5</v>
      </c>
      <c r="C36" s="39">
        <v>100</v>
      </c>
      <c r="D36" s="39">
        <v>100</v>
      </c>
      <c r="E36" s="55">
        <f>D36-C36</f>
        <v>0</v>
      </c>
      <c r="F36" s="70">
        <f>D36/C36*100</f>
        <v>100</v>
      </c>
      <c r="G36" s="39">
        <v>100</v>
      </c>
      <c r="H36" s="39">
        <v>100</v>
      </c>
      <c r="I36" s="55">
        <f>H36-G36</f>
        <v>0</v>
      </c>
      <c r="J36" s="70">
        <f>H36/G36*100</f>
        <v>100</v>
      </c>
      <c r="K36" s="39">
        <v>100</v>
      </c>
      <c r="L36" s="39">
        <v>100</v>
      </c>
      <c r="M36" s="39">
        <v>100</v>
      </c>
    </row>
    <row r="37" spans="1:13" ht="78.75" hidden="1" x14ac:dyDescent="0.25">
      <c r="A37" s="54" t="s">
        <v>64</v>
      </c>
      <c r="B37" s="26" t="s">
        <v>18</v>
      </c>
      <c r="C37" s="29">
        <f>C39+C40</f>
        <v>174012339.81999999</v>
      </c>
      <c r="D37" s="29">
        <f>D39+D40</f>
        <v>173750543.08000001</v>
      </c>
      <c r="E37" s="62">
        <f t="shared" ref="E37:E40" si="10">D37-C37</f>
        <v>-261796.7</v>
      </c>
      <c r="F37" s="71">
        <f t="shared" ref="F37:F40" si="11">E37/C37%</f>
        <v>-0.2</v>
      </c>
      <c r="G37" s="29">
        <f t="shared" ref="G37:H37" si="12">G39+G40</f>
        <v>177076887</v>
      </c>
      <c r="H37" s="29">
        <f t="shared" si="12"/>
        <v>177076887</v>
      </c>
      <c r="I37" s="62">
        <f t="shared" ref="I37:I40" si="13">H37-G37</f>
        <v>0</v>
      </c>
      <c r="J37" s="71">
        <f t="shared" ref="J37:J40" si="14">I37/G37%</f>
        <v>0</v>
      </c>
      <c r="K37" s="31">
        <f>K39+K40+K38</f>
        <v>185240150</v>
      </c>
      <c r="L37" s="31">
        <f>L39+L40+L38</f>
        <v>188641318</v>
      </c>
      <c r="M37" s="31">
        <f>M39+M40+M38</f>
        <v>188227764</v>
      </c>
    </row>
    <row r="38" spans="1:13" ht="31.5" hidden="1" x14ac:dyDescent="0.25">
      <c r="A38" s="32" t="s">
        <v>19</v>
      </c>
      <c r="B38" s="26" t="s">
        <v>18</v>
      </c>
      <c r="C38" s="56"/>
      <c r="D38" s="56"/>
      <c r="E38" s="62">
        <f t="shared" si="10"/>
        <v>0</v>
      </c>
      <c r="F38" s="71" t="e">
        <f t="shared" si="11"/>
        <v>#DIV/0!</v>
      </c>
      <c r="G38" s="29"/>
      <c r="H38" s="26"/>
      <c r="I38" s="62">
        <f t="shared" si="13"/>
        <v>0</v>
      </c>
      <c r="J38" s="71" t="e">
        <f t="shared" si="14"/>
        <v>#DIV/0!</v>
      </c>
      <c r="K38" s="31"/>
      <c r="L38" s="31"/>
      <c r="M38" s="31"/>
    </row>
    <row r="39" spans="1:13" ht="39.75" hidden="1" customHeight="1" x14ac:dyDescent="0.25">
      <c r="A39" s="32" t="s">
        <v>16</v>
      </c>
      <c r="B39" s="26" t="s">
        <v>18</v>
      </c>
      <c r="C39" s="29">
        <v>1873570</v>
      </c>
      <c r="D39" s="29">
        <v>1831407</v>
      </c>
      <c r="E39" s="62">
        <f t="shared" si="10"/>
        <v>-42163</v>
      </c>
      <c r="F39" s="71">
        <f t="shared" si="11"/>
        <v>-2.2999999999999998</v>
      </c>
      <c r="G39" s="29">
        <v>3936100</v>
      </c>
      <c r="H39" s="29">
        <v>3936100</v>
      </c>
      <c r="I39" s="62">
        <f t="shared" si="13"/>
        <v>0</v>
      </c>
      <c r="J39" s="71">
        <f t="shared" si="14"/>
        <v>0</v>
      </c>
      <c r="K39" s="31"/>
      <c r="L39" s="31"/>
      <c r="M39" s="31"/>
    </row>
    <row r="40" spans="1:13" hidden="1" x14ac:dyDescent="0.25">
      <c r="A40" s="32" t="s">
        <v>15</v>
      </c>
      <c r="B40" s="26" t="s">
        <v>18</v>
      </c>
      <c r="C40" s="29">
        <v>172138769.81999999</v>
      </c>
      <c r="D40" s="29">
        <v>171919136.08000001</v>
      </c>
      <c r="E40" s="62">
        <f t="shared" si="10"/>
        <v>-219633.7</v>
      </c>
      <c r="F40" s="71">
        <f t="shared" si="11"/>
        <v>-0.1</v>
      </c>
      <c r="G40" s="29">
        <v>173140787</v>
      </c>
      <c r="H40" s="29">
        <v>173140787</v>
      </c>
      <c r="I40" s="62">
        <f t="shared" si="13"/>
        <v>0</v>
      </c>
      <c r="J40" s="71">
        <f t="shared" si="14"/>
        <v>0</v>
      </c>
      <c r="K40" s="31">
        <v>185240150</v>
      </c>
      <c r="L40" s="31">
        <v>188641318</v>
      </c>
      <c r="M40" s="31">
        <v>188227764</v>
      </c>
    </row>
    <row r="41" spans="1:13" ht="20.25" hidden="1" customHeight="1" x14ac:dyDescent="0.25">
      <c r="A41" s="144" t="s">
        <v>69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6"/>
    </row>
    <row r="42" spans="1:13" hidden="1" x14ac:dyDescent="0.25">
      <c r="A42" s="150" t="s">
        <v>12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2"/>
    </row>
    <row r="43" spans="1:13" hidden="1" x14ac:dyDescent="0.25">
      <c r="A43" s="173" t="s">
        <v>46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71"/>
      <c r="L43" s="172"/>
      <c r="M43" s="172"/>
    </row>
    <row r="44" spans="1:13" ht="66.75" hidden="1" customHeight="1" x14ac:dyDescent="0.25">
      <c r="A44" s="28" t="s">
        <v>70</v>
      </c>
      <c r="B44" s="53" t="s">
        <v>5</v>
      </c>
      <c r="C44" s="39">
        <v>100</v>
      </c>
      <c r="D44" s="39">
        <v>100</v>
      </c>
      <c r="E44" s="55">
        <f>D44-C44</f>
        <v>0</v>
      </c>
      <c r="F44" s="70">
        <f t="shared" ref="F44:F48" si="15">E44/C44%</f>
        <v>0</v>
      </c>
      <c r="G44" s="39">
        <v>100</v>
      </c>
      <c r="H44" s="39">
        <v>100</v>
      </c>
      <c r="I44" s="55">
        <f>H44-G44</f>
        <v>0</v>
      </c>
      <c r="J44" s="70">
        <f>I44/G44%</f>
        <v>0</v>
      </c>
      <c r="K44" s="37">
        <v>100</v>
      </c>
      <c r="L44" s="37">
        <v>100</v>
      </c>
      <c r="M44" s="37">
        <v>100</v>
      </c>
    </row>
    <row r="45" spans="1:13" ht="63" hidden="1" x14ac:dyDescent="0.25">
      <c r="A45" s="28" t="s">
        <v>23</v>
      </c>
      <c r="B45" s="26" t="s">
        <v>18</v>
      </c>
      <c r="C45" s="29">
        <f>C47+C48</f>
        <v>37205600</v>
      </c>
      <c r="D45" s="29">
        <f>D47+D48</f>
        <v>37114996.560000002</v>
      </c>
      <c r="E45" s="62">
        <f t="shared" ref="E45:E48" si="16">D45-C45</f>
        <v>-90603.4</v>
      </c>
      <c r="F45" s="70">
        <f t="shared" si="15"/>
        <v>-0.2</v>
      </c>
      <c r="G45" s="29">
        <f t="shared" ref="G45:H45" si="17">G47+G48</f>
        <v>30883271</v>
      </c>
      <c r="H45" s="29">
        <f t="shared" si="17"/>
        <v>30883271</v>
      </c>
      <c r="I45" s="62">
        <f t="shared" ref="I45:I48" si="18">H45-G45</f>
        <v>0</v>
      </c>
      <c r="J45" s="70">
        <f t="shared" ref="J45:J48" si="19">I45/G45%</f>
        <v>0</v>
      </c>
      <c r="K45" s="31">
        <f>K47+K48+K46</f>
        <v>0</v>
      </c>
      <c r="L45" s="31">
        <f>L47+L48+L46</f>
        <v>0</v>
      </c>
      <c r="M45" s="31">
        <f>M47+M48+M46</f>
        <v>0</v>
      </c>
    </row>
    <row r="46" spans="1:13" ht="31.5" hidden="1" x14ac:dyDescent="0.25">
      <c r="A46" s="32" t="s">
        <v>19</v>
      </c>
      <c r="B46" s="26" t="s">
        <v>18</v>
      </c>
      <c r="C46" s="56"/>
      <c r="D46" s="56"/>
      <c r="E46" s="62">
        <f t="shared" si="16"/>
        <v>0</v>
      </c>
      <c r="F46" s="70" t="e">
        <f t="shared" si="15"/>
        <v>#DIV/0!</v>
      </c>
      <c r="G46" s="29"/>
      <c r="H46" s="26"/>
      <c r="I46" s="62">
        <f t="shared" si="18"/>
        <v>0</v>
      </c>
      <c r="J46" s="70" t="e">
        <f t="shared" si="19"/>
        <v>#DIV/0!</v>
      </c>
      <c r="K46" s="31">
        <v>0</v>
      </c>
      <c r="L46" s="31">
        <v>0</v>
      </c>
      <c r="M46" s="31">
        <v>0</v>
      </c>
    </row>
    <row r="47" spans="1:13" ht="31.5" hidden="1" x14ac:dyDescent="0.25">
      <c r="A47" s="32" t="s">
        <v>16</v>
      </c>
      <c r="B47" s="26" t="s">
        <v>18</v>
      </c>
      <c r="C47" s="29">
        <v>11033500</v>
      </c>
      <c r="D47" s="29">
        <v>10996013.52</v>
      </c>
      <c r="E47" s="62">
        <f t="shared" si="16"/>
        <v>-37486.5</v>
      </c>
      <c r="F47" s="70">
        <f t="shared" si="15"/>
        <v>-0.3</v>
      </c>
      <c r="G47" s="29">
        <v>12862862</v>
      </c>
      <c r="H47" s="29">
        <v>12862862</v>
      </c>
      <c r="I47" s="62">
        <f t="shared" si="18"/>
        <v>0</v>
      </c>
      <c r="J47" s="70">
        <f t="shared" si="19"/>
        <v>0</v>
      </c>
      <c r="K47" s="31"/>
      <c r="L47" s="31"/>
      <c r="M47" s="31"/>
    </row>
    <row r="48" spans="1:13" ht="22.5" hidden="1" customHeight="1" x14ac:dyDescent="0.25">
      <c r="A48" s="32" t="s">
        <v>15</v>
      </c>
      <c r="B48" s="26" t="s">
        <v>18</v>
      </c>
      <c r="C48" s="29">
        <v>26172100</v>
      </c>
      <c r="D48" s="29">
        <v>26118983.039999999</v>
      </c>
      <c r="E48" s="62">
        <f t="shared" si="16"/>
        <v>-53117</v>
      </c>
      <c r="F48" s="70">
        <f t="shared" si="15"/>
        <v>-0.2</v>
      </c>
      <c r="G48" s="29">
        <v>18020409</v>
      </c>
      <c r="H48" s="29">
        <v>18020409</v>
      </c>
      <c r="I48" s="62">
        <f t="shared" si="18"/>
        <v>0</v>
      </c>
      <c r="J48" s="70">
        <f t="shared" si="19"/>
        <v>0</v>
      </c>
      <c r="K48" s="31"/>
      <c r="L48" s="31"/>
      <c r="M48" s="31"/>
    </row>
    <row r="49" spans="1:14" ht="18" hidden="1" customHeight="1" x14ac:dyDescent="0.25">
      <c r="A49" s="144" t="s">
        <v>71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  <c r="M49" s="146"/>
    </row>
    <row r="50" spans="1:14" ht="49.5" hidden="1" customHeight="1" x14ac:dyDescent="0.25">
      <c r="A50" s="150" t="s">
        <v>13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2"/>
      <c r="M50" s="152"/>
      <c r="N50" s="59"/>
    </row>
    <row r="51" spans="1:14" hidden="1" x14ac:dyDescent="0.25">
      <c r="A51" s="173" t="s">
        <v>46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2"/>
      <c r="M51" s="172"/>
    </row>
    <row r="52" spans="1:14" ht="61.5" hidden="1" customHeight="1" x14ac:dyDescent="0.25">
      <c r="A52" s="18" t="s">
        <v>48</v>
      </c>
      <c r="B52" s="19" t="s">
        <v>9</v>
      </c>
      <c r="C52" s="19">
        <f>C53+C54</f>
        <v>64</v>
      </c>
      <c r="D52" s="19">
        <f>D53+D54</f>
        <v>59</v>
      </c>
      <c r="E52" s="94">
        <f>D52-C52</f>
        <v>-5</v>
      </c>
      <c r="F52" s="92">
        <f t="shared" ref="F52:F65" si="20">E52/C52%</f>
        <v>-7.8</v>
      </c>
      <c r="G52" s="88">
        <f>G53+G54</f>
        <v>64</v>
      </c>
      <c r="H52" s="19">
        <f>H53+H54</f>
        <v>64</v>
      </c>
      <c r="I52" s="94">
        <f>H52-G52</f>
        <v>0</v>
      </c>
      <c r="J52" s="92">
        <f t="shared" ref="J52:J65" si="21">I52/G52%</f>
        <v>0</v>
      </c>
      <c r="K52" s="88">
        <f>K53+K54</f>
        <v>66</v>
      </c>
      <c r="L52" s="19">
        <f t="shared" ref="L52:M52" si="22">L53+L54</f>
        <v>76</v>
      </c>
      <c r="M52" s="19">
        <f t="shared" si="22"/>
        <v>76</v>
      </c>
    </row>
    <row r="53" spans="1:14" ht="18" hidden="1" customHeight="1" x14ac:dyDescent="0.25">
      <c r="A53" s="20" t="s">
        <v>14</v>
      </c>
      <c r="B53" s="21"/>
      <c r="C53" s="90">
        <v>56</v>
      </c>
      <c r="D53" s="90">
        <v>51</v>
      </c>
      <c r="E53" s="95">
        <f t="shared" ref="E53:E54" si="23">D53-C53</f>
        <v>-5</v>
      </c>
      <c r="F53" s="93">
        <f t="shared" si="20"/>
        <v>-8.9</v>
      </c>
      <c r="G53" s="97">
        <v>55</v>
      </c>
      <c r="H53" s="90">
        <v>55</v>
      </c>
      <c r="I53" s="95">
        <f t="shared" ref="I53:I54" si="24">H53-G53</f>
        <v>0</v>
      </c>
      <c r="J53" s="93">
        <f t="shared" si="21"/>
        <v>0</v>
      </c>
      <c r="K53" s="89">
        <v>57</v>
      </c>
      <c r="L53" s="22">
        <v>67</v>
      </c>
      <c r="M53" s="22">
        <v>67</v>
      </c>
    </row>
    <row r="54" spans="1:14" hidden="1" x14ac:dyDescent="0.25">
      <c r="A54" s="63" t="s">
        <v>72</v>
      </c>
      <c r="B54" s="23"/>
      <c r="C54" s="91">
        <v>8</v>
      </c>
      <c r="D54" s="91">
        <v>8</v>
      </c>
      <c r="E54" s="96">
        <f t="shared" si="23"/>
        <v>0</v>
      </c>
      <c r="F54" s="85">
        <f t="shared" si="20"/>
        <v>0</v>
      </c>
      <c r="G54" s="98">
        <v>9</v>
      </c>
      <c r="H54" s="91">
        <v>9</v>
      </c>
      <c r="I54" s="96">
        <f t="shared" si="24"/>
        <v>0</v>
      </c>
      <c r="J54" s="85">
        <f t="shared" si="21"/>
        <v>0</v>
      </c>
      <c r="K54" s="98">
        <v>9</v>
      </c>
      <c r="L54" s="91">
        <v>9</v>
      </c>
      <c r="M54" s="24">
        <v>9</v>
      </c>
    </row>
    <row r="55" spans="1:14" ht="78.75" hidden="1" x14ac:dyDescent="0.25">
      <c r="A55" s="83" t="s">
        <v>49</v>
      </c>
      <c r="B55" s="24" t="s">
        <v>9</v>
      </c>
      <c r="C55" s="38">
        <v>46</v>
      </c>
      <c r="D55" s="38">
        <v>43</v>
      </c>
      <c r="E55" s="84">
        <f t="shared" ref="E55:E61" si="25">D55-C55</f>
        <v>-3</v>
      </c>
      <c r="F55" s="85">
        <f t="shared" si="20"/>
        <v>-6.5</v>
      </c>
      <c r="G55" s="86">
        <v>43</v>
      </c>
      <c r="H55" s="86">
        <v>43</v>
      </c>
      <c r="I55" s="84">
        <f t="shared" ref="I55:I61" si="26">H55-G55</f>
        <v>0</v>
      </c>
      <c r="J55" s="85">
        <f t="shared" si="21"/>
        <v>0</v>
      </c>
      <c r="K55" s="87">
        <v>45</v>
      </c>
      <c r="L55" s="87">
        <v>46</v>
      </c>
      <c r="M55" s="87">
        <v>47</v>
      </c>
    </row>
    <row r="56" spans="1:14" ht="78.75" hidden="1" x14ac:dyDescent="0.25">
      <c r="A56" s="25" t="s">
        <v>73</v>
      </c>
      <c r="B56" s="26" t="s">
        <v>9</v>
      </c>
      <c r="C56" s="26">
        <v>5</v>
      </c>
      <c r="D56" s="26">
        <v>5</v>
      </c>
      <c r="E56" s="55">
        <f t="shared" si="25"/>
        <v>0</v>
      </c>
      <c r="F56" s="70">
        <f t="shared" si="20"/>
        <v>0</v>
      </c>
      <c r="G56" s="37">
        <v>5</v>
      </c>
      <c r="H56" s="37">
        <v>5</v>
      </c>
      <c r="I56" s="55">
        <f t="shared" si="26"/>
        <v>0</v>
      </c>
      <c r="J56" s="70">
        <f t="shared" si="21"/>
        <v>0</v>
      </c>
      <c r="K56" s="26">
        <v>5</v>
      </c>
      <c r="L56" s="26">
        <v>5</v>
      </c>
      <c r="M56" s="26">
        <v>5</v>
      </c>
    </row>
    <row r="57" spans="1:14" ht="112.5" hidden="1" customHeight="1" x14ac:dyDescent="0.25">
      <c r="A57" s="25" t="s">
        <v>50</v>
      </c>
      <c r="B57" s="26" t="s">
        <v>9</v>
      </c>
      <c r="C57" s="38">
        <v>47</v>
      </c>
      <c r="D57" s="38">
        <v>47</v>
      </c>
      <c r="E57" s="55">
        <f t="shared" si="25"/>
        <v>0</v>
      </c>
      <c r="F57" s="70">
        <f t="shared" si="20"/>
        <v>0</v>
      </c>
      <c r="G57" s="37">
        <v>44</v>
      </c>
      <c r="H57" s="37">
        <v>44</v>
      </c>
      <c r="I57" s="55">
        <f t="shared" si="26"/>
        <v>0</v>
      </c>
      <c r="J57" s="70">
        <f t="shared" si="21"/>
        <v>0</v>
      </c>
      <c r="K57" s="26">
        <v>43</v>
      </c>
      <c r="L57" s="26">
        <v>45</v>
      </c>
      <c r="M57" s="26">
        <v>45</v>
      </c>
    </row>
    <row r="58" spans="1:14" ht="63" hidden="1" x14ac:dyDescent="0.25">
      <c r="A58" s="28" t="s">
        <v>24</v>
      </c>
      <c r="B58" s="26" t="s">
        <v>18</v>
      </c>
      <c r="C58" s="29">
        <f>C60+C61</f>
        <v>811622002.78999996</v>
      </c>
      <c r="D58" s="29">
        <f>D60+D61</f>
        <v>773239286.42999995</v>
      </c>
      <c r="E58" s="62">
        <f t="shared" si="25"/>
        <v>-38382716.399999999</v>
      </c>
      <c r="F58" s="70">
        <f t="shared" si="20"/>
        <v>-4.7</v>
      </c>
      <c r="G58" s="29">
        <f t="shared" ref="G58:M58" si="27">G60+G61</f>
        <v>931994045</v>
      </c>
      <c r="H58" s="29">
        <f t="shared" si="27"/>
        <v>931994045</v>
      </c>
      <c r="I58" s="62">
        <f t="shared" si="26"/>
        <v>0</v>
      </c>
      <c r="J58" s="70">
        <f t="shared" si="21"/>
        <v>0</v>
      </c>
      <c r="K58" s="29">
        <f t="shared" si="27"/>
        <v>0</v>
      </c>
      <c r="L58" s="29">
        <f t="shared" si="27"/>
        <v>0</v>
      </c>
      <c r="M58" s="29">
        <f t="shared" si="27"/>
        <v>0</v>
      </c>
    </row>
    <row r="59" spans="1:14" ht="31.5" hidden="1" x14ac:dyDescent="0.25">
      <c r="A59" s="32" t="s">
        <v>19</v>
      </c>
      <c r="B59" s="26" t="s">
        <v>18</v>
      </c>
      <c r="C59" s="56"/>
      <c r="D59" s="56"/>
      <c r="E59" s="62">
        <f t="shared" si="25"/>
        <v>0</v>
      </c>
      <c r="F59" s="70" t="e">
        <f t="shared" si="20"/>
        <v>#DIV/0!</v>
      </c>
      <c r="G59" s="29"/>
      <c r="H59" s="26"/>
      <c r="I59" s="62">
        <f t="shared" si="26"/>
        <v>0</v>
      </c>
      <c r="J59" s="70" t="e">
        <f t="shared" si="21"/>
        <v>#DIV/0!</v>
      </c>
      <c r="K59" s="31"/>
      <c r="L59" s="31"/>
      <c r="M59" s="31"/>
    </row>
    <row r="60" spans="1:14" ht="31.5" hidden="1" x14ac:dyDescent="0.25">
      <c r="A60" s="32" t="s">
        <v>16</v>
      </c>
      <c r="B60" s="26" t="s">
        <v>18</v>
      </c>
      <c r="C60" s="29">
        <v>404897507.61000001</v>
      </c>
      <c r="D60" s="29">
        <v>382552697.06999999</v>
      </c>
      <c r="E60" s="62">
        <f t="shared" si="25"/>
        <v>-22344810.5</v>
      </c>
      <c r="F60" s="70">
        <f t="shared" si="20"/>
        <v>-5.5</v>
      </c>
      <c r="G60" s="29">
        <v>509575461</v>
      </c>
      <c r="H60" s="29">
        <v>509575461</v>
      </c>
      <c r="I60" s="62">
        <f t="shared" si="26"/>
        <v>0</v>
      </c>
      <c r="J60" s="70">
        <f t="shared" si="21"/>
        <v>0</v>
      </c>
      <c r="K60" s="31"/>
      <c r="L60" s="31"/>
      <c r="M60" s="31"/>
    </row>
    <row r="61" spans="1:14" ht="18" hidden="1" customHeight="1" x14ac:dyDescent="0.25">
      <c r="A61" s="32" t="s">
        <v>15</v>
      </c>
      <c r="B61" s="26" t="s">
        <v>18</v>
      </c>
      <c r="C61" s="29">
        <v>406724495.18000001</v>
      </c>
      <c r="D61" s="29">
        <v>390686589.36000001</v>
      </c>
      <c r="E61" s="62">
        <f t="shared" si="25"/>
        <v>-16037905.800000001</v>
      </c>
      <c r="F61" s="70">
        <f t="shared" si="20"/>
        <v>-3.9</v>
      </c>
      <c r="G61" s="29">
        <v>422418584</v>
      </c>
      <c r="H61" s="29">
        <v>422418584</v>
      </c>
      <c r="I61" s="62">
        <f t="shared" si="26"/>
        <v>0</v>
      </c>
      <c r="J61" s="70">
        <f t="shared" si="21"/>
        <v>0</v>
      </c>
      <c r="K61" s="31"/>
      <c r="L61" s="31"/>
      <c r="M61" s="31"/>
      <c r="N61" s="58"/>
    </row>
    <row r="62" spans="1:14" ht="63" hidden="1" customHeight="1" x14ac:dyDescent="0.25">
      <c r="A62" s="50" t="s">
        <v>25</v>
      </c>
      <c r="B62" s="51" t="s">
        <v>18</v>
      </c>
      <c r="C62" s="48">
        <f>C64+C65+C63</f>
        <v>7760859345.0299997</v>
      </c>
      <c r="D62" s="48">
        <f>D64+D65+D63</f>
        <v>7634151189.1899996</v>
      </c>
      <c r="E62" s="48">
        <f t="shared" ref="E62:I62" si="28">E64+E65+E63</f>
        <v>-126708155.90000001</v>
      </c>
      <c r="F62" s="70">
        <f t="shared" si="20"/>
        <v>-1.6</v>
      </c>
      <c r="G62" s="48">
        <f>G64+G65+G63</f>
        <v>8569879300.1800003</v>
      </c>
      <c r="H62" s="48">
        <f t="shared" si="28"/>
        <v>8569879300.1800003</v>
      </c>
      <c r="I62" s="78">
        <f t="shared" si="28"/>
        <v>0</v>
      </c>
      <c r="J62" s="70">
        <f t="shared" si="21"/>
        <v>0</v>
      </c>
      <c r="K62" s="49">
        <f t="shared" ref="K62:M62" si="29">K64+K65+K63</f>
        <v>3717579141</v>
      </c>
      <c r="L62" s="49">
        <f t="shared" si="29"/>
        <v>4167870404</v>
      </c>
      <c r="M62" s="49">
        <f t="shared" si="29"/>
        <v>4507370182</v>
      </c>
      <c r="N62" s="58"/>
    </row>
    <row r="63" spans="1:14" ht="31.5" hidden="1" x14ac:dyDescent="0.25">
      <c r="A63" s="52" t="s">
        <v>19</v>
      </c>
      <c r="B63" s="51" t="s">
        <v>18</v>
      </c>
      <c r="C63" s="48">
        <f t="shared" ref="C63:I63" si="30">C20+C29+C38+C46+C59</f>
        <v>0</v>
      </c>
      <c r="D63" s="48">
        <f t="shared" si="30"/>
        <v>0</v>
      </c>
      <c r="E63" s="48">
        <f t="shared" si="30"/>
        <v>0</v>
      </c>
      <c r="F63" s="70" t="e">
        <f t="shared" si="20"/>
        <v>#DIV/0!</v>
      </c>
      <c r="G63" s="48">
        <f t="shared" si="30"/>
        <v>0</v>
      </c>
      <c r="H63" s="48">
        <f t="shared" si="30"/>
        <v>0</v>
      </c>
      <c r="I63" s="78">
        <f t="shared" si="30"/>
        <v>0</v>
      </c>
      <c r="J63" s="70" t="e">
        <f t="shared" si="21"/>
        <v>#DIV/0!</v>
      </c>
      <c r="K63" s="49">
        <f t="shared" ref="K63:M63" si="31">K20+K29+K38+K46+K59</f>
        <v>0</v>
      </c>
      <c r="L63" s="49">
        <f t="shared" si="31"/>
        <v>0</v>
      </c>
      <c r="M63" s="49">
        <f t="shared" si="31"/>
        <v>0</v>
      </c>
    </row>
    <row r="64" spans="1:14" ht="31.5" hidden="1" x14ac:dyDescent="0.25">
      <c r="A64" s="52" t="s">
        <v>16</v>
      </c>
      <c r="B64" s="51" t="s">
        <v>18</v>
      </c>
      <c r="C64" s="48">
        <f>C21+C30+C39+C47+C60</f>
        <v>4373021198.1899996</v>
      </c>
      <c r="D64" s="48">
        <f>D21+D30+D39+D47+D60</f>
        <v>4333249729.5100002</v>
      </c>
      <c r="E64" s="48">
        <f t="shared" ref="E64:I64" si="32">E21+E30+E39+E47+E60</f>
        <v>-39771468.700000003</v>
      </c>
      <c r="F64" s="70">
        <f t="shared" si="20"/>
        <v>-0.9</v>
      </c>
      <c r="G64" s="48">
        <f>G21+G30+G39+G47+G60</f>
        <v>6476239826.1800003</v>
      </c>
      <c r="H64" s="48">
        <f>H21+H30+H39+H47+H60</f>
        <v>6476239826.1800003</v>
      </c>
      <c r="I64" s="78">
        <f t="shared" si="32"/>
        <v>0</v>
      </c>
      <c r="J64" s="70">
        <f t="shared" si="21"/>
        <v>0</v>
      </c>
      <c r="K64" s="49">
        <f t="shared" ref="K64:M64" si="33">K21+K30+K39+K47+K60</f>
        <v>3206149659</v>
      </c>
      <c r="L64" s="49">
        <f t="shared" si="33"/>
        <v>3642101318</v>
      </c>
      <c r="M64" s="49">
        <f t="shared" si="33"/>
        <v>3983144716</v>
      </c>
      <c r="N64" s="58"/>
    </row>
    <row r="65" spans="1:13" ht="18" hidden="1" customHeight="1" x14ac:dyDescent="0.25">
      <c r="A65" s="52" t="s">
        <v>15</v>
      </c>
      <c r="B65" s="51" t="s">
        <v>18</v>
      </c>
      <c r="C65" s="48">
        <f>C22+C31+C40+C48+C61</f>
        <v>3387838146.8400002</v>
      </c>
      <c r="D65" s="48">
        <f>D22+D31+D40+D48+D61</f>
        <v>3300901459.6799998</v>
      </c>
      <c r="E65" s="48">
        <f t="shared" ref="E65:I65" si="34">E22+E31+E40+E48+E61</f>
        <v>-86936687.200000003</v>
      </c>
      <c r="F65" s="70">
        <f t="shared" si="20"/>
        <v>-2.6</v>
      </c>
      <c r="G65" s="48">
        <f>G22+G31+G40+G48+G61</f>
        <v>2093639474</v>
      </c>
      <c r="H65" s="48">
        <f>H22+H31+H40+H48+H61</f>
        <v>2093639474</v>
      </c>
      <c r="I65" s="78">
        <f t="shared" si="34"/>
        <v>0</v>
      </c>
      <c r="J65" s="70">
        <f t="shared" si="21"/>
        <v>0</v>
      </c>
      <c r="K65" s="49">
        <f t="shared" ref="K65:M65" si="35">K22+K31+K40+K48+K61</f>
        <v>511429482</v>
      </c>
      <c r="L65" s="49">
        <f t="shared" si="35"/>
        <v>525769086</v>
      </c>
      <c r="M65" s="49">
        <f t="shared" si="35"/>
        <v>524225466</v>
      </c>
    </row>
    <row r="66" spans="1:13" ht="20.25" hidden="1" customHeight="1" x14ac:dyDescent="0.25">
      <c r="A66" s="147" t="s">
        <v>26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9"/>
      <c r="M66" s="149"/>
    </row>
    <row r="67" spans="1:13" ht="30" hidden="1" customHeight="1" x14ac:dyDescent="0.25">
      <c r="A67" s="3" t="s">
        <v>27</v>
      </c>
      <c r="B67" s="14" t="s">
        <v>18</v>
      </c>
      <c r="C67" s="7"/>
      <c r="D67" s="7"/>
      <c r="E67" s="5"/>
      <c r="F67" s="74"/>
      <c r="G67" s="11"/>
      <c r="H67" s="11"/>
      <c r="I67" s="79"/>
      <c r="J67" s="73"/>
      <c r="K67" s="11"/>
      <c r="L67" s="12"/>
      <c r="M67" s="12"/>
    </row>
    <row r="68" spans="1:13" ht="31.5" hidden="1" customHeight="1" x14ac:dyDescent="0.25">
      <c r="A68" s="8" t="s">
        <v>19</v>
      </c>
      <c r="B68" s="14" t="s">
        <v>18</v>
      </c>
      <c r="C68" s="7"/>
      <c r="D68" s="7"/>
      <c r="E68" s="5"/>
      <c r="F68" s="74"/>
      <c r="G68" s="14"/>
      <c r="H68" s="14"/>
      <c r="I68" s="5"/>
      <c r="J68" s="74"/>
      <c r="K68" s="13"/>
      <c r="L68" s="13"/>
      <c r="M68" s="13"/>
    </row>
    <row r="69" spans="1:13" ht="31.5" hidden="1" customHeight="1" x14ac:dyDescent="0.25">
      <c r="A69" s="8" t="s">
        <v>16</v>
      </c>
      <c r="B69" s="14" t="s">
        <v>18</v>
      </c>
      <c r="C69" s="7"/>
      <c r="D69" s="7"/>
      <c r="E69" s="5"/>
      <c r="F69" s="74"/>
      <c r="G69" s="14"/>
      <c r="H69" s="14"/>
      <c r="I69" s="5"/>
      <c r="J69" s="74"/>
      <c r="K69" s="13"/>
      <c r="L69" s="13"/>
      <c r="M69" s="13"/>
    </row>
    <row r="70" spans="1:13" ht="15.75" hidden="1" customHeight="1" x14ac:dyDescent="0.25">
      <c r="A70" s="8" t="s">
        <v>15</v>
      </c>
      <c r="B70" s="14" t="s">
        <v>18</v>
      </c>
      <c r="C70" s="7"/>
      <c r="D70" s="7"/>
      <c r="E70" s="5"/>
      <c r="F70" s="74"/>
      <c r="G70" s="14"/>
      <c r="H70" s="14"/>
      <c r="I70" s="5"/>
      <c r="J70" s="74"/>
      <c r="K70" s="13"/>
      <c r="L70" s="13"/>
      <c r="M70" s="13"/>
    </row>
    <row r="71" spans="1:13" ht="20.25" customHeight="1" x14ac:dyDescent="0.25">
      <c r="A71" s="144" t="s">
        <v>43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6"/>
      <c r="M71" s="146"/>
    </row>
    <row r="72" spans="1:13" s="16" customFormat="1" ht="138.75" customHeight="1" x14ac:dyDescent="0.25">
      <c r="A72" s="110" t="s">
        <v>92</v>
      </c>
      <c r="B72" s="111" t="s">
        <v>5</v>
      </c>
      <c r="C72" s="112"/>
      <c r="D72" s="112"/>
      <c r="E72" s="112"/>
      <c r="F72" s="112"/>
      <c r="G72" s="10">
        <v>1</v>
      </c>
      <c r="H72" s="10">
        <v>1</v>
      </c>
      <c r="I72" s="10"/>
      <c r="J72" s="10"/>
      <c r="K72" s="10">
        <v>6</v>
      </c>
      <c r="L72" s="113">
        <v>6</v>
      </c>
      <c r="M72" s="113">
        <v>6</v>
      </c>
    </row>
    <row r="73" spans="1:13" ht="49.5" customHeight="1" x14ac:dyDescent="0.25">
      <c r="A73" s="9" t="s">
        <v>34</v>
      </c>
      <c r="B73" s="26" t="s">
        <v>11</v>
      </c>
      <c r="C73" s="26"/>
      <c r="D73" s="26"/>
      <c r="E73" s="33"/>
      <c r="F73" s="30"/>
      <c r="G73" s="26">
        <v>198</v>
      </c>
      <c r="H73" s="26">
        <v>198</v>
      </c>
      <c r="I73" s="33"/>
      <c r="J73" s="30"/>
      <c r="K73" s="26"/>
      <c r="L73" s="26"/>
      <c r="M73" s="26"/>
    </row>
    <row r="74" spans="1:13" ht="31.5" hidden="1" x14ac:dyDescent="0.25">
      <c r="A74" s="64" t="s">
        <v>28</v>
      </c>
      <c r="B74" s="26" t="s">
        <v>5</v>
      </c>
      <c r="C74" s="26"/>
      <c r="D74" s="26"/>
      <c r="E74" s="33"/>
      <c r="F74" s="30"/>
      <c r="G74" s="26"/>
      <c r="H74" s="26"/>
      <c r="I74" s="33"/>
      <c r="J74" s="30"/>
      <c r="K74" s="34"/>
      <c r="L74" s="35"/>
      <c r="M74" s="35"/>
    </row>
    <row r="75" spans="1:13" ht="69" customHeight="1" x14ac:dyDescent="0.25">
      <c r="A75" s="9" t="s">
        <v>35</v>
      </c>
      <c r="B75" s="26" t="s">
        <v>5</v>
      </c>
      <c r="C75" s="36"/>
      <c r="D75" s="36"/>
      <c r="E75" s="33"/>
      <c r="F75" s="30"/>
      <c r="G75" s="36">
        <v>25</v>
      </c>
      <c r="H75" s="36">
        <v>25</v>
      </c>
      <c r="I75" s="33"/>
      <c r="J75" s="30"/>
      <c r="K75" s="27">
        <v>50</v>
      </c>
      <c r="L75" s="27">
        <v>75</v>
      </c>
      <c r="M75" s="27">
        <v>80</v>
      </c>
    </row>
    <row r="76" spans="1:13" ht="55.5" customHeight="1" x14ac:dyDescent="0.25">
      <c r="A76" s="9" t="s">
        <v>88</v>
      </c>
      <c r="B76" s="26" t="s">
        <v>9</v>
      </c>
      <c r="C76" s="26"/>
      <c r="D76" s="26"/>
      <c r="E76" s="33"/>
      <c r="F76" s="30"/>
      <c r="G76" s="36">
        <v>3</v>
      </c>
      <c r="H76" s="36">
        <v>3</v>
      </c>
      <c r="I76" s="33"/>
      <c r="J76" s="30"/>
      <c r="K76" s="66">
        <v>3</v>
      </c>
      <c r="L76" s="67">
        <v>3</v>
      </c>
      <c r="M76" s="67">
        <v>3</v>
      </c>
    </row>
    <row r="77" spans="1:13" ht="35.25" customHeight="1" x14ac:dyDescent="0.25">
      <c r="A77" s="28" t="s">
        <v>85</v>
      </c>
      <c r="B77" s="26" t="s">
        <v>18</v>
      </c>
      <c r="C77" s="105">
        <f>C80</f>
        <v>6411000</v>
      </c>
      <c r="D77" s="105">
        <f>D80</f>
        <v>6054453.21</v>
      </c>
      <c r="E77" s="108">
        <f t="shared" ref="E77" si="36">D77-C77</f>
        <v>-356546.8</v>
      </c>
      <c r="F77" s="109">
        <f t="shared" ref="F77" si="37">E77/C77%</f>
        <v>-5.6</v>
      </c>
      <c r="G77" s="29">
        <f>G80</f>
        <v>1259000</v>
      </c>
      <c r="H77" s="29">
        <f>H80</f>
        <v>1259000</v>
      </c>
      <c r="I77" s="62">
        <f t="shared" ref="I77" si="38">H77-G77</f>
        <v>0</v>
      </c>
      <c r="J77" s="70">
        <f t="shared" ref="J77" si="39">I77/G77%</f>
        <v>0</v>
      </c>
      <c r="K77" s="31">
        <f>K78+K79+K80</f>
        <v>1256821</v>
      </c>
      <c r="L77" s="31">
        <f>L78+L79+L80</f>
        <v>1249617</v>
      </c>
      <c r="M77" s="31">
        <f>M78+M79+M80</f>
        <v>1177900</v>
      </c>
    </row>
    <row r="78" spans="1:13" ht="31.5" hidden="1" x14ac:dyDescent="0.25">
      <c r="A78" s="32" t="s">
        <v>19</v>
      </c>
      <c r="B78" s="26" t="s">
        <v>18</v>
      </c>
      <c r="C78" s="105"/>
      <c r="D78" s="105"/>
      <c r="E78" s="108">
        <f t="shared" ref="E78:E80" si="40">D78-C78</f>
        <v>0</v>
      </c>
      <c r="F78" s="109" t="e">
        <f t="shared" ref="F78:F80" si="41">E78/C78%</f>
        <v>#DIV/0!</v>
      </c>
      <c r="G78" s="29"/>
      <c r="H78" s="26"/>
      <c r="I78" s="62">
        <f t="shared" ref="I78:I80" si="42">H78-G78</f>
        <v>0</v>
      </c>
      <c r="J78" s="70" t="e">
        <f t="shared" ref="J78:J80" si="43">I78/G78%</f>
        <v>#DIV/0!</v>
      </c>
      <c r="K78" s="37"/>
      <c r="L78" s="37"/>
      <c r="M78" s="37"/>
    </row>
    <row r="79" spans="1:13" ht="31.5" hidden="1" x14ac:dyDescent="0.25">
      <c r="A79" s="32" t="s">
        <v>16</v>
      </c>
      <c r="B79" s="26" t="s">
        <v>18</v>
      </c>
      <c r="C79" s="105"/>
      <c r="D79" s="105"/>
      <c r="E79" s="108">
        <f t="shared" si="40"/>
        <v>0</v>
      </c>
      <c r="F79" s="109" t="e">
        <f t="shared" si="41"/>
        <v>#DIV/0!</v>
      </c>
      <c r="G79" s="29">
        <v>509575461</v>
      </c>
      <c r="H79" s="29">
        <v>509575461</v>
      </c>
      <c r="I79" s="62">
        <f t="shared" si="42"/>
        <v>0</v>
      </c>
      <c r="J79" s="70">
        <f t="shared" si="43"/>
        <v>0</v>
      </c>
      <c r="K79" s="37"/>
      <c r="L79" s="37"/>
      <c r="M79" s="37"/>
    </row>
    <row r="80" spans="1:13" x14ac:dyDescent="0.25">
      <c r="A80" s="32" t="s">
        <v>15</v>
      </c>
      <c r="B80" s="26" t="s">
        <v>18</v>
      </c>
      <c r="C80" s="105">
        <v>6411000</v>
      </c>
      <c r="D80" s="105">
        <v>6054453.21</v>
      </c>
      <c r="E80" s="108">
        <f t="shared" si="40"/>
        <v>-356546.8</v>
      </c>
      <c r="F80" s="109">
        <f t="shared" si="41"/>
        <v>-5.6</v>
      </c>
      <c r="G80" s="29">
        <v>1259000</v>
      </c>
      <c r="H80" s="29">
        <v>1259000</v>
      </c>
      <c r="I80" s="62">
        <f t="shared" si="42"/>
        <v>0</v>
      </c>
      <c r="J80" s="70">
        <f t="shared" si="43"/>
        <v>0</v>
      </c>
      <c r="K80" s="31">
        <v>1256821</v>
      </c>
      <c r="L80" s="31">
        <v>1249617</v>
      </c>
      <c r="M80" s="31">
        <v>1177900</v>
      </c>
    </row>
    <row r="81" spans="1:14" ht="19.5" customHeight="1" x14ac:dyDescent="0.25">
      <c r="A81" s="144" t="s">
        <v>75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6"/>
      <c r="M81" s="146"/>
    </row>
    <row r="82" spans="1:14" ht="47.25" hidden="1" x14ac:dyDescent="0.25">
      <c r="A82" s="9" t="s">
        <v>29</v>
      </c>
      <c r="B82" s="10" t="s">
        <v>20</v>
      </c>
      <c r="C82" s="10"/>
      <c r="D82" s="10"/>
      <c r="E82" s="5"/>
      <c r="F82" s="74"/>
      <c r="G82" s="10"/>
      <c r="H82" s="10"/>
      <c r="I82" s="5"/>
      <c r="J82" s="74"/>
      <c r="K82" s="10"/>
      <c r="L82" s="10"/>
      <c r="M82" s="10"/>
    </row>
    <row r="83" spans="1:14" ht="63" hidden="1" x14ac:dyDescent="0.25">
      <c r="A83" s="9" t="s">
        <v>30</v>
      </c>
      <c r="B83" s="10" t="s">
        <v>11</v>
      </c>
      <c r="C83" s="10"/>
      <c r="D83" s="10"/>
      <c r="E83" s="5"/>
      <c r="F83" s="74"/>
      <c r="G83" s="10"/>
      <c r="H83" s="10"/>
      <c r="I83" s="5"/>
      <c r="J83" s="74"/>
      <c r="K83" s="10"/>
      <c r="L83" s="10"/>
      <c r="M83" s="10"/>
      <c r="N83" s="15"/>
    </row>
    <row r="84" spans="1:14" ht="64.5" customHeight="1" x14ac:dyDescent="0.25">
      <c r="A84" s="9" t="s">
        <v>90</v>
      </c>
      <c r="B84" s="10" t="s">
        <v>5</v>
      </c>
      <c r="C84" s="10"/>
      <c r="D84" s="10"/>
      <c r="E84" s="5"/>
      <c r="F84" s="74"/>
      <c r="G84" s="10">
        <v>70</v>
      </c>
      <c r="H84" s="10">
        <v>70</v>
      </c>
      <c r="I84" s="5"/>
      <c r="J84" s="74"/>
      <c r="K84" s="10">
        <v>70</v>
      </c>
      <c r="L84" s="10">
        <v>70</v>
      </c>
      <c r="M84" s="10">
        <v>70</v>
      </c>
      <c r="N84" s="15"/>
    </row>
    <row r="85" spans="1:14" ht="93.75" customHeight="1" x14ac:dyDescent="0.25">
      <c r="A85" s="9" t="s">
        <v>89</v>
      </c>
      <c r="B85" s="38" t="s">
        <v>5</v>
      </c>
      <c r="C85" s="38"/>
      <c r="D85" s="38"/>
      <c r="E85" s="33"/>
      <c r="F85" s="30"/>
      <c r="G85" s="38">
        <v>50</v>
      </c>
      <c r="H85" s="38">
        <v>50</v>
      </c>
      <c r="I85" s="33"/>
      <c r="J85" s="30"/>
      <c r="K85" s="38">
        <v>50</v>
      </c>
      <c r="L85" s="38">
        <v>50</v>
      </c>
      <c r="M85" s="38">
        <v>50</v>
      </c>
    </row>
    <row r="86" spans="1:14" ht="99" customHeight="1" x14ac:dyDescent="0.25">
      <c r="A86" s="9" t="s">
        <v>93</v>
      </c>
      <c r="B86" s="38" t="s">
        <v>5</v>
      </c>
      <c r="C86" s="38"/>
      <c r="D86" s="38"/>
      <c r="E86" s="33"/>
      <c r="F86" s="30"/>
      <c r="G86" s="38">
        <v>70</v>
      </c>
      <c r="H86" s="38">
        <v>70</v>
      </c>
      <c r="I86" s="33"/>
      <c r="J86" s="30"/>
      <c r="K86" s="38">
        <v>70</v>
      </c>
      <c r="L86" s="38">
        <v>70</v>
      </c>
      <c r="M86" s="38">
        <v>70</v>
      </c>
      <c r="N86" s="16"/>
    </row>
    <row r="87" spans="1:14" ht="63" customHeight="1" x14ac:dyDescent="0.25">
      <c r="A87" s="9" t="s">
        <v>91</v>
      </c>
      <c r="B87" s="38" t="s">
        <v>11</v>
      </c>
      <c r="C87" s="38"/>
      <c r="D87" s="38"/>
      <c r="E87" s="33"/>
      <c r="F87" s="30"/>
      <c r="G87" s="38">
        <v>150</v>
      </c>
      <c r="H87" s="38">
        <v>150</v>
      </c>
      <c r="I87" s="33"/>
      <c r="J87" s="30"/>
      <c r="K87" s="38">
        <v>150</v>
      </c>
      <c r="L87" s="38">
        <v>150</v>
      </c>
      <c r="M87" s="38">
        <v>150</v>
      </c>
    </row>
    <row r="88" spans="1:14" ht="94.5" hidden="1" x14ac:dyDescent="0.25">
      <c r="A88" s="9" t="s">
        <v>31</v>
      </c>
      <c r="B88" s="38" t="s">
        <v>20</v>
      </c>
      <c r="C88" s="38"/>
      <c r="D88" s="38"/>
      <c r="E88" s="33"/>
      <c r="F88" s="30"/>
      <c r="G88" s="106"/>
      <c r="H88" s="38"/>
      <c r="I88" s="33"/>
      <c r="J88" s="30"/>
      <c r="K88" s="38"/>
      <c r="L88" s="38"/>
      <c r="M88" s="38"/>
    </row>
    <row r="89" spans="1:14" ht="50.25" customHeight="1" x14ac:dyDescent="0.25">
      <c r="A89" s="9" t="s">
        <v>40</v>
      </c>
      <c r="B89" s="38" t="s">
        <v>11</v>
      </c>
      <c r="C89" s="38"/>
      <c r="D89" s="38"/>
      <c r="E89" s="33"/>
      <c r="F89" s="30"/>
      <c r="G89" s="38">
        <v>96</v>
      </c>
      <c r="H89" s="38">
        <v>96</v>
      </c>
      <c r="I89" s="33"/>
      <c r="J89" s="30"/>
      <c r="K89" s="38">
        <v>96</v>
      </c>
      <c r="L89" s="38">
        <v>96</v>
      </c>
      <c r="M89" s="38">
        <v>96</v>
      </c>
    </row>
    <row r="90" spans="1:14" ht="32.25" customHeight="1" x14ac:dyDescent="0.25">
      <c r="A90" s="28" t="s">
        <v>85</v>
      </c>
      <c r="B90" s="26" t="s">
        <v>18</v>
      </c>
      <c r="C90" s="105">
        <f>C93</f>
        <v>385678.2</v>
      </c>
      <c r="D90" s="105">
        <f>D93</f>
        <v>383933.62</v>
      </c>
      <c r="E90" s="114">
        <f t="shared" ref="E90:E93" si="44">D90-C90</f>
        <v>-1744.6</v>
      </c>
      <c r="F90" s="115">
        <f t="shared" ref="F90:F93" si="45">E90/C90%</f>
        <v>-0.5</v>
      </c>
      <c r="G90" s="29">
        <f>G93</f>
        <v>386000</v>
      </c>
      <c r="H90" s="29">
        <f>H93</f>
        <v>386000</v>
      </c>
      <c r="I90" s="62">
        <f t="shared" ref="I90:I93" si="46">H90-G90</f>
        <v>0</v>
      </c>
      <c r="J90" s="70">
        <f t="shared" ref="J90:J93" si="47">I90/G90%</f>
        <v>0</v>
      </c>
      <c r="K90" s="31">
        <f>K91+K92+K93</f>
        <v>385661</v>
      </c>
      <c r="L90" s="31">
        <f>L91+L92+L93</f>
        <v>385661</v>
      </c>
      <c r="M90" s="31">
        <f>M91+M92+M93</f>
        <v>415661</v>
      </c>
    </row>
    <row r="91" spans="1:14" ht="31.5" hidden="1" x14ac:dyDescent="0.25">
      <c r="A91" s="32" t="s">
        <v>19</v>
      </c>
      <c r="B91" s="26" t="s">
        <v>18</v>
      </c>
      <c r="C91" s="105"/>
      <c r="D91" s="116"/>
      <c r="E91" s="114">
        <f t="shared" si="44"/>
        <v>0</v>
      </c>
      <c r="F91" s="115" t="e">
        <f t="shared" si="45"/>
        <v>#DIV/0!</v>
      </c>
      <c r="G91" s="29"/>
      <c r="H91" s="26"/>
      <c r="I91" s="62">
        <f t="shared" si="46"/>
        <v>0</v>
      </c>
      <c r="J91" s="70" t="e">
        <f t="shared" si="47"/>
        <v>#DIV/0!</v>
      </c>
      <c r="K91" s="37"/>
      <c r="L91" s="37"/>
      <c r="M91" s="37"/>
    </row>
    <row r="92" spans="1:14" ht="31.5" hidden="1" x14ac:dyDescent="0.25">
      <c r="A92" s="32" t="s">
        <v>16</v>
      </c>
      <c r="B92" s="26" t="s">
        <v>18</v>
      </c>
      <c r="C92" s="105">
        <v>509575461</v>
      </c>
      <c r="D92" s="105">
        <v>509575461</v>
      </c>
      <c r="E92" s="114">
        <f t="shared" si="44"/>
        <v>0</v>
      </c>
      <c r="F92" s="115">
        <f t="shared" si="45"/>
        <v>0</v>
      </c>
      <c r="G92" s="29">
        <v>509575461</v>
      </c>
      <c r="H92" s="29">
        <v>509575461</v>
      </c>
      <c r="I92" s="62">
        <f t="shared" si="46"/>
        <v>0</v>
      </c>
      <c r="J92" s="70">
        <f t="shared" si="47"/>
        <v>0</v>
      </c>
      <c r="K92" s="31"/>
      <c r="L92" s="31"/>
      <c r="M92" s="31"/>
    </row>
    <row r="93" spans="1:14" ht="19.5" customHeight="1" x14ac:dyDescent="0.25">
      <c r="A93" s="32" t="s">
        <v>15</v>
      </c>
      <c r="B93" s="26" t="s">
        <v>18</v>
      </c>
      <c r="C93" s="105">
        <v>385678.2</v>
      </c>
      <c r="D93" s="105">
        <v>383933.62</v>
      </c>
      <c r="E93" s="114">
        <f t="shared" si="44"/>
        <v>-1744.6</v>
      </c>
      <c r="F93" s="115">
        <f t="shared" si="45"/>
        <v>-0.5</v>
      </c>
      <c r="G93" s="29">
        <v>386000</v>
      </c>
      <c r="H93" s="29">
        <v>386000</v>
      </c>
      <c r="I93" s="62">
        <f t="shared" si="46"/>
        <v>0</v>
      </c>
      <c r="J93" s="70">
        <f t="shared" si="47"/>
        <v>0</v>
      </c>
      <c r="K93" s="31">
        <v>385661</v>
      </c>
      <c r="L93" s="31">
        <v>385661</v>
      </c>
      <c r="M93" s="31">
        <v>415661</v>
      </c>
      <c r="N93" s="58"/>
    </row>
    <row r="94" spans="1:14" ht="20.25" customHeight="1" x14ac:dyDescent="0.25">
      <c r="A94" s="136" t="s">
        <v>74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8"/>
      <c r="M94" s="138"/>
    </row>
    <row r="95" spans="1:14" x14ac:dyDescent="0.25">
      <c r="A95" s="139" t="s">
        <v>37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1"/>
      <c r="M95" s="141"/>
    </row>
    <row r="96" spans="1:14" s="16" customFormat="1" ht="100.5" customHeight="1" x14ac:dyDescent="0.25">
      <c r="A96" s="47" t="s">
        <v>86</v>
      </c>
      <c r="B96" s="38" t="s">
        <v>36</v>
      </c>
      <c r="C96" s="29"/>
      <c r="D96" s="29"/>
      <c r="E96" s="103"/>
      <c r="F96" s="104"/>
      <c r="G96" s="31">
        <v>245</v>
      </c>
      <c r="H96" s="31">
        <v>245</v>
      </c>
      <c r="I96" s="103"/>
      <c r="J96" s="104"/>
      <c r="K96" s="31">
        <v>284</v>
      </c>
      <c r="L96" s="31">
        <v>383</v>
      </c>
      <c r="M96" s="31">
        <v>439</v>
      </c>
      <c r="N96" s="107"/>
    </row>
    <row r="97" spans="1:14" ht="48.75" customHeight="1" x14ac:dyDescent="0.25">
      <c r="A97" s="47" t="s">
        <v>87</v>
      </c>
      <c r="B97" s="26" t="s">
        <v>11</v>
      </c>
      <c r="C97" s="29"/>
      <c r="D97" s="29"/>
      <c r="E97" s="33"/>
      <c r="F97" s="30"/>
      <c r="G97" s="31">
        <v>180</v>
      </c>
      <c r="H97" s="31">
        <v>180</v>
      </c>
      <c r="I97" s="33"/>
      <c r="J97" s="30"/>
      <c r="K97" s="31">
        <v>197</v>
      </c>
      <c r="L97" s="31">
        <v>204</v>
      </c>
      <c r="M97" s="31">
        <v>252</v>
      </c>
      <c r="N97" s="58"/>
    </row>
    <row r="98" spans="1:14" ht="36.75" customHeight="1" x14ac:dyDescent="0.25">
      <c r="A98" s="9" t="s">
        <v>85</v>
      </c>
      <c r="B98" s="26" t="s">
        <v>18</v>
      </c>
      <c r="C98" s="29"/>
      <c r="D98" s="29"/>
      <c r="E98" s="33"/>
      <c r="F98" s="30"/>
      <c r="G98" s="29">
        <f>G101</f>
        <v>1822500</v>
      </c>
      <c r="H98" s="29">
        <f>H101</f>
        <v>1822500</v>
      </c>
      <c r="I98" s="62">
        <f t="shared" ref="I98:I101" si="48">H98-G98</f>
        <v>0</v>
      </c>
      <c r="J98" s="70">
        <f t="shared" ref="J98:J101" si="49">I98/G98%</f>
        <v>0</v>
      </c>
      <c r="K98" s="31">
        <f>K99+K100+K101</f>
        <v>1596500</v>
      </c>
      <c r="L98" s="31">
        <f>L99+L100+L101</f>
        <v>1875500</v>
      </c>
      <c r="M98" s="31">
        <f>M99+M100+M101</f>
        <v>2231500</v>
      </c>
    </row>
    <row r="99" spans="1:14" ht="31.5" hidden="1" x14ac:dyDescent="0.25">
      <c r="A99" s="32" t="s">
        <v>19</v>
      </c>
      <c r="B99" s="26" t="s">
        <v>18</v>
      </c>
      <c r="C99" s="29"/>
      <c r="D99" s="29"/>
      <c r="E99" s="33"/>
      <c r="F99" s="30"/>
      <c r="G99" s="29"/>
      <c r="H99" s="26"/>
      <c r="I99" s="62">
        <f t="shared" si="48"/>
        <v>0</v>
      </c>
      <c r="J99" s="70" t="e">
        <f t="shared" si="49"/>
        <v>#DIV/0!</v>
      </c>
      <c r="K99" s="31"/>
      <c r="L99" s="31"/>
      <c r="M99" s="31"/>
    </row>
    <row r="100" spans="1:14" ht="31.5" hidden="1" x14ac:dyDescent="0.25">
      <c r="A100" s="32" t="s">
        <v>16</v>
      </c>
      <c r="B100" s="26" t="s">
        <v>18</v>
      </c>
      <c r="C100" s="29"/>
      <c r="D100" s="29"/>
      <c r="E100" s="33"/>
      <c r="F100" s="30"/>
      <c r="G100" s="29">
        <v>509575461</v>
      </c>
      <c r="H100" s="29">
        <v>509575461</v>
      </c>
      <c r="I100" s="62">
        <f t="shared" si="48"/>
        <v>0</v>
      </c>
      <c r="J100" s="70">
        <f t="shared" si="49"/>
        <v>0</v>
      </c>
      <c r="K100" s="31"/>
      <c r="L100" s="31"/>
      <c r="M100" s="31"/>
    </row>
    <row r="101" spans="1:14" x14ac:dyDescent="0.25">
      <c r="A101" s="32" t="s">
        <v>15</v>
      </c>
      <c r="B101" s="26" t="s">
        <v>18</v>
      </c>
      <c r="C101" s="29"/>
      <c r="D101" s="29"/>
      <c r="E101" s="33"/>
      <c r="F101" s="30"/>
      <c r="G101" s="29">
        <v>1822500</v>
      </c>
      <c r="H101" s="29">
        <v>1822500</v>
      </c>
      <c r="I101" s="62">
        <f t="shared" si="48"/>
        <v>0</v>
      </c>
      <c r="J101" s="70">
        <f t="shared" si="49"/>
        <v>0</v>
      </c>
      <c r="K101" s="31">
        <v>1596500</v>
      </c>
      <c r="L101" s="31">
        <v>1875500</v>
      </c>
      <c r="M101" s="31">
        <v>2231500</v>
      </c>
      <c r="N101" s="58"/>
    </row>
    <row r="102" spans="1:14" ht="23.25" customHeight="1" x14ac:dyDescent="0.25">
      <c r="A102" s="136" t="s">
        <v>76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8"/>
      <c r="M102" s="138"/>
    </row>
    <row r="103" spans="1:14" ht="69.75" customHeight="1" x14ac:dyDescent="0.25">
      <c r="A103" s="47" t="s">
        <v>81</v>
      </c>
      <c r="B103" s="26" t="s">
        <v>5</v>
      </c>
      <c r="C103" s="29"/>
      <c r="D103" s="29"/>
      <c r="E103" s="33"/>
      <c r="F103" s="30"/>
      <c r="G103" s="31">
        <v>22</v>
      </c>
      <c r="H103" s="31">
        <v>22</v>
      </c>
      <c r="I103" s="33"/>
      <c r="J103" s="30"/>
      <c r="K103" s="102">
        <v>24</v>
      </c>
      <c r="L103" s="102">
        <v>26</v>
      </c>
      <c r="M103" s="102">
        <v>26</v>
      </c>
    </row>
    <row r="104" spans="1:14" ht="72.75" customHeight="1" x14ac:dyDescent="0.25">
      <c r="A104" s="47" t="s">
        <v>82</v>
      </c>
      <c r="B104" s="26" t="s">
        <v>5</v>
      </c>
      <c r="C104" s="29"/>
      <c r="D104" s="29"/>
      <c r="E104" s="33"/>
      <c r="F104" s="30"/>
      <c r="G104" s="31">
        <v>80</v>
      </c>
      <c r="H104" s="31">
        <v>80</v>
      </c>
      <c r="I104" s="33"/>
      <c r="J104" s="30"/>
      <c r="K104" s="102">
        <v>83</v>
      </c>
      <c r="L104" s="102">
        <v>85</v>
      </c>
      <c r="M104" s="102">
        <v>85</v>
      </c>
    </row>
    <row r="105" spans="1:14" ht="66.75" customHeight="1" x14ac:dyDescent="0.25">
      <c r="A105" s="47" t="s">
        <v>83</v>
      </c>
      <c r="B105" s="26" t="s">
        <v>5</v>
      </c>
      <c r="C105" s="29"/>
      <c r="D105" s="29"/>
      <c r="E105" s="33"/>
      <c r="F105" s="30"/>
      <c r="G105" s="31">
        <v>22</v>
      </c>
      <c r="H105" s="31">
        <v>22</v>
      </c>
      <c r="I105" s="103"/>
      <c r="J105" s="104"/>
      <c r="K105" s="102">
        <v>24</v>
      </c>
      <c r="L105" s="102">
        <v>26</v>
      </c>
      <c r="M105" s="102">
        <v>22</v>
      </c>
    </row>
    <row r="106" spans="1:14" ht="76.5" customHeight="1" x14ac:dyDescent="0.25">
      <c r="A106" s="47" t="s">
        <v>84</v>
      </c>
      <c r="B106" s="26" t="s">
        <v>5</v>
      </c>
      <c r="C106" s="29"/>
      <c r="D106" s="29"/>
      <c r="E106" s="33"/>
      <c r="F106" s="30"/>
      <c r="G106" s="31">
        <v>45</v>
      </c>
      <c r="H106" s="31">
        <v>45</v>
      </c>
      <c r="I106" s="103"/>
      <c r="J106" s="104"/>
      <c r="K106" s="31">
        <v>45</v>
      </c>
      <c r="L106" s="31">
        <v>47</v>
      </c>
      <c r="M106" s="31">
        <v>50</v>
      </c>
    </row>
    <row r="107" spans="1:14" ht="76.5" customHeight="1" x14ac:dyDescent="0.25">
      <c r="A107" s="47" t="s">
        <v>84</v>
      </c>
      <c r="B107" s="26" t="s">
        <v>5</v>
      </c>
      <c r="C107" s="29"/>
      <c r="D107" s="29"/>
      <c r="E107" s="33"/>
      <c r="F107" s="30"/>
      <c r="G107" s="31">
        <v>48</v>
      </c>
      <c r="H107" s="31">
        <v>48</v>
      </c>
      <c r="I107" s="103"/>
      <c r="J107" s="104"/>
      <c r="K107" s="31">
        <v>48</v>
      </c>
      <c r="L107" s="31">
        <v>50</v>
      </c>
      <c r="M107" s="31">
        <v>50</v>
      </c>
    </row>
    <row r="108" spans="1:14" ht="63" x14ac:dyDescent="0.25">
      <c r="A108" s="47" t="s">
        <v>84</v>
      </c>
      <c r="B108" s="26" t="s">
        <v>5</v>
      </c>
      <c r="C108" s="29"/>
      <c r="D108" s="29"/>
      <c r="E108" s="33"/>
      <c r="F108" s="30"/>
      <c r="G108" s="31">
        <v>80</v>
      </c>
      <c r="H108" s="31">
        <v>80</v>
      </c>
      <c r="I108" s="103"/>
      <c r="J108" s="104"/>
      <c r="K108" s="31">
        <v>80</v>
      </c>
      <c r="L108" s="31">
        <v>83</v>
      </c>
      <c r="M108" s="31">
        <v>85</v>
      </c>
    </row>
    <row r="109" spans="1:14" ht="63" x14ac:dyDescent="0.25">
      <c r="A109" s="47" t="s">
        <v>84</v>
      </c>
      <c r="B109" s="26" t="s">
        <v>5</v>
      </c>
      <c r="C109" s="29"/>
      <c r="D109" s="29"/>
      <c r="E109" s="33"/>
      <c r="F109" s="30"/>
      <c r="G109" s="31">
        <v>70</v>
      </c>
      <c r="H109" s="31">
        <v>70</v>
      </c>
      <c r="I109" s="103"/>
      <c r="J109" s="104"/>
      <c r="K109" s="31">
        <v>70</v>
      </c>
      <c r="L109" s="31">
        <v>72</v>
      </c>
      <c r="M109" s="31">
        <v>75</v>
      </c>
    </row>
    <row r="110" spans="1:14" ht="32.25" customHeight="1" x14ac:dyDescent="0.25">
      <c r="A110" s="28" t="s">
        <v>85</v>
      </c>
      <c r="B110" s="26" t="s">
        <v>18</v>
      </c>
      <c r="C110" s="29"/>
      <c r="D110" s="29"/>
      <c r="E110" s="33"/>
      <c r="F110" s="30"/>
      <c r="G110" s="29">
        <f>G113</f>
        <v>430000</v>
      </c>
      <c r="H110" s="29">
        <f>H113</f>
        <v>430000</v>
      </c>
      <c r="I110" s="62">
        <f t="shared" ref="I110:I113" si="50">H110-G110</f>
        <v>0</v>
      </c>
      <c r="J110" s="70">
        <f t="shared" ref="J110:J113" si="51">I110/G110%</f>
        <v>0</v>
      </c>
      <c r="K110" s="31">
        <f>K111+K112+K113</f>
        <v>287140</v>
      </c>
      <c r="L110" s="31">
        <f>L111+L112+L113</f>
        <v>287140</v>
      </c>
      <c r="M110" s="31">
        <f>M111+M112+M113</f>
        <v>287140</v>
      </c>
    </row>
    <row r="111" spans="1:14" ht="31.5" hidden="1" x14ac:dyDescent="0.25">
      <c r="A111" s="32" t="s">
        <v>19</v>
      </c>
      <c r="B111" s="26" t="s">
        <v>18</v>
      </c>
      <c r="C111" s="29"/>
      <c r="D111" s="29"/>
      <c r="E111" s="33"/>
      <c r="F111" s="30"/>
      <c r="G111" s="29"/>
      <c r="H111" s="26"/>
      <c r="I111" s="62">
        <f t="shared" si="50"/>
        <v>0</v>
      </c>
      <c r="J111" s="70" t="e">
        <f t="shared" si="51"/>
        <v>#DIV/0!</v>
      </c>
      <c r="K111" s="31"/>
      <c r="L111" s="31"/>
      <c r="M111" s="31"/>
    </row>
    <row r="112" spans="1:14" ht="31.5" hidden="1" x14ac:dyDescent="0.25">
      <c r="A112" s="32" t="s">
        <v>16</v>
      </c>
      <c r="B112" s="26" t="s">
        <v>18</v>
      </c>
      <c r="C112" s="29"/>
      <c r="D112" s="29"/>
      <c r="E112" s="33"/>
      <c r="F112" s="30"/>
      <c r="G112" s="29">
        <v>509575461</v>
      </c>
      <c r="H112" s="29">
        <v>509575461</v>
      </c>
      <c r="I112" s="62">
        <f t="shared" si="50"/>
        <v>0</v>
      </c>
      <c r="J112" s="70">
        <f t="shared" si="51"/>
        <v>0</v>
      </c>
      <c r="K112" s="31"/>
      <c r="L112" s="31"/>
      <c r="M112" s="31"/>
    </row>
    <row r="113" spans="1:18" ht="18" customHeight="1" x14ac:dyDescent="0.25">
      <c r="A113" s="32" t="s">
        <v>15</v>
      </c>
      <c r="B113" s="26" t="s">
        <v>18</v>
      </c>
      <c r="C113" s="29"/>
      <c r="D113" s="29"/>
      <c r="E113" s="33"/>
      <c r="F113" s="30"/>
      <c r="G113" s="29">
        <v>430000</v>
      </c>
      <c r="H113" s="29">
        <v>430000</v>
      </c>
      <c r="I113" s="62">
        <f t="shared" si="50"/>
        <v>0</v>
      </c>
      <c r="J113" s="70">
        <f t="shared" si="51"/>
        <v>0</v>
      </c>
      <c r="K113" s="31">
        <v>287140</v>
      </c>
      <c r="L113" s="31">
        <v>287140</v>
      </c>
      <c r="M113" s="31">
        <v>287140</v>
      </c>
    </row>
    <row r="114" spans="1:18" ht="32.25" hidden="1" customHeight="1" x14ac:dyDescent="0.25">
      <c r="A114" s="136" t="s">
        <v>44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8"/>
      <c r="M114" s="138"/>
      <c r="N114" s="58"/>
    </row>
    <row r="115" spans="1:18" ht="94.5" hidden="1" x14ac:dyDescent="0.25">
      <c r="A115" s="25" t="s">
        <v>38</v>
      </c>
      <c r="B115" s="26" t="s">
        <v>9</v>
      </c>
      <c r="C115" s="40"/>
      <c r="D115" s="40"/>
      <c r="E115" s="80"/>
      <c r="F115" s="75"/>
      <c r="G115" s="37">
        <v>44</v>
      </c>
      <c r="H115" s="37">
        <v>44</v>
      </c>
      <c r="I115" s="55">
        <f t="shared" ref="I115" si="52">H115-G115</f>
        <v>0</v>
      </c>
      <c r="J115" s="70">
        <f t="shared" ref="J115" si="53">I115/G115%</f>
        <v>0</v>
      </c>
      <c r="K115" s="31"/>
      <c r="L115" s="41"/>
      <c r="M115" s="41"/>
      <c r="N115" s="58"/>
    </row>
    <row r="116" spans="1:18" ht="94.5" hidden="1" x14ac:dyDescent="0.25">
      <c r="A116" s="25" t="s">
        <v>39</v>
      </c>
      <c r="B116" s="26" t="s">
        <v>11</v>
      </c>
      <c r="C116" s="40"/>
      <c r="D116" s="40"/>
      <c r="E116" s="80"/>
      <c r="F116" s="75"/>
      <c r="G116" s="37">
        <v>44</v>
      </c>
      <c r="H116" s="37">
        <v>44</v>
      </c>
      <c r="I116" s="55">
        <f t="shared" ref="I116:I120" si="54">H116-G116</f>
        <v>0</v>
      </c>
      <c r="J116" s="70">
        <f t="shared" ref="J116:J120" si="55">I116/G116%</f>
        <v>0</v>
      </c>
      <c r="K116" s="31"/>
      <c r="L116" s="41"/>
      <c r="M116" s="41"/>
    </row>
    <row r="117" spans="1:18" ht="47.25" hidden="1" x14ac:dyDescent="0.25">
      <c r="A117" s="28" t="s">
        <v>27</v>
      </c>
      <c r="B117" s="26" t="s">
        <v>18</v>
      </c>
      <c r="C117" s="29"/>
      <c r="D117" s="29"/>
      <c r="E117" s="33"/>
      <c r="F117" s="72"/>
      <c r="G117" s="29">
        <f t="shared" ref="G117:H117" si="56">G118+G119+G120</f>
        <v>6001600</v>
      </c>
      <c r="H117" s="29">
        <f t="shared" si="56"/>
        <v>6001600</v>
      </c>
      <c r="I117" s="55">
        <f t="shared" si="54"/>
        <v>0</v>
      </c>
      <c r="J117" s="70">
        <f t="shared" si="55"/>
        <v>0</v>
      </c>
      <c r="K117" s="31">
        <f>K118+K119+K120</f>
        <v>0</v>
      </c>
      <c r="L117" s="31">
        <f>L118+L119+L120</f>
        <v>0</v>
      </c>
      <c r="M117" s="31">
        <f>M118+M119+M120</f>
        <v>0</v>
      </c>
      <c r="N117" s="58"/>
    </row>
    <row r="118" spans="1:18" ht="31.5" hidden="1" x14ac:dyDescent="0.25">
      <c r="A118" s="32" t="s">
        <v>19</v>
      </c>
      <c r="B118" s="26" t="s">
        <v>18</v>
      </c>
      <c r="C118" s="29"/>
      <c r="D118" s="29"/>
      <c r="E118" s="33"/>
      <c r="F118" s="72"/>
      <c r="G118" s="29"/>
      <c r="H118" s="29"/>
      <c r="I118" s="55">
        <f t="shared" si="54"/>
        <v>0</v>
      </c>
      <c r="J118" s="70" t="e">
        <f t="shared" si="55"/>
        <v>#DIV/0!</v>
      </c>
      <c r="K118" s="31">
        <f t="shared" ref="K118:K119" si="57">K119+K120+K121</f>
        <v>0</v>
      </c>
      <c r="L118" s="31"/>
      <c r="M118" s="31"/>
    </row>
    <row r="119" spans="1:18" ht="31.5" hidden="1" x14ac:dyDescent="0.25">
      <c r="A119" s="32" t="s">
        <v>16</v>
      </c>
      <c r="B119" s="26" t="s">
        <v>18</v>
      </c>
      <c r="C119" s="29"/>
      <c r="D119" s="29"/>
      <c r="E119" s="33"/>
      <c r="F119" s="72"/>
      <c r="G119" s="29"/>
      <c r="H119" s="29"/>
      <c r="I119" s="55">
        <f t="shared" si="54"/>
        <v>0</v>
      </c>
      <c r="J119" s="70" t="e">
        <f t="shared" si="55"/>
        <v>#DIV/0!</v>
      </c>
      <c r="K119" s="31">
        <f t="shared" si="57"/>
        <v>0</v>
      </c>
      <c r="L119" s="31"/>
      <c r="M119" s="31"/>
    </row>
    <row r="120" spans="1:18" ht="18" hidden="1" customHeight="1" x14ac:dyDescent="0.25">
      <c r="A120" s="32" t="s">
        <v>15</v>
      </c>
      <c r="B120" s="26" t="s">
        <v>18</v>
      </c>
      <c r="C120" s="29"/>
      <c r="D120" s="29"/>
      <c r="E120" s="33"/>
      <c r="F120" s="72"/>
      <c r="G120" s="29">
        <v>6001600</v>
      </c>
      <c r="H120" s="29">
        <v>6001600</v>
      </c>
      <c r="I120" s="55">
        <f t="shared" si="54"/>
        <v>0</v>
      </c>
      <c r="J120" s="70">
        <f t="shared" si="55"/>
        <v>0</v>
      </c>
      <c r="K120" s="31">
        <v>0</v>
      </c>
      <c r="L120" s="31">
        <v>0</v>
      </c>
      <c r="M120" s="31">
        <v>0</v>
      </c>
      <c r="R120" s="65"/>
    </row>
    <row r="121" spans="1:18" ht="20.25" hidden="1" customHeight="1" x14ac:dyDescent="0.25">
      <c r="A121" s="136" t="s">
        <v>77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8"/>
      <c r="M121" s="138"/>
    </row>
    <row r="122" spans="1:18" ht="47.25" hidden="1" customHeight="1" x14ac:dyDescent="0.25">
      <c r="A122" s="139" t="s">
        <v>78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1"/>
      <c r="M122" s="141"/>
    </row>
    <row r="123" spans="1:18" ht="95.25" hidden="1" customHeight="1" x14ac:dyDescent="0.25">
      <c r="A123" s="25" t="s">
        <v>79</v>
      </c>
      <c r="B123" s="26" t="s">
        <v>5</v>
      </c>
      <c r="C123" s="42"/>
      <c r="D123" s="42"/>
      <c r="E123" s="42"/>
      <c r="F123" s="72"/>
      <c r="G123" s="42"/>
      <c r="H123" s="42"/>
      <c r="I123" s="42"/>
      <c r="J123" s="72"/>
      <c r="K123" s="42">
        <v>92.4</v>
      </c>
      <c r="L123" s="42">
        <v>92.5</v>
      </c>
      <c r="M123" s="42">
        <v>92.5</v>
      </c>
    </row>
    <row r="124" spans="1:18" ht="47.25" hidden="1" x14ac:dyDescent="0.25">
      <c r="A124" s="28" t="s">
        <v>27</v>
      </c>
      <c r="B124" s="26" t="s">
        <v>18</v>
      </c>
      <c r="C124" s="29"/>
      <c r="D124" s="29"/>
      <c r="E124" s="33"/>
      <c r="F124" s="30"/>
      <c r="G124" s="29">
        <f t="shared" ref="G124:H124" si="58">G125+G126+G127</f>
        <v>10000000</v>
      </c>
      <c r="H124" s="29">
        <f t="shared" si="58"/>
        <v>10000000</v>
      </c>
      <c r="I124" s="55">
        <f t="shared" ref="I124" si="59">H124-G124</f>
        <v>0</v>
      </c>
      <c r="J124" s="70">
        <f t="shared" ref="J124" si="60">I124/G124%</f>
        <v>0</v>
      </c>
      <c r="K124" s="31">
        <f>K125+K126+K127</f>
        <v>12750000</v>
      </c>
      <c r="L124" s="31">
        <f>L125+L126+L127</f>
        <v>12750000</v>
      </c>
      <c r="M124" s="31">
        <f>M125+M126+M127</f>
        <v>12750000</v>
      </c>
    </row>
    <row r="125" spans="1:18" ht="31.5" hidden="1" customHeight="1" x14ac:dyDescent="0.25">
      <c r="A125" s="32" t="s">
        <v>19</v>
      </c>
      <c r="B125" s="26" t="s">
        <v>18</v>
      </c>
      <c r="C125" s="29"/>
      <c r="D125" s="29"/>
      <c r="E125" s="33"/>
      <c r="F125" s="30"/>
      <c r="G125" s="29"/>
      <c r="H125" s="29"/>
      <c r="I125" s="55">
        <f t="shared" ref="I125:I126" si="61">H125-G125</f>
        <v>0</v>
      </c>
      <c r="J125" s="70" t="e">
        <f t="shared" ref="J125:J126" si="62">I125/G125%</f>
        <v>#DIV/0!</v>
      </c>
      <c r="K125" s="31"/>
      <c r="L125" s="31"/>
      <c r="M125" s="31"/>
    </row>
    <row r="126" spans="1:18" ht="31.5" hidden="1" x14ac:dyDescent="0.25">
      <c r="A126" s="32" t="s">
        <v>16</v>
      </c>
      <c r="B126" s="26" t="s">
        <v>18</v>
      </c>
      <c r="C126" s="29"/>
      <c r="D126" s="29"/>
      <c r="E126" s="33"/>
      <c r="F126" s="30"/>
      <c r="G126" s="29">
        <v>10000000</v>
      </c>
      <c r="H126" s="29">
        <v>10000000</v>
      </c>
      <c r="I126" s="55">
        <f t="shared" si="61"/>
        <v>0</v>
      </c>
      <c r="J126" s="70">
        <f t="shared" si="62"/>
        <v>0</v>
      </c>
      <c r="K126" s="31">
        <v>12750000</v>
      </c>
      <c r="L126" s="31">
        <v>12750000</v>
      </c>
      <c r="M126" s="31">
        <v>12750000</v>
      </c>
    </row>
    <row r="127" spans="1:18" hidden="1" x14ac:dyDescent="0.25">
      <c r="A127" s="32" t="s">
        <v>15</v>
      </c>
      <c r="B127" s="26" t="s">
        <v>18</v>
      </c>
      <c r="C127" s="29"/>
      <c r="D127" s="29"/>
      <c r="E127" s="33"/>
      <c r="F127" s="30"/>
      <c r="G127" s="29"/>
      <c r="H127" s="29"/>
      <c r="I127" s="33"/>
      <c r="J127" s="30"/>
      <c r="K127" s="31"/>
      <c r="L127" s="31"/>
      <c r="M127" s="31"/>
    </row>
    <row r="128" spans="1:18" s="16" customFormat="1" ht="18" hidden="1" customHeight="1" x14ac:dyDescent="0.25">
      <c r="A128" s="43" t="s">
        <v>33</v>
      </c>
      <c r="B128" s="44"/>
      <c r="C128" s="45">
        <f t="shared" ref="C128:H128" si="63">C77+C67+C62+C90+C98+C110+C120+C124</f>
        <v>7767656023.2299995</v>
      </c>
      <c r="D128" s="45">
        <f t="shared" si="63"/>
        <v>7640589576.0200005</v>
      </c>
      <c r="E128" s="101">
        <f t="shared" ref="E128" si="64">D128-C128</f>
        <v>-127066447.20999999</v>
      </c>
      <c r="F128" s="100">
        <f t="shared" ref="F128" si="65">E128/C128%</f>
        <v>-1.6</v>
      </c>
      <c r="G128" s="45">
        <f t="shared" si="63"/>
        <v>8589778400.1800003</v>
      </c>
      <c r="H128" s="45">
        <f t="shared" si="63"/>
        <v>8589778400.1800003</v>
      </c>
      <c r="I128" s="99">
        <f t="shared" ref="I128" si="66">H128-G128</f>
        <v>0</v>
      </c>
      <c r="J128" s="100">
        <f t="shared" ref="J128" si="67">I128/G128%</f>
        <v>0</v>
      </c>
      <c r="K128" s="46">
        <f>K77+K67+K62+K90+K98+K110+K120+K124</f>
        <v>3733855263</v>
      </c>
      <c r="L128" s="46">
        <f t="shared" ref="L128:M128" si="68">L77+L67+L62+L90+L98+L110+L120+L124</f>
        <v>4184418322</v>
      </c>
      <c r="M128" s="46">
        <f t="shared" si="68"/>
        <v>4524232383</v>
      </c>
    </row>
    <row r="129" spans="1:14" s="16" customFormat="1" ht="31.5" hidden="1" x14ac:dyDescent="0.25">
      <c r="A129" s="47" t="s">
        <v>19</v>
      </c>
      <c r="B129" s="36" t="s">
        <v>18</v>
      </c>
      <c r="C129" s="48">
        <f t="shared" ref="C129:J129" si="69">C78+C68+C63+C91+C99+C111+C121+C125</f>
        <v>0</v>
      </c>
      <c r="D129" s="48">
        <f t="shared" si="69"/>
        <v>0</v>
      </c>
      <c r="E129" s="48">
        <f t="shared" si="69"/>
        <v>0</v>
      </c>
      <c r="F129" s="49" t="e">
        <f t="shared" si="69"/>
        <v>#DIV/0!</v>
      </c>
      <c r="G129" s="48">
        <f t="shared" si="69"/>
        <v>0</v>
      </c>
      <c r="H129" s="48">
        <f t="shared" si="69"/>
        <v>0</v>
      </c>
      <c r="I129" s="49">
        <f t="shared" si="69"/>
        <v>0</v>
      </c>
      <c r="J129" s="49" t="e">
        <f t="shared" si="69"/>
        <v>#DIV/0!</v>
      </c>
      <c r="K129" s="49">
        <f t="shared" ref="K129" si="70">K78+K68+K63+K91+K99+K111+K121+K125</f>
        <v>0</v>
      </c>
      <c r="L129" s="49">
        <f t="shared" ref="L129:M129" si="71">L78+L68+L63+L91+L99+L111+L121+L125</f>
        <v>0</v>
      </c>
      <c r="M129" s="49">
        <f t="shared" si="71"/>
        <v>0</v>
      </c>
    </row>
    <row r="130" spans="1:14" s="16" customFormat="1" ht="31.5" hidden="1" x14ac:dyDescent="0.25">
      <c r="A130" s="47" t="s">
        <v>16</v>
      </c>
      <c r="B130" s="36" t="s">
        <v>18</v>
      </c>
      <c r="C130" s="48">
        <f t="shared" ref="C130:H130" si="72">C21+C30+C47+C60+C126+C39</f>
        <v>4373021198.1899996</v>
      </c>
      <c r="D130" s="48">
        <f t="shared" si="72"/>
        <v>4333249729.5100002</v>
      </c>
      <c r="E130" s="81">
        <f t="shared" ref="E130:E133" si="73">D130-C130</f>
        <v>-39771468.68</v>
      </c>
      <c r="F130" s="70">
        <f t="shared" ref="F130:F133" si="74">E130/C130%</f>
        <v>-0.9</v>
      </c>
      <c r="G130" s="48">
        <f t="shared" si="72"/>
        <v>6486239826.1800003</v>
      </c>
      <c r="H130" s="48">
        <f t="shared" si="72"/>
        <v>6486239826.1800003</v>
      </c>
      <c r="I130" s="55">
        <f t="shared" ref="I130:I133" si="75">H130-G130</f>
        <v>0</v>
      </c>
      <c r="J130" s="70">
        <f t="shared" ref="J130:J133" si="76">I130/G130%</f>
        <v>0</v>
      </c>
      <c r="K130" s="49">
        <f>K21+K30+K47+K60+K126+K39</f>
        <v>3218899659</v>
      </c>
      <c r="L130" s="49">
        <f t="shared" ref="L130:M130" si="77">L21+L30+L47+L60+L126+L39</f>
        <v>3654851318</v>
      </c>
      <c r="M130" s="49">
        <f t="shared" si="77"/>
        <v>3995894716</v>
      </c>
    </row>
    <row r="131" spans="1:14" s="16" customFormat="1" hidden="1" x14ac:dyDescent="0.25">
      <c r="A131" s="47" t="s">
        <v>15</v>
      </c>
      <c r="B131" s="36" t="s">
        <v>18</v>
      </c>
      <c r="C131" s="48">
        <f t="shared" ref="C131:H131" si="78">C120+C113+C101+C93+C80+C61+C48+C40+C31+C22</f>
        <v>3394634825.04</v>
      </c>
      <c r="D131" s="48">
        <f t="shared" si="78"/>
        <v>3307339846.5100002</v>
      </c>
      <c r="E131" s="81">
        <f t="shared" si="73"/>
        <v>-87294978.530000001</v>
      </c>
      <c r="F131" s="70">
        <f t="shared" si="74"/>
        <v>-2.6</v>
      </c>
      <c r="G131" s="48">
        <f t="shared" si="78"/>
        <v>2103538574</v>
      </c>
      <c r="H131" s="48">
        <f t="shared" si="78"/>
        <v>2103538574</v>
      </c>
      <c r="I131" s="55">
        <f t="shared" si="75"/>
        <v>0</v>
      </c>
      <c r="J131" s="70">
        <f t="shared" si="76"/>
        <v>0</v>
      </c>
      <c r="K131" s="49">
        <f>K120+K113+K101+K93+K80+K61+K48+K40+K31+K22</f>
        <v>514955604</v>
      </c>
      <c r="L131" s="49">
        <f t="shared" ref="L131:M131" si="79">L120+L113+L101+L93+L80+L61+L48+L40+L31+L22</f>
        <v>529567004</v>
      </c>
      <c r="M131" s="49">
        <f t="shared" si="79"/>
        <v>528337667</v>
      </c>
      <c r="N131" s="58"/>
    </row>
    <row r="132" spans="1:14" hidden="1" x14ac:dyDescent="0.25">
      <c r="A132" s="8"/>
      <c r="B132" s="14"/>
      <c r="C132" s="7">
        <v>6690288523.3299999</v>
      </c>
      <c r="D132" s="7">
        <v>6690288523.3299999</v>
      </c>
      <c r="E132" s="55">
        <f t="shared" si="73"/>
        <v>0</v>
      </c>
      <c r="F132" s="70">
        <f t="shared" si="74"/>
        <v>0</v>
      </c>
      <c r="G132" s="6">
        <v>7270779518.9099998</v>
      </c>
      <c r="H132" s="6">
        <v>7270779518.9099998</v>
      </c>
      <c r="I132" s="55">
        <f t="shared" si="75"/>
        <v>0</v>
      </c>
      <c r="J132" s="70">
        <f t="shared" si="76"/>
        <v>0</v>
      </c>
      <c r="K132" s="6">
        <v>8594567300</v>
      </c>
      <c r="L132" s="6">
        <v>9402666100</v>
      </c>
      <c r="M132" s="6">
        <v>10142844000</v>
      </c>
    </row>
    <row r="133" spans="1:14" hidden="1" x14ac:dyDescent="0.25">
      <c r="A133" s="8"/>
      <c r="B133" s="14"/>
      <c r="C133" s="7" t="b">
        <f>C128=C132</f>
        <v>0</v>
      </c>
      <c r="D133" s="7" t="b">
        <f>D128=D132</f>
        <v>0</v>
      </c>
      <c r="E133" s="55">
        <f t="shared" si="73"/>
        <v>0</v>
      </c>
      <c r="F133" s="70" t="e">
        <f t="shared" si="74"/>
        <v>#DIV/0!</v>
      </c>
      <c r="G133" s="14" t="b">
        <f>G128=G132</f>
        <v>0</v>
      </c>
      <c r="H133" s="14" t="b">
        <f>H128=H132</f>
        <v>0</v>
      </c>
      <c r="I133" s="55">
        <f t="shared" si="75"/>
        <v>0</v>
      </c>
      <c r="J133" s="70" t="e">
        <f t="shared" si="76"/>
        <v>#DIV/0!</v>
      </c>
      <c r="K133" s="14" t="b">
        <f>K128=K132</f>
        <v>0</v>
      </c>
      <c r="L133" s="14" t="b">
        <f>L128=L132</f>
        <v>0</v>
      </c>
      <c r="M133" s="14" t="b">
        <f>M128=M132</f>
        <v>0</v>
      </c>
    </row>
    <row r="134" spans="1:14" hidden="1" x14ac:dyDescent="0.25">
      <c r="A134" s="8"/>
      <c r="B134" s="14"/>
      <c r="C134" s="7">
        <f>C132-C128</f>
        <v>-1077367499.9000001</v>
      </c>
      <c r="D134" s="7">
        <f>D132-D128</f>
        <v>-950301052.69000006</v>
      </c>
      <c r="E134" s="5"/>
      <c r="F134" s="74"/>
      <c r="G134" s="6">
        <f>G132-G128</f>
        <v>-1318998881.27</v>
      </c>
      <c r="H134" s="6">
        <f>H132-H128</f>
        <v>-1318998881.27</v>
      </c>
      <c r="I134" s="5"/>
      <c r="J134" s="74"/>
      <c r="K134" s="6">
        <f>K132-K128</f>
        <v>4860712037</v>
      </c>
      <c r="L134" s="6">
        <f>L132-L128</f>
        <v>5218247778</v>
      </c>
      <c r="M134" s="6">
        <f>M132-M128</f>
        <v>5618611617</v>
      </c>
    </row>
    <row r="135" spans="1:14" hidden="1" x14ac:dyDescent="0.25"/>
    <row r="136" spans="1:14" s="17" customFormat="1" ht="55.5" hidden="1" customHeight="1" x14ac:dyDescent="0.25">
      <c r="A136" s="165" t="s">
        <v>80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</row>
    <row r="140" spans="1:14" x14ac:dyDescent="0.25">
      <c r="N140" s="58"/>
    </row>
    <row r="141" spans="1:14" x14ac:dyDescent="0.25">
      <c r="N141" s="58">
        <v>64</v>
      </c>
    </row>
    <row r="144" spans="1:14" x14ac:dyDescent="0.25">
      <c r="K144" s="60"/>
    </row>
    <row r="150" spans="14:14" x14ac:dyDescent="0.25">
      <c r="N150" s="58"/>
    </row>
  </sheetData>
  <mergeCells count="43">
    <mergeCell ref="K2:M2"/>
    <mergeCell ref="A51:M51"/>
    <mergeCell ref="A122:M122"/>
    <mergeCell ref="A102:M102"/>
    <mergeCell ref="A114:M114"/>
    <mergeCell ref="A121:M121"/>
    <mergeCell ref="A66:M66"/>
    <mergeCell ref="A71:M71"/>
    <mergeCell ref="A81:M81"/>
    <mergeCell ref="A94:M94"/>
    <mergeCell ref="A95:M95"/>
    <mergeCell ref="A32:M32"/>
    <mergeCell ref="A33:M33"/>
    <mergeCell ref="A16:M16"/>
    <mergeCell ref="A49:M49"/>
    <mergeCell ref="A50:M50"/>
    <mergeCell ref="A41:M41"/>
    <mergeCell ref="A42:M42"/>
    <mergeCell ref="A25:M25"/>
    <mergeCell ref="A34:M34"/>
    <mergeCell ref="A43:M43"/>
    <mergeCell ref="I8:J8"/>
    <mergeCell ref="B7:B9"/>
    <mergeCell ref="A23:M23"/>
    <mergeCell ref="A17:M17"/>
    <mergeCell ref="A24:M24"/>
    <mergeCell ref="A12:M12"/>
    <mergeCell ref="A136:M136"/>
    <mergeCell ref="A4:M4"/>
    <mergeCell ref="A5:M5"/>
    <mergeCell ref="A10:M10"/>
    <mergeCell ref="A11:M11"/>
    <mergeCell ref="A15:M15"/>
    <mergeCell ref="K8:K9"/>
    <mergeCell ref="L7:M7"/>
    <mergeCell ref="C7:F7"/>
    <mergeCell ref="C8:C9"/>
    <mergeCell ref="D8:D9"/>
    <mergeCell ref="E8:F8"/>
    <mergeCell ref="G7:J7"/>
    <mergeCell ref="G8:G9"/>
    <mergeCell ref="H8:H9"/>
    <mergeCell ref="A7:A9"/>
  </mergeCells>
  <pageMargins left="0.31496062992125984" right="0.19685039370078741" top="1.1811023622047245" bottom="0.23622047244094491" header="0.31496062992125984" footer="0.19685039370078741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целевые (2)</vt:lpstr>
      <vt:lpstr>целевые</vt:lpstr>
      <vt:lpstr>целевые!Заголовки_для_печати</vt:lpstr>
      <vt:lpstr>'целевые (2)'!Заголовки_для_печати</vt:lpstr>
      <vt:lpstr>целевые!Область_печати</vt:lpstr>
      <vt:lpstr>'целевые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Рубекина Елена Александровна</cp:lastModifiedBy>
  <cp:lastPrinted>2014-11-28T06:06:51Z</cp:lastPrinted>
  <dcterms:created xsi:type="dcterms:W3CDTF">2013-11-04T06:34:23Z</dcterms:created>
  <dcterms:modified xsi:type="dcterms:W3CDTF">2015-01-23T12:11:37Z</dcterms:modified>
</cp:coreProperties>
</file>